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生成汇总大表\"/>
    </mc:Choice>
  </mc:AlternateContent>
  <xr:revisionPtr revIDLastSave="0" documentId="13_ncr:1_{F5EAD1F4-1546-4992-B009-8A90A82AD293}" xr6:coauthVersionLast="47" xr6:coauthVersionMax="47" xr10:uidLastSave="{00000000-0000-0000-0000-000000000000}"/>
  <bookViews>
    <workbookView xWindow="7740" yWindow="4980" windowWidth="14520" windowHeight="8700" tabRatio="914" xr2:uid="{00000000-000D-0000-FFFF-FFFF00000000}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班线包车!$A$3:$JY$57</definedName>
    <definedName name="_xlnm._FilterDatabase" localSheetId="5" hidden="1">城市客运!$A$1:$AS$39</definedName>
    <definedName name="_xlnm._FilterDatabase" localSheetId="9" hidden="1">出租!$A$3:$CH$76</definedName>
    <definedName name="_xlnm._FilterDatabase" localSheetId="8" hidden="1">公交!$A$3:$CH$76</definedName>
    <definedName name="_xlnm._FilterDatabase" localSheetId="11" hidden="1">'轨道、轮渡'!$A$1:$AS$23</definedName>
    <definedName name="_xlnm._FilterDatabase" localSheetId="10" hidden="1">网约车!$A$3:$CH$76</definedName>
    <definedName name="_xlnm._FilterDatabase" localSheetId="17" hidden="1">中口径客运量!$A$2:$Z$188</definedName>
    <definedName name="_xlnm._FilterDatabase" localSheetId="12" hidden="1">中口径明细!$A$98:$CI$188</definedName>
    <definedName name="_xlnm._FilterDatabase" localSheetId="13" hidden="1">中口径排名!$J$1:$R$20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9" i="6" l="1"/>
  <c r="T38" i="6"/>
  <c r="T37" i="6"/>
  <c r="T36" i="6"/>
  <c r="T35" i="6"/>
  <c r="T34" i="6"/>
  <c r="T33" i="6"/>
  <c r="T32" i="6"/>
  <c r="T31" i="6"/>
  <c r="T30" i="6"/>
  <c r="T29" i="6"/>
  <c r="T28" i="6"/>
  <c r="T27" i="6"/>
  <c r="T26" i="6"/>
  <c r="T25" i="6"/>
  <c r="T24" i="6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4" i="6"/>
  <c r="EO112" i="1"/>
  <c r="DZ112" i="1"/>
  <c r="EA112" i="1" s="1"/>
  <c r="EA111" i="1"/>
  <c r="EO111" i="1"/>
  <c r="DZ111" i="1"/>
  <c r="DZ110" i="1"/>
  <c r="EA109" i="1"/>
  <c r="EO109" i="1"/>
  <c r="DZ109" i="1"/>
  <c r="EO108" i="1"/>
  <c r="DZ108" i="1"/>
  <c r="EA108" i="1" s="1"/>
  <c r="EA107" i="1"/>
  <c r="EO107" i="1"/>
  <c r="DZ107" i="1"/>
  <c r="EO106" i="1"/>
  <c r="DZ106" i="1"/>
  <c r="EA106" i="1" s="1"/>
  <c r="EA105" i="1"/>
  <c r="EO105" i="1"/>
  <c r="DZ105" i="1"/>
  <c r="DZ104" i="1"/>
  <c r="EA103" i="1"/>
  <c r="EO103" i="1"/>
  <c r="DZ103" i="1"/>
  <c r="EO102" i="1"/>
  <c r="DZ102" i="1"/>
  <c r="EA102" i="1" s="1"/>
  <c r="EA101" i="1"/>
  <c r="EO101" i="1"/>
  <c r="DZ101" i="1"/>
  <c r="EO100" i="1"/>
  <c r="DZ100" i="1"/>
  <c r="EA100" i="1" s="1"/>
  <c r="EA99" i="1"/>
  <c r="EO99" i="1"/>
  <c r="DZ99" i="1"/>
  <c r="DZ98" i="1"/>
  <c r="EA97" i="1"/>
  <c r="EO97" i="1"/>
  <c r="DZ97" i="1"/>
  <c r="EO96" i="1"/>
  <c r="DZ96" i="1"/>
  <c r="EA96" i="1" s="1"/>
  <c r="EA95" i="1"/>
  <c r="EO95" i="1"/>
  <c r="DZ95" i="1"/>
  <c r="EO94" i="1"/>
  <c r="DZ94" i="1"/>
  <c r="EA94" i="1" s="1"/>
  <c r="EA93" i="1"/>
  <c r="EO93" i="1"/>
  <c r="DZ93" i="1"/>
  <c r="DZ92" i="1"/>
  <c r="EA91" i="1"/>
  <c r="EO91" i="1"/>
  <c r="DZ91" i="1"/>
  <c r="EO90" i="1"/>
  <c r="DZ90" i="1"/>
  <c r="EA90" i="1" s="1"/>
  <c r="EA89" i="1"/>
  <c r="EO89" i="1"/>
  <c r="DZ89" i="1"/>
  <c r="EO88" i="1"/>
  <c r="DZ88" i="1"/>
  <c r="EA88" i="1" s="1"/>
  <c r="EA87" i="1"/>
  <c r="EO87" i="1"/>
  <c r="DZ87" i="1"/>
  <c r="DZ86" i="1"/>
  <c r="EA85" i="1"/>
  <c r="EO85" i="1"/>
  <c r="DZ85" i="1"/>
  <c r="EO84" i="1"/>
  <c r="DZ84" i="1"/>
  <c r="EA84" i="1" s="1"/>
  <c r="EA83" i="1"/>
  <c r="EO83" i="1"/>
  <c r="DZ83" i="1"/>
  <c r="EO82" i="1"/>
  <c r="DZ82" i="1"/>
  <c r="EA82" i="1" s="1"/>
  <c r="EA81" i="1"/>
  <c r="EO81" i="1"/>
  <c r="DZ81" i="1"/>
  <c r="DZ80" i="1"/>
  <c r="EA79" i="1"/>
  <c r="EO79" i="1"/>
  <c r="DZ79" i="1"/>
  <c r="EO78" i="1"/>
  <c r="DZ78" i="1"/>
  <c r="EA78" i="1" s="1"/>
  <c r="EA77" i="1"/>
  <c r="EO77" i="1"/>
  <c r="DZ77" i="1"/>
  <c r="EO76" i="1"/>
  <c r="DZ76" i="1"/>
  <c r="EA76" i="1" s="1"/>
  <c r="EA75" i="1"/>
  <c r="EO75" i="1"/>
  <c r="DZ75" i="1"/>
  <c r="DZ74" i="1"/>
  <c r="EA73" i="1"/>
  <c r="EO73" i="1"/>
  <c r="DZ73" i="1"/>
  <c r="EO72" i="1"/>
  <c r="DZ72" i="1"/>
  <c r="EA72" i="1" s="1"/>
  <c r="EA71" i="1"/>
  <c r="EO71" i="1"/>
  <c r="DZ71" i="1"/>
  <c r="EO70" i="1"/>
  <c r="DZ70" i="1"/>
  <c r="EA70" i="1" s="1"/>
  <c r="EA69" i="1"/>
  <c r="EO69" i="1"/>
  <c r="DZ69" i="1"/>
  <c r="DZ68" i="1"/>
  <c r="EA67" i="1"/>
  <c r="EO67" i="1"/>
  <c r="DZ67" i="1"/>
  <c r="EO66" i="1"/>
  <c r="DZ66" i="1"/>
  <c r="EA66" i="1" s="1"/>
  <c r="EA65" i="1"/>
  <c r="EO65" i="1"/>
  <c r="DZ65" i="1"/>
  <c r="EO64" i="1"/>
  <c r="DZ64" i="1"/>
  <c r="EA64" i="1" s="1"/>
  <c r="EA63" i="1"/>
  <c r="EO63" i="1"/>
  <c r="DZ63" i="1"/>
  <c r="DZ62" i="1"/>
  <c r="EA61" i="1"/>
  <c r="EO61" i="1"/>
  <c r="DZ61" i="1"/>
  <c r="EO60" i="1"/>
  <c r="DZ60" i="1"/>
  <c r="EA60" i="1" s="1"/>
  <c r="EA59" i="1"/>
  <c r="EO59" i="1"/>
  <c r="DZ59" i="1"/>
  <c r="EA58" i="1"/>
  <c r="EO58" i="1"/>
  <c r="DZ58" i="1"/>
  <c r="EA57" i="1"/>
  <c r="EO57" i="1"/>
  <c r="DZ57" i="1"/>
  <c r="DZ56" i="1"/>
  <c r="EA55" i="1"/>
  <c r="EO55" i="1"/>
  <c r="DZ55" i="1"/>
  <c r="EA54" i="1"/>
  <c r="EO54" i="1"/>
  <c r="DZ54" i="1"/>
  <c r="EA53" i="1"/>
  <c r="EO53" i="1"/>
  <c r="DZ53" i="1"/>
  <c r="EO52" i="1"/>
  <c r="DZ52" i="1"/>
  <c r="EA52" i="1" s="1"/>
  <c r="EA51" i="1"/>
  <c r="EO51" i="1"/>
  <c r="DZ51" i="1"/>
  <c r="DZ50" i="1"/>
  <c r="EA49" i="1"/>
  <c r="EO49" i="1"/>
  <c r="DZ49" i="1"/>
  <c r="EO48" i="1"/>
  <c r="DZ48" i="1"/>
  <c r="EA48" i="1" s="1"/>
  <c r="EA47" i="1"/>
  <c r="EO47" i="1"/>
  <c r="DZ47" i="1"/>
  <c r="EA46" i="1"/>
  <c r="EO46" i="1"/>
  <c r="DZ46" i="1"/>
  <c r="EA45" i="1"/>
  <c r="EO45" i="1"/>
  <c r="DZ45" i="1"/>
  <c r="DZ44" i="1"/>
  <c r="EA43" i="1"/>
  <c r="EO43" i="1"/>
  <c r="DZ43" i="1"/>
  <c r="EA42" i="1"/>
  <c r="EO42" i="1"/>
  <c r="DZ42" i="1"/>
  <c r="EA41" i="1"/>
  <c r="EO41" i="1"/>
  <c r="DZ41" i="1"/>
  <c r="EO40" i="1"/>
  <c r="DZ40" i="1"/>
  <c r="EA40" i="1" s="1"/>
  <c r="EA39" i="1"/>
  <c r="EO39" i="1"/>
  <c r="DZ39" i="1"/>
  <c r="DZ38" i="1"/>
  <c r="EA37" i="1"/>
  <c r="EO37" i="1"/>
  <c r="DZ37" i="1"/>
  <c r="EO36" i="1"/>
  <c r="DZ36" i="1"/>
  <c r="EA36" i="1" s="1"/>
  <c r="EA35" i="1"/>
  <c r="EO35" i="1"/>
  <c r="DZ35" i="1"/>
  <c r="EA34" i="1"/>
  <c r="EO34" i="1"/>
  <c r="DZ34" i="1"/>
  <c r="EA33" i="1"/>
  <c r="EO33" i="1"/>
  <c r="DZ33" i="1"/>
  <c r="DZ32" i="1"/>
  <c r="EA31" i="1"/>
  <c r="EO31" i="1"/>
  <c r="DZ31" i="1"/>
  <c r="EA30" i="1"/>
  <c r="EO30" i="1"/>
  <c r="DZ30" i="1"/>
  <c r="EA29" i="1"/>
  <c r="EO29" i="1"/>
  <c r="DZ29" i="1"/>
  <c r="EO28" i="1"/>
  <c r="DZ28" i="1"/>
  <c r="EA28" i="1" s="1"/>
  <c r="EA27" i="1"/>
  <c r="EO27" i="1"/>
  <c r="DZ27" i="1"/>
  <c r="DZ26" i="1"/>
  <c r="EA25" i="1"/>
  <c r="EO25" i="1"/>
  <c r="DZ25" i="1"/>
  <c r="EO24" i="1"/>
  <c r="DZ24" i="1"/>
  <c r="EA24" i="1" s="1"/>
  <c r="EA23" i="1"/>
  <c r="EO23" i="1"/>
  <c r="DZ23" i="1"/>
  <c r="EA22" i="1"/>
  <c r="EO22" i="1"/>
  <c r="DZ22" i="1"/>
  <c r="EA21" i="1"/>
  <c r="EO21" i="1"/>
  <c r="DZ21" i="1"/>
  <c r="DZ20" i="1"/>
  <c r="EA19" i="1"/>
  <c r="EO19" i="1"/>
  <c r="DZ19" i="1"/>
  <c r="EA18" i="1"/>
  <c r="EO18" i="1"/>
  <c r="DZ18" i="1"/>
  <c r="EA17" i="1"/>
  <c r="EO17" i="1"/>
  <c r="DZ17" i="1"/>
  <c r="EO16" i="1"/>
  <c r="DZ16" i="1"/>
  <c r="EA16" i="1" s="1"/>
  <c r="EA15" i="1"/>
  <c r="EO15" i="1"/>
  <c r="DZ15" i="1"/>
  <c r="DZ14" i="1"/>
  <c r="EA13" i="1"/>
  <c r="EO13" i="1"/>
  <c r="DZ13" i="1"/>
  <c r="EO12" i="1"/>
  <c r="DZ12" i="1"/>
  <c r="EA12" i="1" s="1"/>
  <c r="EA11" i="1"/>
  <c r="EO11" i="1"/>
  <c r="DZ11" i="1"/>
  <c r="EO7" i="1"/>
  <c r="EN10" i="1"/>
  <c r="EN8" i="1"/>
  <c r="EN6" i="1" s="1"/>
  <c r="EN9" i="1"/>
  <c r="EN5" i="1" s="1"/>
  <c r="EN7" i="1"/>
  <c r="EM10" i="1"/>
  <c r="EM8" i="1"/>
  <c r="EM6" i="1" s="1"/>
  <c r="EM9" i="1"/>
  <c r="EM5" i="1" s="1"/>
  <c r="EM7" i="1"/>
  <c r="EL10" i="1"/>
  <c r="EL8" i="1"/>
  <c r="EL6" i="1" s="1"/>
  <c r="EL9" i="1"/>
  <c r="EL5" i="1" s="1"/>
  <c r="EL7" i="1"/>
  <c r="EK10" i="1"/>
  <c r="EK8" i="1"/>
  <c r="EK6" i="1" s="1"/>
  <c r="EK9" i="1"/>
  <c r="EK5" i="1" s="1"/>
  <c r="EK7" i="1"/>
  <c r="EJ10" i="1"/>
  <c r="EJ8" i="1"/>
  <c r="EJ6" i="1" s="1"/>
  <c r="EJ9" i="1"/>
  <c r="EJ5" i="1" s="1"/>
  <c r="EJ7" i="1"/>
  <c r="EI10" i="1"/>
  <c r="EI8" i="1"/>
  <c r="EI6" i="1" s="1"/>
  <c r="EI9" i="1"/>
  <c r="EI5" i="1" s="1"/>
  <c r="EI7" i="1"/>
  <c r="EH10" i="1"/>
  <c r="EH8" i="1"/>
  <c r="EH6" i="1" s="1"/>
  <c r="EH9" i="1"/>
  <c r="EH5" i="1" s="1"/>
  <c r="EH7" i="1"/>
  <c r="EG10" i="1"/>
  <c r="EG8" i="1"/>
  <c r="EG6" i="1" s="1"/>
  <c r="EG9" i="1"/>
  <c r="EG5" i="1" s="1"/>
  <c r="EG7" i="1"/>
  <c r="EF10" i="1"/>
  <c r="EF8" i="1"/>
  <c r="EF6" i="1" s="1"/>
  <c r="EF9" i="1"/>
  <c r="EF5" i="1" s="1"/>
  <c r="EF7" i="1"/>
  <c r="EE10" i="1"/>
  <c r="EE8" i="1"/>
  <c r="EE6" i="1" s="1"/>
  <c r="EE9" i="1"/>
  <c r="EE5" i="1" s="1"/>
  <c r="EE7" i="1"/>
  <c r="ED10" i="1"/>
  <c r="ED8" i="1"/>
  <c r="ED6" i="1" s="1"/>
  <c r="ED9" i="1"/>
  <c r="ED5" i="1" s="1"/>
  <c r="ED7" i="1"/>
  <c r="EC10" i="1"/>
  <c r="EO10" i="1" s="1"/>
  <c r="EC8" i="1"/>
  <c r="EO8" i="1" s="1"/>
  <c r="EC9" i="1"/>
  <c r="EC5" i="1" s="1"/>
  <c r="EC7" i="1"/>
  <c r="DX10" i="1"/>
  <c r="DX8" i="1"/>
  <c r="DX6" i="1" s="1"/>
  <c r="DX9" i="1"/>
  <c r="DX5" i="1" s="1"/>
  <c r="DX7" i="1"/>
  <c r="DW10" i="1"/>
  <c r="DW8" i="1"/>
  <c r="DW6" i="1" s="1"/>
  <c r="DW9" i="1"/>
  <c r="DW5" i="1" s="1"/>
  <c r="DW7" i="1"/>
  <c r="DV10" i="1"/>
  <c r="DV8" i="1"/>
  <c r="DV6" i="1" s="1"/>
  <c r="DV9" i="1"/>
  <c r="DV5" i="1" s="1"/>
  <c r="DV7" i="1"/>
  <c r="DU10" i="1"/>
  <c r="DU8" i="1"/>
  <c r="DU6" i="1" s="1"/>
  <c r="DU9" i="1"/>
  <c r="DU5" i="1" s="1"/>
  <c r="DU7" i="1"/>
  <c r="DT10" i="1"/>
  <c r="DT8" i="1"/>
  <c r="DT6" i="1" s="1"/>
  <c r="DT9" i="1"/>
  <c r="DT5" i="1" s="1"/>
  <c r="DT7" i="1"/>
  <c r="DS10" i="1"/>
  <c r="DS8" i="1"/>
  <c r="DS6" i="1" s="1"/>
  <c r="DS9" i="1"/>
  <c r="DS7" i="1"/>
  <c r="DS5" i="1" s="1"/>
  <c r="DR10" i="1"/>
  <c r="DR8" i="1"/>
  <c r="DR6" i="1" s="1"/>
  <c r="DR9" i="1"/>
  <c r="DR5" i="1" s="1"/>
  <c r="DR7" i="1"/>
  <c r="DQ10" i="1"/>
  <c r="DQ8" i="1"/>
  <c r="DQ6" i="1" s="1"/>
  <c r="DQ9" i="1"/>
  <c r="DQ7" i="1"/>
  <c r="DQ5" i="1" s="1"/>
  <c r="DP10" i="1"/>
  <c r="DP8" i="1"/>
  <c r="DP6" i="1" s="1"/>
  <c r="DP9" i="1"/>
  <c r="DP5" i="1" s="1"/>
  <c r="DP7" i="1"/>
  <c r="DO10" i="1"/>
  <c r="DO8" i="1"/>
  <c r="DO6" i="1" s="1"/>
  <c r="DO9" i="1"/>
  <c r="DO7" i="1"/>
  <c r="DO5" i="1" s="1"/>
  <c r="DN10" i="1"/>
  <c r="DN8" i="1"/>
  <c r="DN6" i="1" s="1"/>
  <c r="DN9" i="1"/>
  <c r="DN5" i="1" s="1"/>
  <c r="DN7" i="1"/>
  <c r="DM10" i="1"/>
  <c r="DZ10" i="1" s="1"/>
  <c r="EA10" i="1" s="1"/>
  <c r="DM8" i="1"/>
  <c r="DZ8" i="1" s="1"/>
  <c r="EA8" i="1" s="1"/>
  <c r="DM9" i="1"/>
  <c r="DZ9" i="1" s="1"/>
  <c r="EA9" i="1" s="1"/>
  <c r="DM7" i="1"/>
  <c r="DZ7" i="1" s="1"/>
  <c r="EA7" i="1" s="1"/>
  <c r="CU10" i="1"/>
  <c r="CU8" i="1"/>
  <c r="CU6" i="1" s="1"/>
  <c r="CU9" i="1"/>
  <c r="CU5" i="1" s="1"/>
  <c r="CU7" i="1"/>
  <c r="CS10" i="1"/>
  <c r="CS8" i="1"/>
  <c r="CS6" i="1" s="1"/>
  <c r="CS9" i="1"/>
  <c r="CS7" i="1"/>
  <c r="CS5" i="1" s="1"/>
  <c r="CQ10" i="1"/>
  <c r="CQ8" i="1"/>
  <c r="CQ6" i="1" s="1"/>
  <c r="CQ9" i="1"/>
  <c r="CQ5" i="1" s="1"/>
  <c r="CQ7" i="1"/>
  <c r="CO10" i="1"/>
  <c r="CO8" i="1"/>
  <c r="CO6" i="1" s="1"/>
  <c r="CO9" i="1"/>
  <c r="CO7" i="1"/>
  <c r="CO5" i="1" s="1"/>
  <c r="CM10" i="1"/>
  <c r="CM8" i="1"/>
  <c r="CM6" i="1" s="1"/>
  <c r="CM9" i="1"/>
  <c r="CM5" i="1" s="1"/>
  <c r="CM7" i="1"/>
  <c r="CK10" i="1"/>
  <c r="CK8" i="1"/>
  <c r="CK6" i="1" s="1"/>
  <c r="CK9" i="1"/>
  <c r="CK7" i="1"/>
  <c r="CK5" i="1" s="1"/>
  <c r="CI10" i="1"/>
  <c r="CI8" i="1"/>
  <c r="CI6" i="1" s="1"/>
  <c r="CI9" i="1"/>
  <c r="CI5" i="1" s="1"/>
  <c r="CI7" i="1"/>
  <c r="CG10" i="1"/>
  <c r="CG8" i="1"/>
  <c r="CG6" i="1" s="1"/>
  <c r="CG9" i="1"/>
  <c r="CG7" i="1"/>
  <c r="CG5" i="1" s="1"/>
  <c r="CE10" i="1"/>
  <c r="CE8" i="1"/>
  <c r="CE6" i="1" s="1"/>
  <c r="CE9" i="1"/>
  <c r="CE5" i="1" s="1"/>
  <c r="CE7" i="1"/>
  <c r="CC10" i="1"/>
  <c r="CC8" i="1"/>
  <c r="CC6" i="1" s="1"/>
  <c r="CC9" i="1"/>
  <c r="CC7" i="1"/>
  <c r="CC5" i="1" s="1"/>
  <c r="CA10" i="1"/>
  <c r="CA8" i="1"/>
  <c r="CA6" i="1" s="1"/>
  <c r="CA9" i="1"/>
  <c r="CA7" i="1"/>
  <c r="CA5" i="1" s="1"/>
  <c r="BY10" i="1"/>
  <c r="BY8" i="1"/>
  <c r="BY6" i="1" s="1"/>
  <c r="BY9" i="1"/>
  <c r="BY7" i="1"/>
  <c r="BY5" i="1" s="1"/>
  <c r="BT10" i="1"/>
  <c r="BT8" i="1"/>
  <c r="BT6" i="1" s="1"/>
  <c r="BT9" i="1"/>
  <c r="BT7" i="1"/>
  <c r="BT5" i="1" s="1"/>
  <c r="BR10" i="1"/>
  <c r="BR8" i="1"/>
  <c r="BR6" i="1" s="1"/>
  <c r="BR9" i="1"/>
  <c r="BR7" i="1"/>
  <c r="BR5" i="1" s="1"/>
  <c r="BP10" i="1"/>
  <c r="BP8" i="1"/>
  <c r="BP6" i="1" s="1"/>
  <c r="BP9" i="1"/>
  <c r="BP7" i="1"/>
  <c r="BP5" i="1" s="1"/>
  <c r="BN10" i="1"/>
  <c r="BN8" i="1"/>
  <c r="BN6" i="1" s="1"/>
  <c r="BN9" i="1"/>
  <c r="BN7" i="1"/>
  <c r="BN5" i="1" s="1"/>
  <c r="BL10" i="1"/>
  <c r="BL8" i="1"/>
  <c r="BL6" i="1" s="1"/>
  <c r="BL9" i="1"/>
  <c r="BL7" i="1"/>
  <c r="BL5" i="1" s="1"/>
  <c r="BJ10" i="1"/>
  <c r="BJ8" i="1"/>
  <c r="BJ6" i="1" s="1"/>
  <c r="BJ9" i="1"/>
  <c r="BJ7" i="1"/>
  <c r="BJ5" i="1" s="1"/>
  <c r="BH10" i="1"/>
  <c r="BH8" i="1"/>
  <c r="BH6" i="1" s="1"/>
  <c r="BH9" i="1"/>
  <c r="BH7" i="1"/>
  <c r="BH5" i="1" s="1"/>
  <c r="BF10" i="1"/>
  <c r="BF8" i="1"/>
  <c r="BF6" i="1" s="1"/>
  <c r="BF9" i="1"/>
  <c r="BF7" i="1"/>
  <c r="BF5" i="1" s="1"/>
  <c r="BD10" i="1"/>
  <c r="BD8" i="1"/>
  <c r="BD6" i="1" s="1"/>
  <c r="BD9" i="1"/>
  <c r="BD7" i="1"/>
  <c r="BD5" i="1" s="1"/>
  <c r="BB10" i="1"/>
  <c r="BB8" i="1"/>
  <c r="BB6" i="1" s="1"/>
  <c r="BB9" i="1"/>
  <c r="BB7" i="1"/>
  <c r="BB5" i="1" s="1"/>
  <c r="AZ10" i="1"/>
  <c r="AZ8" i="1"/>
  <c r="AZ6" i="1" s="1"/>
  <c r="AZ9" i="1"/>
  <c r="AZ7" i="1"/>
  <c r="AZ5" i="1" s="1"/>
  <c r="AX10" i="1"/>
  <c r="AX8" i="1"/>
  <c r="AX6" i="1" s="1"/>
  <c r="AX9" i="1"/>
  <c r="AX7" i="1"/>
  <c r="AX5" i="1" s="1"/>
  <c r="AR10" i="1"/>
  <c r="AR8" i="1"/>
  <c r="AR6" i="1" s="1"/>
  <c r="AR9" i="1"/>
  <c r="AR7" i="1"/>
  <c r="AR5" i="1" s="1"/>
  <c r="AP10" i="1"/>
  <c r="AP8" i="1"/>
  <c r="AP6" i="1" s="1"/>
  <c r="AP9" i="1"/>
  <c r="AP7" i="1"/>
  <c r="AP5" i="1" s="1"/>
  <c r="AN10" i="1"/>
  <c r="AN8" i="1"/>
  <c r="AN6" i="1" s="1"/>
  <c r="AN9" i="1"/>
  <c r="AN7" i="1"/>
  <c r="AN5" i="1" s="1"/>
  <c r="AL10" i="1"/>
  <c r="AL8" i="1"/>
  <c r="AL6" i="1" s="1"/>
  <c r="AL9" i="1"/>
  <c r="AL7" i="1"/>
  <c r="AL5" i="1" s="1"/>
  <c r="AJ10" i="1"/>
  <c r="AJ8" i="1"/>
  <c r="AJ6" i="1" s="1"/>
  <c r="AJ9" i="1"/>
  <c r="AJ7" i="1"/>
  <c r="AJ5" i="1" s="1"/>
  <c r="AH10" i="1"/>
  <c r="AH8" i="1"/>
  <c r="AH6" i="1" s="1"/>
  <c r="AH9" i="1"/>
  <c r="AH7" i="1"/>
  <c r="AH5" i="1" s="1"/>
  <c r="AF10" i="1"/>
  <c r="AF8" i="1"/>
  <c r="AF6" i="1" s="1"/>
  <c r="AF9" i="1"/>
  <c r="AF7" i="1"/>
  <c r="AF5" i="1" s="1"/>
  <c r="AD10" i="1"/>
  <c r="AD8" i="1"/>
  <c r="AD6" i="1" s="1"/>
  <c r="AD9" i="1"/>
  <c r="AD7" i="1"/>
  <c r="AD5" i="1" s="1"/>
  <c r="AB10" i="1"/>
  <c r="AB8" i="1"/>
  <c r="AB6" i="1" s="1"/>
  <c r="AB9" i="1"/>
  <c r="AB7" i="1"/>
  <c r="AB5" i="1" s="1"/>
  <c r="Z10" i="1"/>
  <c r="Z8" i="1"/>
  <c r="Z6" i="1" s="1"/>
  <c r="Z9" i="1"/>
  <c r="Z7" i="1"/>
  <c r="Z5" i="1" s="1"/>
  <c r="X10" i="1"/>
  <c r="X8" i="1"/>
  <c r="X6" i="1" s="1"/>
  <c r="X9" i="1"/>
  <c r="X7" i="1"/>
  <c r="X5" i="1" s="1"/>
  <c r="V10" i="1"/>
  <c r="V8" i="1"/>
  <c r="V6" i="1" s="1"/>
  <c r="V9" i="1"/>
  <c r="V7" i="1"/>
  <c r="V5" i="1" s="1"/>
  <c r="D217" i="19"/>
  <c r="D216" i="19"/>
  <c r="D215" i="19"/>
  <c r="D214" i="19"/>
  <c r="D213" i="19"/>
  <c r="D212" i="19"/>
  <c r="D211" i="19"/>
  <c r="D210" i="19"/>
  <c r="D209" i="19"/>
  <c r="D208" i="19"/>
  <c r="D207" i="19"/>
  <c r="D206" i="19"/>
  <c r="D205" i="19"/>
  <c r="F205" i="19" s="1"/>
  <c r="D204" i="19"/>
  <c r="F204" i="19" s="1"/>
  <c r="D203" i="19"/>
  <c r="D202" i="19"/>
  <c r="D201" i="19"/>
  <c r="D200" i="19"/>
  <c r="D199" i="19"/>
  <c r="D198" i="19"/>
  <c r="F198" i="19" s="1"/>
  <c r="F197" i="19"/>
  <c r="D197" i="19"/>
  <c r="D196" i="19"/>
  <c r="I195" i="19"/>
  <c r="D195" i="19"/>
  <c r="F195" i="19" s="1"/>
  <c r="D194" i="19"/>
  <c r="F194" i="19" s="1"/>
  <c r="D191" i="19"/>
  <c r="D190" i="19"/>
  <c r="D189" i="19"/>
  <c r="D188" i="19"/>
  <c r="D187" i="19"/>
  <c r="F175" i="19" s="1"/>
  <c r="D186" i="19"/>
  <c r="D185" i="19"/>
  <c r="D184" i="19"/>
  <c r="D183" i="19"/>
  <c r="D182" i="19"/>
  <c r="F170" i="19" s="1"/>
  <c r="D181" i="19"/>
  <c r="F169" i="19" s="1"/>
  <c r="D180" i="19"/>
  <c r="D179" i="19"/>
  <c r="F179" i="19" s="1"/>
  <c r="D178" i="19"/>
  <c r="F178" i="19" s="1"/>
  <c r="D177" i="19"/>
  <c r="F177" i="19" s="1"/>
  <c r="D176" i="19"/>
  <c r="F176" i="19" s="1"/>
  <c r="D175" i="19"/>
  <c r="D174" i="19"/>
  <c r="D173" i="19"/>
  <c r="D172" i="19"/>
  <c r="F172" i="19" s="1"/>
  <c r="D171" i="19"/>
  <c r="F171" i="19" s="1"/>
  <c r="D170" i="19"/>
  <c r="D169" i="19"/>
  <c r="D168" i="19"/>
  <c r="D165" i="19"/>
  <c r="D164" i="19"/>
  <c r="D163" i="19"/>
  <c r="D162" i="19"/>
  <c r="D161" i="19"/>
  <c r="D160" i="19"/>
  <c r="D159" i="19"/>
  <c r="D158" i="19"/>
  <c r="D157" i="19"/>
  <c r="D156" i="19"/>
  <c r="F144" i="19" s="1"/>
  <c r="D155" i="19"/>
  <c r="D154" i="19"/>
  <c r="D153" i="19"/>
  <c r="F153" i="19" s="1"/>
  <c r="D152" i="19"/>
  <c r="F152" i="19" s="1"/>
  <c r="D151" i="19"/>
  <c r="F151" i="19" s="1"/>
  <c r="D150" i="19"/>
  <c r="D149" i="19"/>
  <c r="F149" i="19" s="1"/>
  <c r="D148" i="19"/>
  <c r="F148" i="19" s="1"/>
  <c r="D147" i="19"/>
  <c r="F147" i="19" s="1"/>
  <c r="D146" i="19"/>
  <c r="D145" i="19"/>
  <c r="D144" i="19"/>
  <c r="D143" i="19"/>
  <c r="F143" i="19" s="1"/>
  <c r="D142" i="19"/>
  <c r="F142" i="19" s="1"/>
  <c r="E138" i="19"/>
  <c r="D138" i="19"/>
  <c r="C138" i="19"/>
  <c r="B138" i="19"/>
  <c r="F137" i="19"/>
  <c r="F136" i="19"/>
  <c r="F135" i="19"/>
  <c r="F134" i="19"/>
  <c r="F133" i="19"/>
  <c r="F132" i="19"/>
  <c r="F131" i="19"/>
  <c r="F130" i="19"/>
  <c r="F129" i="19"/>
  <c r="F128" i="19"/>
  <c r="F127" i="19"/>
  <c r="F126" i="19"/>
  <c r="H125" i="19"/>
  <c r="E125" i="19"/>
  <c r="D125" i="19"/>
  <c r="C125" i="19"/>
  <c r="B125" i="19"/>
  <c r="F124" i="19"/>
  <c r="F123" i="19"/>
  <c r="G123" i="19" s="1"/>
  <c r="F122" i="19"/>
  <c r="G122" i="19" s="1"/>
  <c r="F121" i="19"/>
  <c r="G121" i="19" s="1"/>
  <c r="F120" i="19"/>
  <c r="G120" i="19" s="1"/>
  <c r="F119" i="19"/>
  <c r="G119" i="19" s="1"/>
  <c r="F118" i="19"/>
  <c r="F117" i="19"/>
  <c r="F116" i="19"/>
  <c r="F115" i="19"/>
  <c r="G115" i="19" s="1"/>
  <c r="F114" i="19"/>
  <c r="G113" i="19"/>
  <c r="F113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H86" i="19"/>
  <c r="D86" i="19"/>
  <c r="D85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F70" i="19"/>
  <c r="D70" i="19"/>
  <c r="F69" i="19"/>
  <c r="D69" i="19"/>
  <c r="F68" i="19"/>
  <c r="D68" i="19"/>
  <c r="F67" i="19"/>
  <c r="D67" i="19"/>
  <c r="F66" i="19"/>
  <c r="D66" i="19"/>
  <c r="F65" i="19"/>
  <c r="D65" i="19"/>
  <c r="F64" i="19"/>
  <c r="D64" i="19"/>
  <c r="F63" i="19"/>
  <c r="D63" i="19"/>
  <c r="F62" i="19"/>
  <c r="D62" i="19"/>
  <c r="F61" i="19"/>
  <c r="D61" i="19"/>
  <c r="F60" i="19"/>
  <c r="D60" i="19"/>
  <c r="F59" i="19"/>
  <c r="D59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E27" i="19"/>
  <c r="D27" i="19"/>
  <c r="C27" i="19"/>
  <c r="B27" i="19"/>
  <c r="H27" i="19" s="1"/>
  <c r="F26" i="19"/>
  <c r="F25" i="19"/>
  <c r="F24" i="19"/>
  <c r="F23" i="19"/>
  <c r="F22" i="19"/>
  <c r="F21" i="19"/>
  <c r="F20" i="19"/>
  <c r="F19" i="19"/>
  <c r="F18" i="19"/>
  <c r="F17" i="19"/>
  <c r="F16" i="19"/>
  <c r="F15" i="19"/>
  <c r="G2" i="19" s="1"/>
  <c r="E14" i="19"/>
  <c r="D14" i="19"/>
  <c r="C14" i="19"/>
  <c r="B14" i="19"/>
  <c r="H14" i="19" s="1"/>
  <c r="I14" i="19" s="1"/>
  <c r="F13" i="19"/>
  <c r="G13" i="19" s="1"/>
  <c r="F12" i="19"/>
  <c r="G12" i="19" s="1"/>
  <c r="F11" i="19"/>
  <c r="G11" i="19" s="1"/>
  <c r="F10" i="19"/>
  <c r="G10" i="19" s="1"/>
  <c r="F9" i="19"/>
  <c r="G9" i="19" s="1"/>
  <c r="G8" i="19"/>
  <c r="F8" i="19"/>
  <c r="F7" i="19"/>
  <c r="F6" i="19"/>
  <c r="F5" i="19"/>
  <c r="G5" i="19" s="1"/>
  <c r="F4" i="19"/>
  <c r="G4" i="19" s="1"/>
  <c r="G3" i="19"/>
  <c r="F3" i="19"/>
  <c r="F2" i="19"/>
  <c r="BA188" i="18"/>
  <c r="AB188" i="18"/>
  <c r="W188" i="18"/>
  <c r="X188" i="18" s="1"/>
  <c r="U188" i="18"/>
  <c r="V188" i="18" s="1"/>
  <c r="S188" i="18"/>
  <c r="T188" i="18" s="1"/>
  <c r="R188" i="18"/>
  <c r="Q188" i="18"/>
  <c r="O188" i="18"/>
  <c r="P188" i="18" s="1"/>
  <c r="M188" i="18"/>
  <c r="N188" i="18" s="1"/>
  <c r="K188" i="18"/>
  <c r="Y188" i="18" s="1"/>
  <c r="Z188" i="18" s="1"/>
  <c r="I188" i="18"/>
  <c r="J188" i="18" s="1"/>
  <c r="H188" i="18"/>
  <c r="F188" i="18"/>
  <c r="D188" i="18"/>
  <c r="BA187" i="18"/>
  <c r="AB187" i="18"/>
  <c r="X187" i="18"/>
  <c r="W187" i="18"/>
  <c r="V187" i="18"/>
  <c r="U187" i="18"/>
  <c r="S187" i="18"/>
  <c r="T187" i="18" s="1"/>
  <c r="R187" i="18"/>
  <c r="Q187" i="18"/>
  <c r="O187" i="18"/>
  <c r="P187" i="18" s="1"/>
  <c r="M187" i="18"/>
  <c r="N187" i="18" s="1"/>
  <c r="L187" i="18"/>
  <c r="K187" i="18"/>
  <c r="J187" i="18"/>
  <c r="I187" i="18"/>
  <c r="G187" i="18"/>
  <c r="Y187" i="18" s="1"/>
  <c r="Z187" i="18" s="1"/>
  <c r="F187" i="18"/>
  <c r="D187" i="18"/>
  <c r="BA186" i="18"/>
  <c r="AB186" i="18"/>
  <c r="W186" i="18"/>
  <c r="X186" i="18" s="1"/>
  <c r="V186" i="18"/>
  <c r="U186" i="18"/>
  <c r="T186" i="18"/>
  <c r="S186" i="18"/>
  <c r="Q186" i="18"/>
  <c r="R186" i="18" s="1"/>
  <c r="P186" i="18"/>
  <c r="O186" i="18"/>
  <c r="M186" i="18"/>
  <c r="N186" i="18" s="1"/>
  <c r="K186" i="18"/>
  <c r="L186" i="18" s="1"/>
  <c r="J186" i="18"/>
  <c r="I186" i="18"/>
  <c r="H186" i="18"/>
  <c r="G186" i="18"/>
  <c r="F186" i="18"/>
  <c r="D186" i="18"/>
  <c r="BA185" i="18"/>
  <c r="AB185" i="18"/>
  <c r="H185" i="18"/>
  <c r="F185" i="18"/>
  <c r="D185" i="18"/>
  <c r="AY184" i="18"/>
  <c r="AW184" i="18"/>
  <c r="AU184" i="18"/>
  <c r="AS184" i="18"/>
  <c r="AQ184" i="18"/>
  <c r="AO184" i="18"/>
  <c r="AM184" i="18"/>
  <c r="AK184" i="18"/>
  <c r="AI184" i="18"/>
  <c r="AG184" i="18"/>
  <c r="AE184" i="18"/>
  <c r="AC184" i="18"/>
  <c r="E184" i="18"/>
  <c r="F184" i="18" s="1"/>
  <c r="D184" i="18"/>
  <c r="C184" i="18"/>
  <c r="BA183" i="18"/>
  <c r="AB183" i="18"/>
  <c r="W183" i="18"/>
  <c r="X183" i="18" s="1"/>
  <c r="U183" i="18"/>
  <c r="V183" i="18" s="1"/>
  <c r="S183" i="18"/>
  <c r="T183" i="18" s="1"/>
  <c r="R183" i="18"/>
  <c r="Q183" i="18"/>
  <c r="O183" i="18"/>
  <c r="P183" i="18" s="1"/>
  <c r="M183" i="18"/>
  <c r="N183" i="18" s="1"/>
  <c r="K183" i="18"/>
  <c r="Y183" i="18" s="1"/>
  <c r="Z183" i="18" s="1"/>
  <c r="I183" i="18"/>
  <c r="J183" i="18" s="1"/>
  <c r="H183" i="18"/>
  <c r="F183" i="18"/>
  <c r="D183" i="18"/>
  <c r="BA182" i="18"/>
  <c r="AB182" i="18"/>
  <c r="X182" i="18"/>
  <c r="W182" i="18"/>
  <c r="U182" i="18"/>
  <c r="V182" i="18" s="1"/>
  <c r="S182" i="18"/>
  <c r="T182" i="18" s="1"/>
  <c r="R182" i="18"/>
  <c r="Q182" i="18"/>
  <c r="P182" i="18"/>
  <c r="O182" i="18"/>
  <c r="M182" i="18"/>
  <c r="N182" i="18" s="1"/>
  <c r="L182" i="18"/>
  <c r="K182" i="18"/>
  <c r="J182" i="18"/>
  <c r="I182" i="18"/>
  <c r="G182" i="18"/>
  <c r="H182" i="18" s="1"/>
  <c r="F182" i="18"/>
  <c r="D182" i="18"/>
  <c r="BA181" i="18"/>
  <c r="AB181" i="18"/>
  <c r="W181" i="18"/>
  <c r="X181" i="18" s="1"/>
  <c r="V181" i="18"/>
  <c r="U181" i="18"/>
  <c r="T181" i="18"/>
  <c r="S181" i="18"/>
  <c r="Q181" i="18"/>
  <c r="R181" i="18" s="1"/>
  <c r="O181" i="18"/>
  <c r="P181" i="18" s="1"/>
  <c r="M181" i="18"/>
  <c r="N181" i="18" s="1"/>
  <c r="L181" i="18"/>
  <c r="K181" i="18"/>
  <c r="J181" i="18"/>
  <c r="I181" i="18"/>
  <c r="G181" i="18"/>
  <c r="G179" i="18" s="1"/>
  <c r="F181" i="18"/>
  <c r="D181" i="18"/>
  <c r="BA180" i="18"/>
  <c r="AB180" i="18"/>
  <c r="H180" i="18"/>
  <c r="F180" i="18"/>
  <c r="D180" i="18"/>
  <c r="AY179" i="18"/>
  <c r="AW179" i="18"/>
  <c r="AU179" i="18"/>
  <c r="AS179" i="18"/>
  <c r="AQ179" i="18"/>
  <c r="AO179" i="18"/>
  <c r="AM179" i="18"/>
  <c r="AK179" i="18"/>
  <c r="AI179" i="18"/>
  <c r="AG179" i="18"/>
  <c r="AE179" i="18"/>
  <c r="F179" i="18" s="1"/>
  <c r="AC179" i="18"/>
  <c r="E179" i="18"/>
  <c r="C179" i="18"/>
  <c r="D179" i="18" s="1"/>
  <c r="BA178" i="18"/>
  <c r="AB178" i="18"/>
  <c r="W178" i="18"/>
  <c r="X178" i="18" s="1"/>
  <c r="U178" i="18"/>
  <c r="V178" i="18" s="1"/>
  <c r="S178" i="18"/>
  <c r="T178" i="18" s="1"/>
  <c r="R178" i="18"/>
  <c r="Q178" i="18"/>
  <c r="O178" i="18"/>
  <c r="P178" i="18" s="1"/>
  <c r="M178" i="18"/>
  <c r="N178" i="18" s="1"/>
  <c r="K178" i="18"/>
  <c r="I178" i="18"/>
  <c r="J178" i="18" s="1"/>
  <c r="H178" i="18"/>
  <c r="F178" i="18"/>
  <c r="D178" i="18"/>
  <c r="BA177" i="18"/>
  <c r="AB177" i="18"/>
  <c r="X177" i="18"/>
  <c r="W177" i="18"/>
  <c r="V177" i="18"/>
  <c r="U177" i="18"/>
  <c r="S177" i="18"/>
  <c r="T177" i="18" s="1"/>
  <c r="Q177" i="18"/>
  <c r="R177" i="18" s="1"/>
  <c r="O177" i="18"/>
  <c r="P177" i="18" s="1"/>
  <c r="M177" i="18"/>
  <c r="N177" i="18" s="1"/>
  <c r="K177" i="18"/>
  <c r="L177" i="18" s="1"/>
  <c r="I177" i="18"/>
  <c r="J177" i="18" s="1"/>
  <c r="H177" i="18"/>
  <c r="G177" i="18"/>
  <c r="F177" i="18"/>
  <c r="D177" i="18"/>
  <c r="BA176" i="18"/>
  <c r="AB176" i="18"/>
  <c r="X176" i="18"/>
  <c r="W176" i="18"/>
  <c r="U176" i="18"/>
  <c r="V176" i="18" s="1"/>
  <c r="S176" i="18"/>
  <c r="T176" i="18" s="1"/>
  <c r="Q176" i="18"/>
  <c r="R176" i="18" s="1"/>
  <c r="O176" i="18"/>
  <c r="P176" i="18" s="1"/>
  <c r="M176" i="18"/>
  <c r="N176" i="18" s="1"/>
  <c r="K176" i="18"/>
  <c r="L176" i="18" s="1"/>
  <c r="J176" i="18"/>
  <c r="I176" i="18"/>
  <c r="H176" i="18"/>
  <c r="G176" i="18"/>
  <c r="F176" i="18"/>
  <c r="D176" i="18"/>
  <c r="BA175" i="18"/>
  <c r="AB175" i="18"/>
  <c r="H175" i="18"/>
  <c r="F175" i="18"/>
  <c r="D175" i="18"/>
  <c r="AY174" i="18"/>
  <c r="AW174" i="18"/>
  <c r="AU174" i="18"/>
  <c r="AS174" i="18"/>
  <c r="AQ174" i="18"/>
  <c r="AO174" i="18"/>
  <c r="AM174" i="18"/>
  <c r="AK174" i="18"/>
  <c r="AI174" i="18"/>
  <c r="AG174" i="18"/>
  <c r="AE174" i="18"/>
  <c r="AC174" i="18"/>
  <c r="G174" i="18"/>
  <c r="H174" i="18" s="1"/>
  <c r="F174" i="18"/>
  <c r="E174" i="18"/>
  <c r="D174" i="18"/>
  <c r="C174" i="18"/>
  <c r="BA173" i="18"/>
  <c r="AB173" i="18"/>
  <c r="W173" i="18"/>
  <c r="X173" i="18" s="1"/>
  <c r="U173" i="18"/>
  <c r="V173" i="18" s="1"/>
  <c r="T173" i="18"/>
  <c r="S173" i="18"/>
  <c r="Q173" i="18"/>
  <c r="R173" i="18" s="1"/>
  <c r="O173" i="18"/>
  <c r="P173" i="18" s="1"/>
  <c r="M173" i="18"/>
  <c r="N173" i="18" s="1"/>
  <c r="K173" i="18"/>
  <c r="L173" i="18" s="1"/>
  <c r="I173" i="18"/>
  <c r="H173" i="18"/>
  <c r="F173" i="18"/>
  <c r="D173" i="18"/>
  <c r="BA172" i="18"/>
  <c r="AB172" i="18"/>
  <c r="X172" i="18"/>
  <c r="W172" i="18"/>
  <c r="U172" i="18"/>
  <c r="V172" i="18" s="1"/>
  <c r="T172" i="18"/>
  <c r="S172" i="18"/>
  <c r="Q172" i="18"/>
  <c r="R172" i="18" s="1"/>
  <c r="O172" i="18"/>
  <c r="P172" i="18" s="1"/>
  <c r="M172" i="18"/>
  <c r="N172" i="18" s="1"/>
  <c r="L172" i="18"/>
  <c r="K172" i="18"/>
  <c r="J172" i="18"/>
  <c r="I172" i="18"/>
  <c r="G172" i="18"/>
  <c r="H172" i="18" s="1"/>
  <c r="F172" i="18"/>
  <c r="D172" i="18"/>
  <c r="BA171" i="18"/>
  <c r="AB171" i="18"/>
  <c r="W171" i="18"/>
  <c r="X171" i="18" s="1"/>
  <c r="V171" i="18"/>
  <c r="U171" i="18"/>
  <c r="T171" i="18"/>
  <c r="S171" i="18"/>
  <c r="Q171" i="18"/>
  <c r="R171" i="18" s="1"/>
  <c r="O171" i="18"/>
  <c r="P171" i="18" s="1"/>
  <c r="M171" i="18"/>
  <c r="N171" i="18" s="1"/>
  <c r="L171" i="18"/>
  <c r="K171" i="18"/>
  <c r="I171" i="18"/>
  <c r="J171" i="18" s="1"/>
  <c r="G171" i="18"/>
  <c r="F171" i="18"/>
  <c r="D171" i="18"/>
  <c r="BA170" i="18"/>
  <c r="AB170" i="18"/>
  <c r="H170" i="18"/>
  <c r="F170" i="18"/>
  <c r="D170" i="18"/>
  <c r="AY169" i="18"/>
  <c r="AW169" i="18"/>
  <c r="AU169" i="18"/>
  <c r="AS169" i="18"/>
  <c r="AQ169" i="18"/>
  <c r="AO169" i="18"/>
  <c r="AM169" i="18"/>
  <c r="AK169" i="18"/>
  <c r="AI169" i="18"/>
  <c r="AG169" i="18"/>
  <c r="AE169" i="18"/>
  <c r="AC169" i="18"/>
  <c r="E169" i="18"/>
  <c r="C169" i="18"/>
  <c r="D169" i="18" s="1"/>
  <c r="BA168" i="18"/>
  <c r="AB168" i="18"/>
  <c r="W168" i="18"/>
  <c r="X168" i="18" s="1"/>
  <c r="U168" i="18"/>
  <c r="V168" i="18" s="1"/>
  <c r="S168" i="18"/>
  <c r="T168" i="18" s="1"/>
  <c r="R168" i="18"/>
  <c r="Q168" i="18"/>
  <c r="O168" i="18"/>
  <c r="P168" i="18" s="1"/>
  <c r="M168" i="18"/>
  <c r="N168" i="18" s="1"/>
  <c r="K168" i="18"/>
  <c r="L168" i="18" s="1"/>
  <c r="I168" i="18"/>
  <c r="Y168" i="18" s="1"/>
  <c r="Z168" i="18" s="1"/>
  <c r="H168" i="18"/>
  <c r="F168" i="18"/>
  <c r="D168" i="18"/>
  <c r="BA167" i="18"/>
  <c r="AB167" i="18"/>
  <c r="X167" i="18"/>
  <c r="W167" i="18"/>
  <c r="V167" i="18"/>
  <c r="U167" i="18"/>
  <c r="S167" i="18"/>
  <c r="T167" i="18" s="1"/>
  <c r="Q167" i="18"/>
  <c r="R167" i="18" s="1"/>
  <c r="O167" i="18"/>
  <c r="P167" i="18" s="1"/>
  <c r="M167" i="18"/>
  <c r="N167" i="18" s="1"/>
  <c r="L167" i="18"/>
  <c r="K167" i="18"/>
  <c r="I167" i="18"/>
  <c r="J167" i="18" s="1"/>
  <c r="H167" i="18"/>
  <c r="G167" i="18"/>
  <c r="F167" i="18"/>
  <c r="D167" i="18"/>
  <c r="BA166" i="18"/>
  <c r="AB166" i="18"/>
  <c r="X166" i="18"/>
  <c r="W166" i="18"/>
  <c r="V166" i="18"/>
  <c r="U166" i="18"/>
  <c r="S166" i="18"/>
  <c r="T166" i="18" s="1"/>
  <c r="Q166" i="18"/>
  <c r="R166" i="18" s="1"/>
  <c r="O166" i="18"/>
  <c r="P166" i="18" s="1"/>
  <c r="M166" i="18"/>
  <c r="N166" i="18" s="1"/>
  <c r="K166" i="18"/>
  <c r="L166" i="18" s="1"/>
  <c r="J166" i="18"/>
  <c r="I166" i="18"/>
  <c r="H166" i="18"/>
  <c r="G166" i="18"/>
  <c r="F166" i="18"/>
  <c r="D166" i="18"/>
  <c r="BA165" i="18"/>
  <c r="AB165" i="18"/>
  <c r="H165" i="18"/>
  <c r="F165" i="18"/>
  <c r="D165" i="18"/>
  <c r="AY164" i="18"/>
  <c r="AW164" i="18"/>
  <c r="AU164" i="18"/>
  <c r="AS164" i="18"/>
  <c r="AQ164" i="18"/>
  <c r="AO164" i="18"/>
  <c r="AM164" i="18"/>
  <c r="AK164" i="18"/>
  <c r="AI164" i="18"/>
  <c r="AG164" i="18"/>
  <c r="AE164" i="18"/>
  <c r="AC164" i="18"/>
  <c r="G164" i="18"/>
  <c r="H164" i="18" s="1"/>
  <c r="F164" i="18"/>
  <c r="E164" i="18"/>
  <c r="D164" i="18"/>
  <c r="C164" i="18"/>
  <c r="BA163" i="18"/>
  <c r="AB163" i="18"/>
  <c r="W163" i="18"/>
  <c r="X163" i="18" s="1"/>
  <c r="U163" i="18"/>
  <c r="V163" i="18" s="1"/>
  <c r="T163" i="18"/>
  <c r="S163" i="18"/>
  <c r="Q163" i="18"/>
  <c r="R163" i="18" s="1"/>
  <c r="O163" i="18"/>
  <c r="P163" i="18" s="1"/>
  <c r="M163" i="18"/>
  <c r="N163" i="18" s="1"/>
  <c r="K163" i="18"/>
  <c r="L163" i="18" s="1"/>
  <c r="I163" i="18"/>
  <c r="H163" i="18"/>
  <c r="F163" i="18"/>
  <c r="D163" i="18"/>
  <c r="BA162" i="18"/>
  <c r="AB162" i="18"/>
  <c r="W162" i="18"/>
  <c r="X162" i="18" s="1"/>
  <c r="U162" i="18"/>
  <c r="V162" i="18" s="1"/>
  <c r="T162" i="18"/>
  <c r="S162" i="18"/>
  <c r="R162" i="18"/>
  <c r="Q162" i="18"/>
  <c r="O162" i="18"/>
  <c r="P162" i="18" s="1"/>
  <c r="M162" i="18"/>
  <c r="N162" i="18" s="1"/>
  <c r="L162" i="18"/>
  <c r="K162" i="18"/>
  <c r="I162" i="18"/>
  <c r="J162" i="18" s="1"/>
  <c r="H162" i="18"/>
  <c r="G162" i="18"/>
  <c r="F162" i="18"/>
  <c r="D162" i="18"/>
  <c r="BA161" i="18"/>
  <c r="AB161" i="18"/>
  <c r="W161" i="18"/>
  <c r="X161" i="18" s="1"/>
  <c r="V161" i="18"/>
  <c r="U161" i="18"/>
  <c r="S161" i="18"/>
  <c r="T161" i="18" s="1"/>
  <c r="Q161" i="18"/>
  <c r="R161" i="18" s="1"/>
  <c r="P161" i="18"/>
  <c r="O161" i="18"/>
  <c r="M161" i="18"/>
  <c r="N161" i="18" s="1"/>
  <c r="K161" i="18"/>
  <c r="L161" i="18" s="1"/>
  <c r="I161" i="18"/>
  <c r="J161" i="18" s="1"/>
  <c r="H161" i="18"/>
  <c r="G161" i="18"/>
  <c r="F161" i="18"/>
  <c r="D161" i="18"/>
  <c r="BA160" i="18"/>
  <c r="AB160" i="18"/>
  <c r="H160" i="18"/>
  <c r="F160" i="18"/>
  <c r="D160" i="18"/>
  <c r="AY159" i="18"/>
  <c r="AW159" i="18"/>
  <c r="AU159" i="18"/>
  <c r="AS159" i="18"/>
  <c r="AQ159" i="18"/>
  <c r="AO159" i="18"/>
  <c r="AM159" i="18"/>
  <c r="AK159" i="18"/>
  <c r="AI159" i="18"/>
  <c r="AG159" i="18"/>
  <c r="AE159" i="18"/>
  <c r="AC159" i="18"/>
  <c r="G159" i="18"/>
  <c r="H159" i="18" s="1"/>
  <c r="E159" i="18"/>
  <c r="F159" i="18" s="1"/>
  <c r="D159" i="18"/>
  <c r="C159" i="18"/>
  <c r="BA158" i="18"/>
  <c r="AB158" i="18"/>
  <c r="W158" i="18"/>
  <c r="X158" i="18" s="1"/>
  <c r="U158" i="18"/>
  <c r="V158" i="18" s="1"/>
  <c r="T158" i="18"/>
  <c r="S158" i="18"/>
  <c r="Q158" i="18"/>
  <c r="R158" i="18" s="1"/>
  <c r="O158" i="18"/>
  <c r="P158" i="18" s="1"/>
  <c r="M158" i="18"/>
  <c r="N158" i="18" s="1"/>
  <c r="K158" i="18"/>
  <c r="L158" i="18" s="1"/>
  <c r="I158" i="18"/>
  <c r="H158" i="18"/>
  <c r="F158" i="18"/>
  <c r="D158" i="18"/>
  <c r="BA157" i="18"/>
  <c r="AB157" i="18"/>
  <c r="X157" i="18"/>
  <c r="W157" i="18"/>
  <c r="V157" i="18"/>
  <c r="U157" i="18"/>
  <c r="S157" i="18"/>
  <c r="T157" i="18" s="1"/>
  <c r="R157" i="18"/>
  <c r="Q157" i="18"/>
  <c r="O157" i="18"/>
  <c r="P157" i="18" s="1"/>
  <c r="M157" i="18"/>
  <c r="N157" i="18" s="1"/>
  <c r="L157" i="18"/>
  <c r="K157" i="18"/>
  <c r="J157" i="18"/>
  <c r="I157" i="18"/>
  <c r="H157" i="18"/>
  <c r="G157" i="18"/>
  <c r="F157" i="18"/>
  <c r="D157" i="18"/>
  <c r="BA156" i="18"/>
  <c r="AB156" i="18"/>
  <c r="X156" i="18"/>
  <c r="W156" i="18"/>
  <c r="V156" i="18"/>
  <c r="U156" i="18"/>
  <c r="T156" i="18"/>
  <c r="S156" i="18"/>
  <c r="R156" i="18"/>
  <c r="Q156" i="18"/>
  <c r="P156" i="18"/>
  <c r="O156" i="18"/>
  <c r="M156" i="18"/>
  <c r="N156" i="18" s="1"/>
  <c r="K156" i="18"/>
  <c r="L156" i="18" s="1"/>
  <c r="J156" i="18"/>
  <c r="I156" i="18"/>
  <c r="G156" i="18"/>
  <c r="F156" i="18"/>
  <c r="D156" i="18"/>
  <c r="BA155" i="18"/>
  <c r="AB155" i="18"/>
  <c r="H155" i="18"/>
  <c r="F155" i="18"/>
  <c r="D155" i="18"/>
  <c r="AY154" i="18"/>
  <c r="AW154" i="18"/>
  <c r="AU154" i="18"/>
  <c r="AS154" i="18"/>
  <c r="AQ154" i="18"/>
  <c r="AO154" i="18"/>
  <c r="AM154" i="18"/>
  <c r="AK154" i="18"/>
  <c r="AI154" i="18"/>
  <c r="AG154" i="18"/>
  <c r="AE154" i="18"/>
  <c r="AC154" i="18"/>
  <c r="E154" i="18"/>
  <c r="C154" i="18"/>
  <c r="D154" i="18" s="1"/>
  <c r="BA153" i="18"/>
  <c r="AB153" i="18"/>
  <c r="W153" i="18"/>
  <c r="X153" i="18" s="1"/>
  <c r="U153" i="18"/>
  <c r="V153" i="18" s="1"/>
  <c r="T153" i="18"/>
  <c r="S153" i="18"/>
  <c r="R153" i="18"/>
  <c r="Q153" i="18"/>
  <c r="O153" i="18"/>
  <c r="P153" i="18" s="1"/>
  <c r="M153" i="18"/>
  <c r="N153" i="18" s="1"/>
  <c r="K153" i="18"/>
  <c r="L153" i="18" s="1"/>
  <c r="I153" i="18"/>
  <c r="J153" i="18" s="1"/>
  <c r="H153" i="18"/>
  <c r="F153" i="18"/>
  <c r="D153" i="18"/>
  <c r="BA152" i="18"/>
  <c r="AB152" i="18"/>
  <c r="X152" i="18"/>
  <c r="W152" i="18"/>
  <c r="V152" i="18"/>
  <c r="U152" i="18"/>
  <c r="S152" i="18"/>
  <c r="T152" i="18" s="1"/>
  <c r="Q152" i="18"/>
  <c r="R152" i="18" s="1"/>
  <c r="P152" i="18"/>
  <c r="O152" i="18"/>
  <c r="M152" i="18"/>
  <c r="N152" i="18" s="1"/>
  <c r="K152" i="18"/>
  <c r="L152" i="18" s="1"/>
  <c r="J152" i="18"/>
  <c r="I152" i="18"/>
  <c r="G152" i="18"/>
  <c r="F152" i="18"/>
  <c r="D152" i="18"/>
  <c r="BA151" i="18"/>
  <c r="AB151" i="18"/>
  <c r="X151" i="18"/>
  <c r="W151" i="18"/>
  <c r="U151" i="18"/>
  <c r="V151" i="18" s="1"/>
  <c r="S151" i="18"/>
  <c r="T151" i="18" s="1"/>
  <c r="R151" i="18"/>
  <c r="Q151" i="18"/>
  <c r="O151" i="18"/>
  <c r="P151" i="18" s="1"/>
  <c r="M151" i="18"/>
  <c r="N151" i="18" s="1"/>
  <c r="K151" i="18"/>
  <c r="L151" i="18" s="1"/>
  <c r="J151" i="18"/>
  <c r="I151" i="18"/>
  <c r="G151" i="18"/>
  <c r="G149" i="18" s="1"/>
  <c r="F151" i="18"/>
  <c r="D151" i="18"/>
  <c r="BA150" i="18"/>
  <c r="AB150" i="18"/>
  <c r="H150" i="18"/>
  <c r="F150" i="18"/>
  <c r="D150" i="18"/>
  <c r="AY149" i="18"/>
  <c r="AW149" i="18"/>
  <c r="AU149" i="18"/>
  <c r="AS149" i="18"/>
  <c r="AQ149" i="18"/>
  <c r="AO149" i="18"/>
  <c r="AM149" i="18"/>
  <c r="AK149" i="18"/>
  <c r="AI149" i="18"/>
  <c r="AG149" i="18"/>
  <c r="AE149" i="18"/>
  <c r="AC149" i="18"/>
  <c r="AB149" i="18" s="1"/>
  <c r="E149" i="18"/>
  <c r="F149" i="18" s="1"/>
  <c r="C149" i="18"/>
  <c r="BA148" i="18"/>
  <c r="AB148" i="18"/>
  <c r="W148" i="18"/>
  <c r="X148" i="18" s="1"/>
  <c r="U148" i="18"/>
  <c r="V148" i="18" s="1"/>
  <c r="T148" i="18"/>
  <c r="S148" i="18"/>
  <c r="Q148" i="18"/>
  <c r="R148" i="18" s="1"/>
  <c r="O148" i="18"/>
  <c r="P148" i="18" s="1"/>
  <c r="N148" i="18"/>
  <c r="M148" i="18"/>
  <c r="K148" i="18"/>
  <c r="L148" i="18" s="1"/>
  <c r="I148" i="18"/>
  <c r="J148" i="18" s="1"/>
  <c r="H148" i="18"/>
  <c r="F148" i="18"/>
  <c r="D148" i="18"/>
  <c r="BA147" i="18"/>
  <c r="AB147" i="18"/>
  <c r="W147" i="18"/>
  <c r="X147" i="18" s="1"/>
  <c r="V147" i="18"/>
  <c r="U147" i="18"/>
  <c r="S147" i="18"/>
  <c r="T147" i="18" s="1"/>
  <c r="Q147" i="18"/>
  <c r="O147" i="18"/>
  <c r="P147" i="18" s="1"/>
  <c r="M147" i="18"/>
  <c r="N147" i="18" s="1"/>
  <c r="L147" i="18"/>
  <c r="K147" i="18"/>
  <c r="I147" i="18"/>
  <c r="J147" i="18" s="1"/>
  <c r="G147" i="18"/>
  <c r="H147" i="18" s="1"/>
  <c r="F147" i="18"/>
  <c r="D147" i="18"/>
  <c r="BA146" i="18"/>
  <c r="AB146" i="18"/>
  <c r="W146" i="18"/>
  <c r="X146" i="18" s="1"/>
  <c r="V146" i="18"/>
  <c r="U146" i="18"/>
  <c r="T146" i="18"/>
  <c r="S146" i="18"/>
  <c r="Q146" i="18"/>
  <c r="R146" i="18" s="1"/>
  <c r="O146" i="18"/>
  <c r="P146" i="18" s="1"/>
  <c r="M146" i="18"/>
  <c r="N146" i="18" s="1"/>
  <c r="L146" i="18"/>
  <c r="K146" i="18"/>
  <c r="I146" i="18"/>
  <c r="J146" i="18" s="1"/>
  <c r="G146" i="18"/>
  <c r="F146" i="18"/>
  <c r="D146" i="18"/>
  <c r="BA145" i="18"/>
  <c r="AB145" i="18"/>
  <c r="H145" i="18"/>
  <c r="F145" i="18"/>
  <c r="D145" i="18"/>
  <c r="AY144" i="18"/>
  <c r="AW144" i="18"/>
  <c r="AU144" i="18"/>
  <c r="AS144" i="18"/>
  <c r="AQ144" i="18"/>
  <c r="AO144" i="18"/>
  <c r="AM144" i="18"/>
  <c r="AK144" i="18"/>
  <c r="AI144" i="18"/>
  <c r="AG144" i="18"/>
  <c r="AE144" i="18"/>
  <c r="AC144" i="18"/>
  <c r="E144" i="18"/>
  <c r="C144" i="18"/>
  <c r="BA143" i="18"/>
  <c r="AB143" i="18"/>
  <c r="W143" i="18"/>
  <c r="X143" i="18" s="1"/>
  <c r="U143" i="18"/>
  <c r="V143" i="18" s="1"/>
  <c r="S143" i="18"/>
  <c r="T143" i="18" s="1"/>
  <c r="Q143" i="18"/>
  <c r="R143" i="18" s="1"/>
  <c r="O143" i="18"/>
  <c r="P143" i="18" s="1"/>
  <c r="M143" i="18"/>
  <c r="N143" i="18" s="1"/>
  <c r="K143" i="18"/>
  <c r="L143" i="18" s="1"/>
  <c r="I143" i="18"/>
  <c r="J143" i="18" s="1"/>
  <c r="H143" i="18"/>
  <c r="F143" i="18"/>
  <c r="D143" i="18"/>
  <c r="BA142" i="18"/>
  <c r="AB142" i="18"/>
  <c r="W142" i="18"/>
  <c r="X142" i="18" s="1"/>
  <c r="V142" i="18"/>
  <c r="U142" i="18"/>
  <c r="S142" i="18"/>
  <c r="T142" i="18" s="1"/>
  <c r="Q142" i="18"/>
  <c r="R142" i="18" s="1"/>
  <c r="P142" i="18"/>
  <c r="O142" i="18"/>
  <c r="M142" i="18"/>
  <c r="N142" i="18" s="1"/>
  <c r="L142" i="18"/>
  <c r="K142" i="18"/>
  <c r="J142" i="18"/>
  <c r="I142" i="18"/>
  <c r="G142" i="18"/>
  <c r="H142" i="18" s="1"/>
  <c r="F142" i="18"/>
  <c r="D142" i="18"/>
  <c r="BA141" i="18"/>
  <c r="AB141" i="18"/>
  <c r="X141" i="18"/>
  <c r="W141" i="18"/>
  <c r="V141" i="18"/>
  <c r="U141" i="18"/>
  <c r="T141" i="18"/>
  <c r="S141" i="18"/>
  <c r="Q141" i="18"/>
  <c r="R141" i="18" s="1"/>
  <c r="O141" i="18"/>
  <c r="P141" i="18" s="1"/>
  <c r="M141" i="18"/>
  <c r="N141" i="18" s="1"/>
  <c r="L141" i="18"/>
  <c r="K141" i="18"/>
  <c r="J141" i="18"/>
  <c r="I141" i="18"/>
  <c r="G141" i="18"/>
  <c r="F141" i="18"/>
  <c r="D141" i="18"/>
  <c r="BA140" i="18"/>
  <c r="AB140" i="18"/>
  <c r="H140" i="18"/>
  <c r="F140" i="18"/>
  <c r="D140" i="18"/>
  <c r="AY139" i="18"/>
  <c r="AW139" i="18"/>
  <c r="AU139" i="18"/>
  <c r="AS139" i="18"/>
  <c r="AQ139" i="18"/>
  <c r="AO139" i="18"/>
  <c r="AM139" i="18"/>
  <c r="AK139" i="18"/>
  <c r="AI139" i="18"/>
  <c r="AG139" i="18"/>
  <c r="AE139" i="18"/>
  <c r="AC139" i="18"/>
  <c r="BA139" i="18" s="1"/>
  <c r="E139" i="18"/>
  <c r="C139" i="18"/>
  <c r="BA138" i="18"/>
  <c r="AB138" i="18"/>
  <c r="W138" i="18"/>
  <c r="X138" i="18" s="1"/>
  <c r="U138" i="18"/>
  <c r="V138" i="18" s="1"/>
  <c r="S138" i="18"/>
  <c r="T138" i="18" s="1"/>
  <c r="Q138" i="18"/>
  <c r="R138" i="18" s="1"/>
  <c r="P138" i="18"/>
  <c r="O138" i="18"/>
  <c r="N138" i="18"/>
  <c r="M138" i="18"/>
  <c r="K138" i="18"/>
  <c r="L138" i="18" s="1"/>
  <c r="I138" i="18"/>
  <c r="J138" i="18" s="1"/>
  <c r="H138" i="18"/>
  <c r="F138" i="18"/>
  <c r="D138" i="18"/>
  <c r="BA137" i="18"/>
  <c r="AB137" i="18"/>
  <c r="W137" i="18"/>
  <c r="X137" i="18" s="1"/>
  <c r="V137" i="18"/>
  <c r="U137" i="18"/>
  <c r="S137" i="18"/>
  <c r="T137" i="18" s="1"/>
  <c r="Q137" i="18"/>
  <c r="R137" i="18" s="1"/>
  <c r="O137" i="18"/>
  <c r="M137" i="18"/>
  <c r="N137" i="18" s="1"/>
  <c r="K137" i="18"/>
  <c r="L137" i="18" s="1"/>
  <c r="J137" i="18"/>
  <c r="I137" i="18"/>
  <c r="G137" i="18"/>
  <c r="H137" i="18" s="1"/>
  <c r="F137" i="18"/>
  <c r="D137" i="18"/>
  <c r="BA136" i="18"/>
  <c r="AB136" i="18"/>
  <c r="X136" i="18"/>
  <c r="W136" i="18"/>
  <c r="U136" i="18"/>
  <c r="V136" i="18" s="1"/>
  <c r="T136" i="18"/>
  <c r="S136" i="18"/>
  <c r="Q136" i="18"/>
  <c r="R136" i="18" s="1"/>
  <c r="O136" i="18"/>
  <c r="P136" i="18" s="1"/>
  <c r="M136" i="18"/>
  <c r="N136" i="18" s="1"/>
  <c r="K136" i="18"/>
  <c r="L136" i="18" s="1"/>
  <c r="J136" i="18"/>
  <c r="I136" i="18"/>
  <c r="H136" i="18"/>
  <c r="G136" i="18"/>
  <c r="F136" i="18"/>
  <c r="D136" i="18"/>
  <c r="BA135" i="18"/>
  <c r="AB135" i="18"/>
  <c r="H135" i="18"/>
  <c r="F135" i="18"/>
  <c r="D135" i="18"/>
  <c r="AY134" i="18"/>
  <c r="AW134" i="18"/>
  <c r="AU134" i="18"/>
  <c r="AS134" i="18"/>
  <c r="AQ134" i="18"/>
  <c r="AO134" i="18"/>
  <c r="AM134" i="18"/>
  <c r="AK134" i="18"/>
  <c r="AI134" i="18"/>
  <c r="AG134" i="18"/>
  <c r="AE134" i="18"/>
  <c r="AC134" i="18"/>
  <c r="G134" i="18"/>
  <c r="H134" i="18" s="1"/>
  <c r="E134" i="18"/>
  <c r="F134" i="18" s="1"/>
  <c r="C134" i="18"/>
  <c r="BA133" i="18"/>
  <c r="AB133" i="18"/>
  <c r="W133" i="18"/>
  <c r="X133" i="18" s="1"/>
  <c r="U133" i="18"/>
  <c r="V133" i="18" s="1"/>
  <c r="S133" i="18"/>
  <c r="T133" i="18" s="1"/>
  <c r="Q133" i="18"/>
  <c r="R133" i="18" s="1"/>
  <c r="O133" i="18"/>
  <c r="P133" i="18" s="1"/>
  <c r="M133" i="18"/>
  <c r="N133" i="18" s="1"/>
  <c r="L133" i="18"/>
  <c r="K133" i="18"/>
  <c r="I133" i="18"/>
  <c r="J133" i="18" s="1"/>
  <c r="H133" i="18"/>
  <c r="F133" i="18"/>
  <c r="D133" i="18"/>
  <c r="BA132" i="18"/>
  <c r="AB132" i="18"/>
  <c r="W132" i="18"/>
  <c r="X132" i="18" s="1"/>
  <c r="U132" i="18"/>
  <c r="V132" i="18" s="1"/>
  <c r="S132" i="18"/>
  <c r="T132" i="18" s="1"/>
  <c r="R132" i="18"/>
  <c r="Q132" i="18"/>
  <c r="O132" i="18"/>
  <c r="P132" i="18" s="1"/>
  <c r="M132" i="18"/>
  <c r="N132" i="18" s="1"/>
  <c r="K132" i="18"/>
  <c r="L132" i="18" s="1"/>
  <c r="I132" i="18"/>
  <c r="J132" i="18" s="1"/>
  <c r="H132" i="18"/>
  <c r="G132" i="18"/>
  <c r="F132" i="18"/>
  <c r="D132" i="18"/>
  <c r="BA131" i="18"/>
  <c r="AB131" i="18"/>
  <c r="W131" i="18"/>
  <c r="X131" i="18" s="1"/>
  <c r="U131" i="18"/>
  <c r="V131" i="18" s="1"/>
  <c r="T131" i="18"/>
  <c r="S131" i="18"/>
  <c r="Q131" i="18"/>
  <c r="R131" i="18" s="1"/>
  <c r="O131" i="18"/>
  <c r="P131" i="18" s="1"/>
  <c r="M131" i="18"/>
  <c r="N131" i="18" s="1"/>
  <c r="K131" i="18"/>
  <c r="L131" i="18" s="1"/>
  <c r="I131" i="18"/>
  <c r="J131" i="18" s="1"/>
  <c r="G131" i="18"/>
  <c r="G129" i="18" s="1"/>
  <c r="F131" i="18"/>
  <c r="D131" i="18"/>
  <c r="BA130" i="18"/>
  <c r="AB130" i="18"/>
  <c r="H130" i="18"/>
  <c r="F130" i="18"/>
  <c r="D130" i="18"/>
  <c r="AY129" i="18"/>
  <c r="AW129" i="18"/>
  <c r="AU129" i="18"/>
  <c r="AS129" i="18"/>
  <c r="AQ129" i="18"/>
  <c r="AO129" i="18"/>
  <c r="AM129" i="18"/>
  <c r="AK129" i="18"/>
  <c r="AI129" i="18"/>
  <c r="AG129" i="18"/>
  <c r="AE129" i="18"/>
  <c r="AC129" i="18"/>
  <c r="BA129" i="18" s="1"/>
  <c r="E129" i="18"/>
  <c r="C129" i="18"/>
  <c r="BA128" i="18"/>
  <c r="AB128" i="18"/>
  <c r="X128" i="18"/>
  <c r="W128" i="18"/>
  <c r="U128" i="18"/>
  <c r="V128" i="18" s="1"/>
  <c r="S128" i="18"/>
  <c r="T128" i="18" s="1"/>
  <c r="Q128" i="18"/>
  <c r="R128" i="18" s="1"/>
  <c r="O128" i="18"/>
  <c r="P128" i="18" s="1"/>
  <c r="N128" i="18"/>
  <c r="M128" i="18"/>
  <c r="K128" i="18"/>
  <c r="L128" i="18" s="1"/>
  <c r="I128" i="18"/>
  <c r="J128" i="18" s="1"/>
  <c r="H128" i="18"/>
  <c r="F128" i="18"/>
  <c r="D128" i="18"/>
  <c r="BA127" i="18"/>
  <c r="AB127" i="18"/>
  <c r="W127" i="18"/>
  <c r="X127" i="18" s="1"/>
  <c r="U127" i="18"/>
  <c r="V127" i="18" s="1"/>
  <c r="T127" i="18"/>
  <c r="S127" i="18"/>
  <c r="Q127" i="18"/>
  <c r="R127" i="18" s="1"/>
  <c r="O127" i="18"/>
  <c r="P127" i="18" s="1"/>
  <c r="M127" i="18"/>
  <c r="N127" i="18" s="1"/>
  <c r="K127" i="18"/>
  <c r="L127" i="18" s="1"/>
  <c r="I127" i="18"/>
  <c r="J127" i="18" s="1"/>
  <c r="H127" i="18"/>
  <c r="G127" i="18"/>
  <c r="F127" i="18"/>
  <c r="D127" i="18"/>
  <c r="BA126" i="18"/>
  <c r="AB126" i="18"/>
  <c r="W126" i="18"/>
  <c r="X126" i="18" s="1"/>
  <c r="U126" i="18"/>
  <c r="V126" i="18" s="1"/>
  <c r="T126" i="18"/>
  <c r="S126" i="18"/>
  <c r="R126" i="18"/>
  <c r="Q126" i="18"/>
  <c r="O126" i="18"/>
  <c r="P126" i="18" s="1"/>
  <c r="M126" i="18"/>
  <c r="N126" i="18" s="1"/>
  <c r="K126" i="18"/>
  <c r="L126" i="18" s="1"/>
  <c r="I126" i="18"/>
  <c r="J126" i="18" s="1"/>
  <c r="H126" i="18"/>
  <c r="G126" i="18"/>
  <c r="G124" i="18" s="1"/>
  <c r="H124" i="18" s="1"/>
  <c r="F126" i="18"/>
  <c r="D126" i="18"/>
  <c r="BA125" i="18"/>
  <c r="AB125" i="18"/>
  <c r="H125" i="18"/>
  <c r="F125" i="18"/>
  <c r="D125" i="18"/>
  <c r="AY124" i="18"/>
  <c r="AW124" i="18"/>
  <c r="AU124" i="18"/>
  <c r="AS124" i="18"/>
  <c r="AQ124" i="18"/>
  <c r="AO124" i="18"/>
  <c r="AM124" i="18"/>
  <c r="AK124" i="18"/>
  <c r="AI124" i="18"/>
  <c r="AG124" i="18"/>
  <c r="AE124" i="18"/>
  <c r="AB124" i="18" s="1"/>
  <c r="AC124" i="18"/>
  <c r="E124" i="18"/>
  <c r="C124" i="18"/>
  <c r="D124" i="18" s="1"/>
  <c r="BA123" i="18"/>
  <c r="AB123" i="18"/>
  <c r="W123" i="18"/>
  <c r="X123" i="18" s="1"/>
  <c r="U123" i="18"/>
  <c r="V123" i="18" s="1"/>
  <c r="S123" i="18"/>
  <c r="T123" i="18" s="1"/>
  <c r="Q123" i="18"/>
  <c r="R123" i="18" s="1"/>
  <c r="O123" i="18"/>
  <c r="P123" i="18" s="1"/>
  <c r="N123" i="18"/>
  <c r="M123" i="18"/>
  <c r="L123" i="18"/>
  <c r="K123" i="18"/>
  <c r="I123" i="18"/>
  <c r="J123" i="18" s="1"/>
  <c r="H123" i="18"/>
  <c r="F123" i="18"/>
  <c r="D123" i="18"/>
  <c r="BA122" i="18"/>
  <c r="AB122" i="18"/>
  <c r="W122" i="18"/>
  <c r="X122" i="18" s="1"/>
  <c r="U122" i="18"/>
  <c r="V122" i="18" s="1"/>
  <c r="S122" i="18"/>
  <c r="T122" i="18" s="1"/>
  <c r="R122" i="18"/>
  <c r="Q122" i="18"/>
  <c r="O122" i="18"/>
  <c r="P122" i="18" s="1"/>
  <c r="M122" i="18"/>
  <c r="N122" i="18" s="1"/>
  <c r="K122" i="18"/>
  <c r="L122" i="18" s="1"/>
  <c r="I122" i="18"/>
  <c r="J122" i="18" s="1"/>
  <c r="G122" i="18"/>
  <c r="G119" i="18" s="1"/>
  <c r="H119" i="18" s="1"/>
  <c r="F122" i="18"/>
  <c r="D122" i="18"/>
  <c r="BA121" i="18"/>
  <c r="AB121" i="18"/>
  <c r="W121" i="18"/>
  <c r="X121" i="18" s="1"/>
  <c r="U121" i="18"/>
  <c r="V121" i="18" s="1"/>
  <c r="T121" i="18"/>
  <c r="S121" i="18"/>
  <c r="Q121" i="18"/>
  <c r="R121" i="18" s="1"/>
  <c r="O121" i="18"/>
  <c r="P121" i="18" s="1"/>
  <c r="M121" i="18"/>
  <c r="K121" i="18"/>
  <c r="L121" i="18" s="1"/>
  <c r="I121" i="18"/>
  <c r="J121" i="18" s="1"/>
  <c r="G121" i="18"/>
  <c r="H121" i="18" s="1"/>
  <c r="F121" i="18"/>
  <c r="D121" i="18"/>
  <c r="BA120" i="18"/>
  <c r="AB120" i="18"/>
  <c r="H120" i="18"/>
  <c r="F120" i="18"/>
  <c r="D120" i="18"/>
  <c r="AY119" i="18"/>
  <c r="AW119" i="18"/>
  <c r="AU119" i="18"/>
  <c r="AS119" i="18"/>
  <c r="AQ119" i="18"/>
  <c r="AO119" i="18"/>
  <c r="AM119" i="18"/>
  <c r="AK119" i="18"/>
  <c r="AI119" i="18"/>
  <c r="AG119" i="18"/>
  <c r="AE119" i="18"/>
  <c r="AC119" i="18"/>
  <c r="E119" i="18"/>
  <c r="C119" i="18"/>
  <c r="BA118" i="18"/>
  <c r="AB118" i="18"/>
  <c r="X118" i="18"/>
  <c r="W118" i="18"/>
  <c r="U118" i="18"/>
  <c r="V118" i="18" s="1"/>
  <c r="S118" i="18"/>
  <c r="T118" i="18" s="1"/>
  <c r="Q118" i="18"/>
  <c r="R118" i="18" s="1"/>
  <c r="O118" i="18"/>
  <c r="P118" i="18" s="1"/>
  <c r="M118" i="18"/>
  <c r="N118" i="18" s="1"/>
  <c r="L118" i="18"/>
  <c r="K118" i="18"/>
  <c r="I118" i="18"/>
  <c r="J118" i="18" s="1"/>
  <c r="H118" i="18"/>
  <c r="F118" i="18"/>
  <c r="D118" i="18"/>
  <c r="BA117" i="18"/>
  <c r="AB117" i="18"/>
  <c r="W117" i="18"/>
  <c r="X117" i="18" s="1"/>
  <c r="U117" i="18"/>
  <c r="V117" i="18" s="1"/>
  <c r="T117" i="18"/>
  <c r="S117" i="18"/>
  <c r="Q117" i="18"/>
  <c r="R117" i="18" s="1"/>
  <c r="O117" i="18"/>
  <c r="P117" i="18" s="1"/>
  <c r="M117" i="18"/>
  <c r="N117" i="18" s="1"/>
  <c r="K117" i="18"/>
  <c r="L117" i="18" s="1"/>
  <c r="I117" i="18"/>
  <c r="J117" i="18" s="1"/>
  <c r="G117" i="18"/>
  <c r="H117" i="18" s="1"/>
  <c r="F117" i="18"/>
  <c r="D117" i="18"/>
  <c r="BA116" i="18"/>
  <c r="AB116" i="18"/>
  <c r="W116" i="18"/>
  <c r="X116" i="18" s="1"/>
  <c r="U116" i="18"/>
  <c r="V116" i="18" s="1"/>
  <c r="T116" i="18"/>
  <c r="S116" i="18"/>
  <c r="S101" i="18" s="1"/>
  <c r="T101" i="18" s="1"/>
  <c r="R116" i="18"/>
  <c r="Q116" i="18"/>
  <c r="O116" i="18"/>
  <c r="P116" i="18" s="1"/>
  <c r="M116" i="18"/>
  <c r="N116" i="18" s="1"/>
  <c r="K116" i="18"/>
  <c r="L116" i="18" s="1"/>
  <c r="I116" i="18"/>
  <c r="J116" i="18" s="1"/>
  <c r="H116" i="18"/>
  <c r="G116" i="18"/>
  <c r="F116" i="18"/>
  <c r="D116" i="18"/>
  <c r="BA115" i="18"/>
  <c r="AB115" i="18"/>
  <c r="H115" i="18"/>
  <c r="F115" i="18"/>
  <c r="D115" i="18"/>
  <c r="AY114" i="18"/>
  <c r="AW114" i="18"/>
  <c r="AU114" i="18"/>
  <c r="AS114" i="18"/>
  <c r="AQ114" i="18"/>
  <c r="AO114" i="18"/>
  <c r="AM114" i="18"/>
  <c r="AK114" i="18"/>
  <c r="AI114" i="18"/>
  <c r="AG114" i="18"/>
  <c r="AE114" i="18"/>
  <c r="AC114" i="18"/>
  <c r="G114" i="18"/>
  <c r="E114" i="18"/>
  <c r="C114" i="18"/>
  <c r="D114" i="18" s="1"/>
  <c r="BA113" i="18"/>
  <c r="AB113" i="18"/>
  <c r="W113" i="18"/>
  <c r="X113" i="18" s="1"/>
  <c r="U113" i="18"/>
  <c r="S113" i="18"/>
  <c r="Q113" i="18"/>
  <c r="R113" i="18" s="1"/>
  <c r="O113" i="18"/>
  <c r="P113" i="18" s="1"/>
  <c r="M113" i="18"/>
  <c r="L113" i="18"/>
  <c r="K113" i="18"/>
  <c r="I113" i="18"/>
  <c r="H113" i="18"/>
  <c r="F113" i="18"/>
  <c r="D113" i="18"/>
  <c r="BA112" i="18"/>
  <c r="AB112" i="18"/>
  <c r="W112" i="18"/>
  <c r="U112" i="18"/>
  <c r="V112" i="18" s="1"/>
  <c r="S112" i="18"/>
  <c r="T112" i="18" s="1"/>
  <c r="Q112" i="18"/>
  <c r="O112" i="18"/>
  <c r="M112" i="18"/>
  <c r="K112" i="18"/>
  <c r="I112" i="18"/>
  <c r="G112" i="18"/>
  <c r="G102" i="18" s="1"/>
  <c r="H102" i="18" s="1"/>
  <c r="F112" i="18"/>
  <c r="D112" i="18"/>
  <c r="BA111" i="18"/>
  <c r="AB111" i="18"/>
  <c r="W111" i="18"/>
  <c r="X111" i="18" s="1"/>
  <c r="U111" i="18"/>
  <c r="V111" i="18" s="1"/>
  <c r="T111" i="18"/>
  <c r="S111" i="18"/>
  <c r="Q111" i="18"/>
  <c r="R111" i="18" s="1"/>
  <c r="O111" i="18"/>
  <c r="P111" i="18" s="1"/>
  <c r="M111" i="18"/>
  <c r="N111" i="18" s="1"/>
  <c r="K111" i="18"/>
  <c r="L111" i="18" s="1"/>
  <c r="I111" i="18"/>
  <c r="J111" i="18" s="1"/>
  <c r="H111" i="18"/>
  <c r="G111" i="18"/>
  <c r="Y111" i="18" s="1"/>
  <c r="Z111" i="18" s="1"/>
  <c r="F111" i="18"/>
  <c r="D111" i="18"/>
  <c r="BA110" i="18"/>
  <c r="AB110" i="18"/>
  <c r="H110" i="18"/>
  <c r="F110" i="18"/>
  <c r="D110" i="18"/>
  <c r="AY109" i="18"/>
  <c r="AW109" i="18"/>
  <c r="AU109" i="18"/>
  <c r="AS109" i="18"/>
  <c r="AQ109" i="18"/>
  <c r="AO109" i="18"/>
  <c r="AM109" i="18"/>
  <c r="AK109" i="18"/>
  <c r="AI109" i="18"/>
  <c r="AG109" i="18"/>
  <c r="AE109" i="18"/>
  <c r="AC109" i="18"/>
  <c r="G109" i="18"/>
  <c r="H109" i="18" s="1"/>
  <c r="E109" i="18"/>
  <c r="C109" i="18"/>
  <c r="BA108" i="18"/>
  <c r="AB108" i="18"/>
  <c r="Z108" i="18"/>
  <c r="Y108" i="18"/>
  <c r="X108" i="18"/>
  <c r="V108" i="18"/>
  <c r="T108" i="18"/>
  <c r="R108" i="18"/>
  <c r="P108" i="18"/>
  <c r="N108" i="18"/>
  <c r="L108" i="18"/>
  <c r="J108" i="18"/>
  <c r="H108" i="18"/>
  <c r="F108" i="18"/>
  <c r="D108" i="18"/>
  <c r="BA107" i="18"/>
  <c r="AB107" i="18"/>
  <c r="Y107" i="18"/>
  <c r="Z107" i="18" s="1"/>
  <c r="X107" i="18"/>
  <c r="V107" i="18"/>
  <c r="T107" i="18"/>
  <c r="R107" i="18"/>
  <c r="P107" i="18"/>
  <c r="N107" i="18"/>
  <c r="L107" i="18"/>
  <c r="J107" i="18"/>
  <c r="H107" i="18"/>
  <c r="F107" i="18"/>
  <c r="BA106" i="18"/>
  <c r="AB106" i="18"/>
  <c r="W106" i="18"/>
  <c r="X106" i="18" s="1"/>
  <c r="U106" i="18"/>
  <c r="T106" i="18"/>
  <c r="S106" i="18"/>
  <c r="Q106" i="18"/>
  <c r="O106" i="18"/>
  <c r="M106" i="18"/>
  <c r="L106" i="18"/>
  <c r="K106" i="18"/>
  <c r="I106" i="18"/>
  <c r="J106" i="18" s="1"/>
  <c r="G106" i="18"/>
  <c r="H106" i="18" s="1"/>
  <c r="F106" i="18"/>
  <c r="D106" i="18"/>
  <c r="BA105" i="18"/>
  <c r="AB105" i="18"/>
  <c r="H105" i="18"/>
  <c r="F105" i="18"/>
  <c r="D105" i="18"/>
  <c r="AY104" i="18"/>
  <c r="AW104" i="18"/>
  <c r="AU104" i="18"/>
  <c r="AS104" i="18"/>
  <c r="AQ104" i="18"/>
  <c r="AO104" i="18"/>
  <c r="AM104" i="18"/>
  <c r="AK104" i="18"/>
  <c r="AI104" i="18"/>
  <c r="AG104" i="18"/>
  <c r="AE104" i="18"/>
  <c r="AC104" i="18"/>
  <c r="G104" i="18"/>
  <c r="H104" i="18" s="1"/>
  <c r="F104" i="18"/>
  <c r="E104" i="18"/>
  <c r="C104" i="18"/>
  <c r="BP103" i="18"/>
  <c r="AY103" i="18"/>
  <c r="AZ103" i="18" s="1"/>
  <c r="AW103" i="18"/>
  <c r="AX103" i="18" s="1"/>
  <c r="AU103" i="18"/>
  <c r="AV103" i="18" s="1"/>
  <c r="AS103" i="18"/>
  <c r="AT103" i="18" s="1"/>
  <c r="AQ103" i="18"/>
  <c r="AR103" i="18" s="1"/>
  <c r="AO103" i="18"/>
  <c r="AP103" i="18" s="1"/>
  <c r="AN103" i="18"/>
  <c r="AM103" i="18"/>
  <c r="AK103" i="18"/>
  <c r="AL103" i="18" s="1"/>
  <c r="AI103" i="18"/>
  <c r="AJ103" i="18" s="1"/>
  <c r="AG103" i="18"/>
  <c r="AH103" i="18" s="1"/>
  <c r="AE103" i="18"/>
  <c r="AE99" i="18" s="1"/>
  <c r="AF99" i="18" s="1"/>
  <c r="AC103" i="18"/>
  <c r="AD103" i="18" s="1"/>
  <c r="K103" i="18"/>
  <c r="L103" i="18" s="1"/>
  <c r="H103" i="18"/>
  <c r="G103" i="18"/>
  <c r="E103" i="18"/>
  <c r="C103" i="18"/>
  <c r="D103" i="18" s="1"/>
  <c r="BP102" i="18"/>
  <c r="AY102" i="18"/>
  <c r="AZ102" i="18" s="1"/>
  <c r="AW102" i="18"/>
  <c r="AX102" i="18" s="1"/>
  <c r="AU102" i="18"/>
  <c r="AV102" i="18" s="1"/>
  <c r="AS102" i="18"/>
  <c r="AT102" i="18" s="1"/>
  <c r="AQ102" i="18"/>
  <c r="AR102" i="18" s="1"/>
  <c r="AO102" i="18"/>
  <c r="AP102" i="18" s="1"/>
  <c r="AM102" i="18"/>
  <c r="AN102" i="18" s="1"/>
  <c r="AK102" i="18"/>
  <c r="AL102" i="18" s="1"/>
  <c r="AI102" i="18"/>
  <c r="AJ102" i="18" s="1"/>
  <c r="AG102" i="18"/>
  <c r="AH102" i="18" s="1"/>
  <c r="AE102" i="18"/>
  <c r="F102" i="18" s="1"/>
  <c r="AC102" i="18"/>
  <c r="AB102" i="18" s="1"/>
  <c r="U102" i="18"/>
  <c r="V102" i="18" s="1"/>
  <c r="S102" i="18"/>
  <c r="E102" i="18"/>
  <c r="C102" i="18"/>
  <c r="BP101" i="18"/>
  <c r="AY101" i="18"/>
  <c r="AZ101" i="18" s="1"/>
  <c r="AW101" i="18"/>
  <c r="AX101" i="18" s="1"/>
  <c r="AU101" i="18"/>
  <c r="AV101" i="18" s="1"/>
  <c r="AS101" i="18"/>
  <c r="AT101" i="18" s="1"/>
  <c r="AQ101" i="18"/>
  <c r="AR101" i="18" s="1"/>
  <c r="AO101" i="18"/>
  <c r="AP101" i="18" s="1"/>
  <c r="AM101" i="18"/>
  <c r="AN101" i="18" s="1"/>
  <c r="AK101" i="18"/>
  <c r="AL101" i="18" s="1"/>
  <c r="AI101" i="18"/>
  <c r="AJ101" i="18" s="1"/>
  <c r="AH101" i="18"/>
  <c r="AG101" i="18"/>
  <c r="BA101" i="18" s="1"/>
  <c r="BB101" i="18" s="1"/>
  <c r="AE101" i="18"/>
  <c r="AF101" i="18" s="1"/>
  <c r="AC101" i="18"/>
  <c r="K101" i="18"/>
  <c r="L101" i="18" s="1"/>
  <c r="I101" i="18"/>
  <c r="J101" i="18" s="1"/>
  <c r="E101" i="18"/>
  <c r="F101" i="18" s="1"/>
  <c r="D101" i="18"/>
  <c r="C101" i="18"/>
  <c r="BP100" i="18"/>
  <c r="AZ100" i="18"/>
  <c r="AY100" i="18"/>
  <c r="AW100" i="18"/>
  <c r="AX100" i="18" s="1"/>
  <c r="AU100" i="18"/>
  <c r="AV100" i="18" s="1"/>
  <c r="AS100" i="18"/>
  <c r="AT100" i="18" s="1"/>
  <c r="AQ100" i="18"/>
  <c r="AO100" i="18"/>
  <c r="AP100" i="18" s="1"/>
  <c r="AM100" i="18"/>
  <c r="AK100" i="18"/>
  <c r="AI100" i="18"/>
  <c r="AG100" i="18"/>
  <c r="AH100" i="18" s="1"/>
  <c r="AE100" i="18"/>
  <c r="AF100" i="18" s="1"/>
  <c r="AC100" i="18"/>
  <c r="G100" i="18"/>
  <c r="H100" i="18" s="1"/>
  <c r="E100" i="18"/>
  <c r="C100" i="18"/>
  <c r="C99" i="18" s="1"/>
  <c r="BO99" i="18"/>
  <c r="BN99" i="18"/>
  <c r="BM99" i="18"/>
  <c r="BL99" i="18"/>
  <c r="BK99" i="18"/>
  <c r="BJ99" i="18"/>
  <c r="BI99" i="18"/>
  <c r="BH99" i="18"/>
  <c r="BG99" i="18"/>
  <c r="BF99" i="18"/>
  <c r="BE99" i="18"/>
  <c r="BD99" i="18"/>
  <c r="BP99" i="18" s="1"/>
  <c r="AO99" i="18"/>
  <c r="AP99" i="18" s="1"/>
  <c r="AG99" i="18"/>
  <c r="AH99" i="18" s="1"/>
  <c r="BA94" i="18"/>
  <c r="AB94" i="18"/>
  <c r="X94" i="18"/>
  <c r="W94" i="18"/>
  <c r="V94" i="18"/>
  <c r="U94" i="18"/>
  <c r="T94" i="18"/>
  <c r="S94" i="18"/>
  <c r="Q94" i="18"/>
  <c r="R94" i="18" s="1"/>
  <c r="O94" i="18"/>
  <c r="P94" i="18" s="1"/>
  <c r="M94" i="18"/>
  <c r="N94" i="18" s="1"/>
  <c r="K94" i="18"/>
  <c r="L94" i="18" s="1"/>
  <c r="I94" i="18"/>
  <c r="J94" i="18" s="1"/>
  <c r="H94" i="18"/>
  <c r="F94" i="18"/>
  <c r="D94" i="18"/>
  <c r="BA93" i="18"/>
  <c r="AB93" i="18"/>
  <c r="W93" i="18"/>
  <c r="X93" i="18" s="1"/>
  <c r="U93" i="18"/>
  <c r="V93" i="18" s="1"/>
  <c r="S93" i="18"/>
  <c r="T93" i="18" s="1"/>
  <c r="Q93" i="18"/>
  <c r="R93" i="18" s="1"/>
  <c r="O93" i="18"/>
  <c r="P93" i="18" s="1"/>
  <c r="M93" i="18"/>
  <c r="N93" i="18" s="1"/>
  <c r="K93" i="18"/>
  <c r="L93" i="18" s="1"/>
  <c r="I93" i="18"/>
  <c r="J93" i="18" s="1"/>
  <c r="G93" i="18"/>
  <c r="H93" i="18" s="1"/>
  <c r="F93" i="18"/>
  <c r="D93" i="18"/>
  <c r="BA92" i="18"/>
  <c r="AB92" i="18"/>
  <c r="X92" i="18"/>
  <c r="W92" i="18"/>
  <c r="U92" i="18"/>
  <c r="V92" i="18" s="1"/>
  <c r="S92" i="18"/>
  <c r="T92" i="18" s="1"/>
  <c r="Q92" i="18"/>
  <c r="R92" i="18" s="1"/>
  <c r="O92" i="18"/>
  <c r="P92" i="18" s="1"/>
  <c r="M92" i="18"/>
  <c r="N92" i="18" s="1"/>
  <c r="L92" i="18"/>
  <c r="K92" i="18"/>
  <c r="I92" i="18"/>
  <c r="J92" i="18" s="1"/>
  <c r="G92" i="18"/>
  <c r="F92" i="18"/>
  <c r="D92" i="18"/>
  <c r="BA91" i="18"/>
  <c r="AB91" i="18"/>
  <c r="H91" i="18"/>
  <c r="F91" i="18"/>
  <c r="D91" i="18"/>
  <c r="AY90" i="18"/>
  <c r="AW90" i="18"/>
  <c r="AU90" i="18"/>
  <c r="AS90" i="18"/>
  <c r="AQ90" i="18"/>
  <c r="AO90" i="18"/>
  <c r="AM90" i="18"/>
  <c r="AK90" i="18"/>
  <c r="AI90" i="18"/>
  <c r="AG90" i="18"/>
  <c r="AE90" i="18"/>
  <c r="AC90" i="18"/>
  <c r="E90" i="18"/>
  <c r="C90" i="18"/>
  <c r="BA89" i="18"/>
  <c r="AB89" i="18"/>
  <c r="W89" i="18"/>
  <c r="X89" i="18" s="1"/>
  <c r="V89" i="18"/>
  <c r="U89" i="18"/>
  <c r="S89" i="18"/>
  <c r="T89" i="18" s="1"/>
  <c r="R89" i="18"/>
  <c r="Q89" i="18"/>
  <c r="P89" i="18"/>
  <c r="O89" i="18"/>
  <c r="M89" i="18"/>
  <c r="N89" i="18" s="1"/>
  <c r="K89" i="18"/>
  <c r="L89" i="18" s="1"/>
  <c r="I89" i="18"/>
  <c r="J89" i="18" s="1"/>
  <c r="H89" i="18"/>
  <c r="F89" i="18"/>
  <c r="D89" i="18"/>
  <c r="BA88" i="18"/>
  <c r="AB88" i="18"/>
  <c r="W88" i="18"/>
  <c r="X88" i="18" s="1"/>
  <c r="U88" i="18"/>
  <c r="V88" i="18" s="1"/>
  <c r="S88" i="18"/>
  <c r="T88" i="18" s="1"/>
  <c r="Q88" i="18"/>
  <c r="R88" i="18" s="1"/>
  <c r="O88" i="18"/>
  <c r="P88" i="18" s="1"/>
  <c r="M88" i="18"/>
  <c r="N88" i="18" s="1"/>
  <c r="K88" i="18"/>
  <c r="L88" i="18" s="1"/>
  <c r="I88" i="18"/>
  <c r="J88" i="18" s="1"/>
  <c r="G88" i="18"/>
  <c r="H88" i="18" s="1"/>
  <c r="F88" i="18"/>
  <c r="D88" i="18"/>
  <c r="BA87" i="18"/>
  <c r="AB87" i="18"/>
  <c r="W87" i="18"/>
  <c r="X87" i="18" s="1"/>
  <c r="U87" i="18"/>
  <c r="V87" i="18" s="1"/>
  <c r="S87" i="18"/>
  <c r="T87" i="18" s="1"/>
  <c r="Q87" i="18"/>
  <c r="R87" i="18" s="1"/>
  <c r="O87" i="18"/>
  <c r="P87" i="18" s="1"/>
  <c r="M87" i="18"/>
  <c r="N87" i="18" s="1"/>
  <c r="K87" i="18"/>
  <c r="L87" i="18" s="1"/>
  <c r="I87" i="18"/>
  <c r="J87" i="18" s="1"/>
  <c r="G87" i="18"/>
  <c r="F87" i="18"/>
  <c r="D87" i="18"/>
  <c r="BA86" i="18"/>
  <c r="AB86" i="18"/>
  <c r="H86" i="18"/>
  <c r="F86" i="18"/>
  <c r="D86" i="18"/>
  <c r="AY85" i="18"/>
  <c r="AW85" i="18"/>
  <c r="AU85" i="18"/>
  <c r="AS85" i="18"/>
  <c r="AQ85" i="18"/>
  <c r="AO85" i="18"/>
  <c r="AM85" i="18"/>
  <c r="AK85" i="18"/>
  <c r="AI85" i="18"/>
  <c r="AG85" i="18"/>
  <c r="AE85" i="18"/>
  <c r="AC85" i="18"/>
  <c r="E85" i="18"/>
  <c r="C85" i="18"/>
  <c r="D85" i="18" s="1"/>
  <c r="BA84" i="18"/>
  <c r="AB84" i="18"/>
  <c r="W84" i="18"/>
  <c r="X84" i="18" s="1"/>
  <c r="U84" i="18"/>
  <c r="V84" i="18" s="1"/>
  <c r="S84" i="18"/>
  <c r="T84" i="18" s="1"/>
  <c r="Q84" i="18"/>
  <c r="R84" i="18" s="1"/>
  <c r="O84" i="18"/>
  <c r="P84" i="18" s="1"/>
  <c r="M84" i="18"/>
  <c r="N84" i="18" s="1"/>
  <c r="K84" i="18"/>
  <c r="L84" i="18" s="1"/>
  <c r="J84" i="18"/>
  <c r="I84" i="18"/>
  <c r="H84" i="18"/>
  <c r="F84" i="18"/>
  <c r="D84" i="18"/>
  <c r="BA83" i="18"/>
  <c r="AB83" i="18"/>
  <c r="W83" i="18"/>
  <c r="X83" i="18" s="1"/>
  <c r="U83" i="18"/>
  <c r="V83" i="18" s="1"/>
  <c r="S83" i="18"/>
  <c r="T83" i="18" s="1"/>
  <c r="Q83" i="18"/>
  <c r="R83" i="18" s="1"/>
  <c r="O83" i="18"/>
  <c r="P83" i="18" s="1"/>
  <c r="M83" i="18"/>
  <c r="N83" i="18" s="1"/>
  <c r="L83" i="18"/>
  <c r="K83" i="18"/>
  <c r="I83" i="18"/>
  <c r="J83" i="18" s="1"/>
  <c r="G83" i="18"/>
  <c r="H83" i="18" s="1"/>
  <c r="F83" i="18"/>
  <c r="D83" i="18"/>
  <c r="BA82" i="18"/>
  <c r="AB82" i="18"/>
  <c r="W82" i="18"/>
  <c r="X82" i="18" s="1"/>
  <c r="U82" i="18"/>
  <c r="V82" i="18" s="1"/>
  <c r="S82" i="18"/>
  <c r="T82" i="18" s="1"/>
  <c r="Q82" i="18"/>
  <c r="R82" i="18" s="1"/>
  <c r="P82" i="18"/>
  <c r="O82" i="18"/>
  <c r="M82" i="18"/>
  <c r="N82" i="18" s="1"/>
  <c r="K82" i="18"/>
  <c r="L82" i="18" s="1"/>
  <c r="I82" i="18"/>
  <c r="G82" i="18"/>
  <c r="F82" i="18"/>
  <c r="D82" i="18"/>
  <c r="BA81" i="18"/>
  <c r="AB81" i="18"/>
  <c r="H81" i="18"/>
  <c r="F81" i="18"/>
  <c r="D81" i="18"/>
  <c r="AY80" i="18"/>
  <c r="AW80" i="18"/>
  <c r="AU80" i="18"/>
  <c r="AS80" i="18"/>
  <c r="AQ80" i="18"/>
  <c r="AO80" i="18"/>
  <c r="AM80" i="18"/>
  <c r="AK80" i="18"/>
  <c r="AI80" i="18"/>
  <c r="AG80" i="18"/>
  <c r="AE80" i="18"/>
  <c r="AC80" i="18"/>
  <c r="F80" i="18"/>
  <c r="E80" i="18"/>
  <c r="C80" i="18"/>
  <c r="D80" i="18" s="1"/>
  <c r="BA79" i="18"/>
  <c r="AB79" i="18"/>
  <c r="X79" i="18"/>
  <c r="W79" i="18"/>
  <c r="V79" i="18"/>
  <c r="U79" i="18"/>
  <c r="S79" i="18"/>
  <c r="T79" i="18" s="1"/>
  <c r="Q79" i="18"/>
  <c r="R79" i="18" s="1"/>
  <c r="P79" i="18"/>
  <c r="O79" i="18"/>
  <c r="M79" i="18"/>
  <c r="K79" i="18"/>
  <c r="L79" i="18" s="1"/>
  <c r="I79" i="18"/>
  <c r="J79" i="18" s="1"/>
  <c r="H79" i="18"/>
  <c r="F79" i="18"/>
  <c r="D79" i="18"/>
  <c r="BA78" i="18"/>
  <c r="AB78" i="18"/>
  <c r="W78" i="18"/>
  <c r="X78" i="18" s="1"/>
  <c r="U78" i="18"/>
  <c r="V78" i="18" s="1"/>
  <c r="S78" i="18"/>
  <c r="T78" i="18" s="1"/>
  <c r="Q78" i="18"/>
  <c r="R78" i="18" s="1"/>
  <c r="O78" i="18"/>
  <c r="P78" i="18" s="1"/>
  <c r="M78" i="18"/>
  <c r="N78" i="18" s="1"/>
  <c r="K78" i="18"/>
  <c r="L78" i="18" s="1"/>
  <c r="J78" i="18"/>
  <c r="I78" i="18"/>
  <c r="G78" i="18"/>
  <c r="H78" i="18" s="1"/>
  <c r="F78" i="18"/>
  <c r="D78" i="18"/>
  <c r="BA77" i="18"/>
  <c r="AB77" i="18"/>
  <c r="W77" i="18"/>
  <c r="X77" i="18" s="1"/>
  <c r="U77" i="18"/>
  <c r="V77" i="18" s="1"/>
  <c r="S77" i="18"/>
  <c r="T77" i="18" s="1"/>
  <c r="Q77" i="18"/>
  <c r="R77" i="18" s="1"/>
  <c r="O77" i="18"/>
  <c r="P77" i="18" s="1"/>
  <c r="M77" i="18"/>
  <c r="N77" i="18" s="1"/>
  <c r="K77" i="18"/>
  <c r="L77" i="18" s="1"/>
  <c r="I77" i="18"/>
  <c r="J77" i="18" s="1"/>
  <c r="G77" i="18"/>
  <c r="F77" i="18"/>
  <c r="D77" i="18"/>
  <c r="BA76" i="18"/>
  <c r="AB76" i="18"/>
  <c r="H76" i="18"/>
  <c r="F76" i="18"/>
  <c r="D76" i="18"/>
  <c r="AY75" i="18"/>
  <c r="AW75" i="18"/>
  <c r="AU75" i="18"/>
  <c r="AS75" i="18"/>
  <c r="AQ75" i="18"/>
  <c r="AO75" i="18"/>
  <c r="AM75" i="18"/>
  <c r="AK75" i="18"/>
  <c r="AI75" i="18"/>
  <c r="AG75" i="18"/>
  <c r="AE75" i="18"/>
  <c r="AC75" i="18"/>
  <c r="E75" i="18"/>
  <c r="C75" i="18"/>
  <c r="D75" i="18" s="1"/>
  <c r="BA74" i="18"/>
  <c r="AB74" i="18"/>
  <c r="W74" i="18"/>
  <c r="X74" i="18" s="1"/>
  <c r="U74" i="18"/>
  <c r="V74" i="18" s="1"/>
  <c r="S74" i="18"/>
  <c r="T74" i="18" s="1"/>
  <c r="Q74" i="18"/>
  <c r="R74" i="18" s="1"/>
  <c r="P74" i="18"/>
  <c r="O74" i="18"/>
  <c r="M74" i="18"/>
  <c r="N74" i="18" s="1"/>
  <c r="K74" i="18"/>
  <c r="J74" i="18"/>
  <c r="I74" i="18"/>
  <c r="H74" i="18"/>
  <c r="F74" i="18"/>
  <c r="D74" i="18"/>
  <c r="BA73" i="18"/>
  <c r="AB73" i="18"/>
  <c r="X73" i="18"/>
  <c r="W73" i="18"/>
  <c r="U73" i="18"/>
  <c r="V73" i="18" s="1"/>
  <c r="S73" i="18"/>
  <c r="T73" i="18" s="1"/>
  <c r="Q73" i="18"/>
  <c r="R73" i="18" s="1"/>
  <c r="O73" i="18"/>
  <c r="P73" i="18" s="1"/>
  <c r="M73" i="18"/>
  <c r="N73" i="18" s="1"/>
  <c r="K73" i="18"/>
  <c r="L73" i="18" s="1"/>
  <c r="J73" i="18"/>
  <c r="I73" i="18"/>
  <c r="G73" i="18"/>
  <c r="H73" i="18" s="1"/>
  <c r="F73" i="18"/>
  <c r="D73" i="18"/>
  <c r="BA72" i="18"/>
  <c r="AB72" i="18"/>
  <c r="W72" i="18"/>
  <c r="X72" i="18" s="1"/>
  <c r="U72" i="18"/>
  <c r="V72" i="18" s="1"/>
  <c r="S72" i="18"/>
  <c r="T72" i="18" s="1"/>
  <c r="Q72" i="18"/>
  <c r="R72" i="18" s="1"/>
  <c r="O72" i="18"/>
  <c r="P72" i="18" s="1"/>
  <c r="M72" i="18"/>
  <c r="N72" i="18" s="1"/>
  <c r="K72" i="18"/>
  <c r="L72" i="18" s="1"/>
  <c r="I72" i="18"/>
  <c r="G72" i="18"/>
  <c r="F72" i="18"/>
  <c r="D72" i="18"/>
  <c r="BA71" i="18"/>
  <c r="AB71" i="18"/>
  <c r="H71" i="18"/>
  <c r="F71" i="18"/>
  <c r="D71" i="18"/>
  <c r="AY70" i="18"/>
  <c r="AW70" i="18"/>
  <c r="AU70" i="18"/>
  <c r="AS70" i="18"/>
  <c r="AQ70" i="18"/>
  <c r="AO70" i="18"/>
  <c r="AM70" i="18"/>
  <c r="AK70" i="18"/>
  <c r="AI70" i="18"/>
  <c r="AG70" i="18"/>
  <c r="AE70" i="18"/>
  <c r="AC70" i="18"/>
  <c r="F70" i="18"/>
  <c r="E70" i="18"/>
  <c r="C70" i="18"/>
  <c r="BA69" i="18"/>
  <c r="AB69" i="18"/>
  <c r="W69" i="18"/>
  <c r="X69" i="18" s="1"/>
  <c r="U69" i="18"/>
  <c r="V69" i="18" s="1"/>
  <c r="S69" i="18"/>
  <c r="T69" i="18" s="1"/>
  <c r="Q69" i="18"/>
  <c r="R69" i="18" s="1"/>
  <c r="P69" i="18"/>
  <c r="O69" i="18"/>
  <c r="N69" i="18"/>
  <c r="M69" i="18"/>
  <c r="K69" i="18"/>
  <c r="L69" i="18" s="1"/>
  <c r="J69" i="18"/>
  <c r="I69" i="18"/>
  <c r="H69" i="18"/>
  <c r="F69" i="18"/>
  <c r="D69" i="18"/>
  <c r="BA68" i="18"/>
  <c r="AB68" i="18"/>
  <c r="X68" i="18"/>
  <c r="W68" i="18"/>
  <c r="U68" i="18"/>
  <c r="V68" i="18" s="1"/>
  <c r="S68" i="18"/>
  <c r="T68" i="18" s="1"/>
  <c r="Q68" i="18"/>
  <c r="R68" i="18" s="1"/>
  <c r="O68" i="18"/>
  <c r="P68" i="18" s="1"/>
  <c r="M68" i="18"/>
  <c r="N68" i="18" s="1"/>
  <c r="L68" i="18"/>
  <c r="K68" i="18"/>
  <c r="I68" i="18"/>
  <c r="J68" i="18" s="1"/>
  <c r="G68" i="18"/>
  <c r="H68" i="18" s="1"/>
  <c r="F68" i="18"/>
  <c r="D68" i="18"/>
  <c r="BA67" i="18"/>
  <c r="AB67" i="18"/>
  <c r="W67" i="18"/>
  <c r="X67" i="18" s="1"/>
  <c r="U67" i="18"/>
  <c r="V67" i="18" s="1"/>
  <c r="S67" i="18"/>
  <c r="T67" i="18" s="1"/>
  <c r="Q67" i="18"/>
  <c r="R67" i="18" s="1"/>
  <c r="O67" i="18"/>
  <c r="P67" i="18" s="1"/>
  <c r="M67" i="18"/>
  <c r="N67" i="18" s="1"/>
  <c r="L67" i="18"/>
  <c r="K67" i="18"/>
  <c r="J67" i="18"/>
  <c r="I67" i="18"/>
  <c r="G67" i="18"/>
  <c r="F67" i="18"/>
  <c r="D67" i="18"/>
  <c r="BA66" i="18"/>
  <c r="AB66" i="18"/>
  <c r="H66" i="18"/>
  <c r="F66" i="18"/>
  <c r="D66" i="18"/>
  <c r="AY65" i="18"/>
  <c r="AW65" i="18"/>
  <c r="AU65" i="18"/>
  <c r="AS65" i="18"/>
  <c r="AQ65" i="18"/>
  <c r="AO65" i="18"/>
  <c r="AM65" i="18"/>
  <c r="AK65" i="18"/>
  <c r="AI65" i="18"/>
  <c r="AG65" i="18"/>
  <c r="AE65" i="18"/>
  <c r="F65" i="18" s="1"/>
  <c r="AC65" i="18"/>
  <c r="AB65" i="18" s="1"/>
  <c r="E65" i="18"/>
  <c r="C65" i="18"/>
  <c r="D65" i="18" s="1"/>
  <c r="BA64" i="18"/>
  <c r="AB64" i="18"/>
  <c r="W64" i="18"/>
  <c r="X64" i="18" s="1"/>
  <c r="U64" i="18"/>
  <c r="V64" i="18" s="1"/>
  <c r="S64" i="18"/>
  <c r="T64" i="18" s="1"/>
  <c r="Q64" i="18"/>
  <c r="R64" i="18" s="1"/>
  <c r="P64" i="18"/>
  <c r="O64" i="18"/>
  <c r="M64" i="18"/>
  <c r="N64" i="18" s="1"/>
  <c r="K64" i="18"/>
  <c r="I64" i="18"/>
  <c r="J64" i="18" s="1"/>
  <c r="H64" i="18"/>
  <c r="F64" i="18"/>
  <c r="D64" i="18"/>
  <c r="BA63" i="18"/>
  <c r="AB63" i="18"/>
  <c r="W63" i="18"/>
  <c r="X63" i="18" s="1"/>
  <c r="U63" i="18"/>
  <c r="V63" i="18" s="1"/>
  <c r="S63" i="18"/>
  <c r="T63" i="18" s="1"/>
  <c r="Q63" i="18"/>
  <c r="R63" i="18" s="1"/>
  <c r="O63" i="18"/>
  <c r="P63" i="18" s="1"/>
  <c r="M63" i="18"/>
  <c r="N63" i="18" s="1"/>
  <c r="K63" i="18"/>
  <c r="L63" i="18" s="1"/>
  <c r="I63" i="18"/>
  <c r="G63" i="18"/>
  <c r="H63" i="18" s="1"/>
  <c r="F63" i="18"/>
  <c r="D63" i="18"/>
  <c r="BA62" i="18"/>
  <c r="AB62" i="18"/>
  <c r="X62" i="18"/>
  <c r="W62" i="18"/>
  <c r="U62" i="18"/>
  <c r="V62" i="18" s="1"/>
  <c r="S62" i="18"/>
  <c r="T62" i="18" s="1"/>
  <c r="Q62" i="18"/>
  <c r="R62" i="18" s="1"/>
  <c r="O62" i="18"/>
  <c r="P62" i="18" s="1"/>
  <c r="M62" i="18"/>
  <c r="N62" i="18" s="1"/>
  <c r="K62" i="18"/>
  <c r="L62" i="18" s="1"/>
  <c r="J62" i="18"/>
  <c r="I62" i="18"/>
  <c r="G62" i="18"/>
  <c r="F62" i="18"/>
  <c r="D62" i="18"/>
  <c r="BA61" i="18"/>
  <c r="AB61" i="18"/>
  <c r="H61" i="18"/>
  <c r="F61" i="18"/>
  <c r="D61" i="18"/>
  <c r="AY60" i="18"/>
  <c r="AW60" i="18"/>
  <c r="AU60" i="18"/>
  <c r="AS60" i="18"/>
  <c r="AQ60" i="18"/>
  <c r="AO60" i="18"/>
  <c r="AM60" i="18"/>
  <c r="AK60" i="18"/>
  <c r="AI60" i="18"/>
  <c r="AG60" i="18"/>
  <c r="AE60" i="18"/>
  <c r="AC60" i="18"/>
  <c r="AB60" i="18" s="1"/>
  <c r="E60" i="18"/>
  <c r="C60" i="18"/>
  <c r="D60" i="18" s="1"/>
  <c r="BA59" i="18"/>
  <c r="AB59" i="18"/>
  <c r="W59" i="18"/>
  <c r="X59" i="18" s="1"/>
  <c r="U59" i="18"/>
  <c r="V59" i="18" s="1"/>
  <c r="S59" i="18"/>
  <c r="T59" i="18" s="1"/>
  <c r="Q59" i="18"/>
  <c r="R59" i="18" s="1"/>
  <c r="O59" i="18"/>
  <c r="P59" i="18" s="1"/>
  <c r="N59" i="18"/>
  <c r="M59" i="18"/>
  <c r="L59" i="18"/>
  <c r="K59" i="18"/>
  <c r="J59" i="18"/>
  <c r="I59" i="18"/>
  <c r="H59" i="18"/>
  <c r="F59" i="18"/>
  <c r="D59" i="18"/>
  <c r="BA58" i="18"/>
  <c r="AB58" i="18"/>
  <c r="W58" i="18"/>
  <c r="X58" i="18" s="1"/>
  <c r="V58" i="18"/>
  <c r="U58" i="18"/>
  <c r="S58" i="18"/>
  <c r="T58" i="18" s="1"/>
  <c r="Q58" i="18"/>
  <c r="R58" i="18" s="1"/>
  <c r="O58" i="18"/>
  <c r="P58" i="18" s="1"/>
  <c r="M58" i="18"/>
  <c r="N58" i="18" s="1"/>
  <c r="K58" i="18"/>
  <c r="L58" i="18" s="1"/>
  <c r="I58" i="18"/>
  <c r="J58" i="18" s="1"/>
  <c r="G58" i="18"/>
  <c r="H58" i="18" s="1"/>
  <c r="F58" i="18"/>
  <c r="D58" i="18"/>
  <c r="BA57" i="18"/>
  <c r="AB57" i="18"/>
  <c r="W57" i="18"/>
  <c r="X57" i="18" s="1"/>
  <c r="V57" i="18"/>
  <c r="U57" i="18"/>
  <c r="S57" i="18"/>
  <c r="T57" i="18" s="1"/>
  <c r="Q57" i="18"/>
  <c r="R57" i="18" s="1"/>
  <c r="O57" i="18"/>
  <c r="P57" i="18" s="1"/>
  <c r="M57" i="18"/>
  <c r="N57" i="18" s="1"/>
  <c r="K57" i="18"/>
  <c r="L57" i="18" s="1"/>
  <c r="I57" i="18"/>
  <c r="J57" i="18" s="1"/>
  <c r="G57" i="18"/>
  <c r="F57" i="18"/>
  <c r="D57" i="18"/>
  <c r="BA56" i="18"/>
  <c r="AB56" i="18"/>
  <c r="H56" i="18"/>
  <c r="F56" i="18"/>
  <c r="D56" i="18"/>
  <c r="AY55" i="18"/>
  <c r="AW55" i="18"/>
  <c r="AU55" i="18"/>
  <c r="AS55" i="18"/>
  <c r="AQ55" i="18"/>
  <c r="AO55" i="18"/>
  <c r="AM55" i="18"/>
  <c r="AK55" i="18"/>
  <c r="AI55" i="18"/>
  <c r="AG55" i="18"/>
  <c r="AE55" i="18"/>
  <c r="AC55" i="18"/>
  <c r="D55" i="18" s="1"/>
  <c r="AB55" i="18"/>
  <c r="E55" i="18"/>
  <c r="F55" i="18" s="1"/>
  <c r="C55" i="18"/>
  <c r="BA54" i="18"/>
  <c r="AB54" i="18"/>
  <c r="W54" i="18"/>
  <c r="X54" i="18" s="1"/>
  <c r="U54" i="18"/>
  <c r="V54" i="18" s="1"/>
  <c r="S54" i="18"/>
  <c r="T54" i="18" s="1"/>
  <c r="R54" i="18"/>
  <c r="Q54" i="18"/>
  <c r="O54" i="18"/>
  <c r="P54" i="18" s="1"/>
  <c r="N54" i="18"/>
  <c r="M54" i="18"/>
  <c r="L54" i="18"/>
  <c r="K54" i="18"/>
  <c r="J54" i="18"/>
  <c r="I54" i="18"/>
  <c r="H54" i="18"/>
  <c r="F54" i="18"/>
  <c r="D54" i="18"/>
  <c r="BA53" i="18"/>
  <c r="AB53" i="18"/>
  <c r="W53" i="18"/>
  <c r="X53" i="18" s="1"/>
  <c r="U53" i="18"/>
  <c r="V53" i="18" s="1"/>
  <c r="S53" i="18"/>
  <c r="T53" i="18" s="1"/>
  <c r="Q53" i="18"/>
  <c r="R53" i="18" s="1"/>
  <c r="O53" i="18"/>
  <c r="P53" i="18" s="1"/>
  <c r="M53" i="18"/>
  <c r="N53" i="18" s="1"/>
  <c r="K53" i="18"/>
  <c r="L53" i="18" s="1"/>
  <c r="I53" i="18"/>
  <c r="J53" i="18" s="1"/>
  <c r="G53" i="18"/>
  <c r="H53" i="18" s="1"/>
  <c r="F53" i="18"/>
  <c r="D53" i="18"/>
  <c r="BA52" i="18"/>
  <c r="AB52" i="18"/>
  <c r="W52" i="18"/>
  <c r="X52" i="18" s="1"/>
  <c r="U52" i="18"/>
  <c r="V52" i="18" s="1"/>
  <c r="S52" i="18"/>
  <c r="T52" i="18" s="1"/>
  <c r="Q52" i="18"/>
  <c r="R52" i="18" s="1"/>
  <c r="O52" i="18"/>
  <c r="P52" i="18" s="1"/>
  <c r="M52" i="18"/>
  <c r="N52" i="18" s="1"/>
  <c r="K52" i="18"/>
  <c r="I52" i="18"/>
  <c r="J52" i="18" s="1"/>
  <c r="G52" i="18"/>
  <c r="H52" i="18" s="1"/>
  <c r="F52" i="18"/>
  <c r="D52" i="18"/>
  <c r="BA51" i="18"/>
  <c r="AB51" i="18"/>
  <c r="H51" i="18"/>
  <c r="F51" i="18"/>
  <c r="D51" i="18"/>
  <c r="AY50" i="18"/>
  <c r="AW50" i="18"/>
  <c r="AU50" i="18"/>
  <c r="AS50" i="18"/>
  <c r="AQ50" i="18"/>
  <c r="AO50" i="18"/>
  <c r="AM50" i="18"/>
  <c r="AK50" i="18"/>
  <c r="AI50" i="18"/>
  <c r="AG50" i="18"/>
  <c r="AE50" i="18"/>
  <c r="AC50" i="18"/>
  <c r="AB50" i="18" s="1"/>
  <c r="E50" i="18"/>
  <c r="F50" i="18" s="1"/>
  <c r="C50" i="18"/>
  <c r="D50" i="18" s="1"/>
  <c r="BA49" i="18"/>
  <c r="AB49" i="18"/>
  <c r="X49" i="18"/>
  <c r="W49" i="18"/>
  <c r="U49" i="18"/>
  <c r="V49" i="18" s="1"/>
  <c r="S49" i="18"/>
  <c r="T49" i="18" s="1"/>
  <c r="Q49" i="18"/>
  <c r="R49" i="18" s="1"/>
  <c r="O49" i="18"/>
  <c r="P49" i="18" s="1"/>
  <c r="M49" i="18"/>
  <c r="Y49" i="18" s="1"/>
  <c r="Z49" i="18" s="1"/>
  <c r="K49" i="18"/>
  <c r="L49" i="18" s="1"/>
  <c r="J49" i="18"/>
  <c r="I49" i="18"/>
  <c r="H49" i="18"/>
  <c r="F49" i="18"/>
  <c r="D49" i="18"/>
  <c r="BA48" i="18"/>
  <c r="AB48" i="18"/>
  <c r="W48" i="18"/>
  <c r="X48" i="18" s="1"/>
  <c r="U48" i="18"/>
  <c r="V48" i="18" s="1"/>
  <c r="S48" i="18"/>
  <c r="T48" i="18" s="1"/>
  <c r="Q48" i="18"/>
  <c r="R48" i="18" s="1"/>
  <c r="O48" i="18"/>
  <c r="P48" i="18" s="1"/>
  <c r="M48" i="18"/>
  <c r="N48" i="18" s="1"/>
  <c r="L48" i="18"/>
  <c r="K48" i="18"/>
  <c r="I48" i="18"/>
  <c r="J48" i="18" s="1"/>
  <c r="G48" i="18"/>
  <c r="H48" i="18" s="1"/>
  <c r="F48" i="18"/>
  <c r="D48" i="18"/>
  <c r="BA47" i="18"/>
  <c r="AB47" i="18"/>
  <c r="W47" i="18"/>
  <c r="X47" i="18" s="1"/>
  <c r="U47" i="18"/>
  <c r="V47" i="18" s="1"/>
  <c r="S47" i="18"/>
  <c r="T47" i="18" s="1"/>
  <c r="Q47" i="18"/>
  <c r="R47" i="18" s="1"/>
  <c r="O47" i="18"/>
  <c r="P47" i="18" s="1"/>
  <c r="N47" i="18"/>
  <c r="M47" i="18"/>
  <c r="K47" i="18"/>
  <c r="L47" i="18" s="1"/>
  <c r="I47" i="18"/>
  <c r="J47" i="18" s="1"/>
  <c r="G47" i="18"/>
  <c r="H47" i="18" s="1"/>
  <c r="F47" i="18"/>
  <c r="D47" i="18"/>
  <c r="BA46" i="18"/>
  <c r="AB46" i="18"/>
  <c r="H46" i="18"/>
  <c r="F46" i="18"/>
  <c r="D46" i="18"/>
  <c r="AY45" i="18"/>
  <c r="AW45" i="18"/>
  <c r="AU45" i="18"/>
  <c r="AS45" i="18"/>
  <c r="AQ45" i="18"/>
  <c r="AO45" i="18"/>
  <c r="AM45" i="18"/>
  <c r="AK45" i="18"/>
  <c r="AI45" i="18"/>
  <c r="AG45" i="18"/>
  <c r="AE45" i="18"/>
  <c r="AC45" i="18"/>
  <c r="AB45" i="18" s="1"/>
  <c r="F45" i="18"/>
  <c r="E45" i="18"/>
  <c r="C45" i="18"/>
  <c r="D45" i="18" s="1"/>
  <c r="BA44" i="18"/>
  <c r="AB44" i="18"/>
  <c r="X44" i="18"/>
  <c r="W44" i="18"/>
  <c r="U44" i="18"/>
  <c r="V44" i="18" s="1"/>
  <c r="S44" i="18"/>
  <c r="T44" i="18" s="1"/>
  <c r="R44" i="18"/>
  <c r="Q44" i="18"/>
  <c r="O44" i="18"/>
  <c r="P44" i="18" s="1"/>
  <c r="M44" i="18"/>
  <c r="N44" i="18" s="1"/>
  <c r="L44" i="18"/>
  <c r="K44" i="18"/>
  <c r="J44" i="18"/>
  <c r="I44" i="18"/>
  <c r="H44" i="18"/>
  <c r="F44" i="18"/>
  <c r="D44" i="18"/>
  <c r="BA43" i="18"/>
  <c r="AB43" i="18"/>
  <c r="W43" i="18"/>
  <c r="X43" i="18" s="1"/>
  <c r="U43" i="18"/>
  <c r="V43" i="18" s="1"/>
  <c r="S43" i="18"/>
  <c r="T43" i="18" s="1"/>
  <c r="Q43" i="18"/>
  <c r="R43" i="18" s="1"/>
  <c r="O43" i="18"/>
  <c r="P43" i="18" s="1"/>
  <c r="M43" i="18"/>
  <c r="K43" i="18"/>
  <c r="L43" i="18" s="1"/>
  <c r="I43" i="18"/>
  <c r="J43" i="18" s="1"/>
  <c r="G43" i="18"/>
  <c r="H43" i="18" s="1"/>
  <c r="F43" i="18"/>
  <c r="D43" i="18"/>
  <c r="BA42" i="18"/>
  <c r="AB42" i="18"/>
  <c r="W42" i="18"/>
  <c r="U42" i="18"/>
  <c r="V42" i="18" s="1"/>
  <c r="S42" i="18"/>
  <c r="T42" i="18" s="1"/>
  <c r="Q42" i="18"/>
  <c r="R42" i="18" s="1"/>
  <c r="O42" i="18"/>
  <c r="P42" i="18" s="1"/>
  <c r="M42" i="18"/>
  <c r="N42" i="18" s="1"/>
  <c r="K42" i="18"/>
  <c r="L42" i="18" s="1"/>
  <c r="I42" i="18"/>
  <c r="J42" i="18" s="1"/>
  <c r="G42" i="18"/>
  <c r="F42" i="18"/>
  <c r="D42" i="18"/>
  <c r="BA41" i="18"/>
  <c r="AB41" i="18"/>
  <c r="H41" i="18"/>
  <c r="F41" i="18"/>
  <c r="D41" i="18"/>
  <c r="AY40" i="18"/>
  <c r="AW40" i="18"/>
  <c r="AU40" i="18"/>
  <c r="AS40" i="18"/>
  <c r="AQ40" i="18"/>
  <c r="AO40" i="18"/>
  <c r="AM40" i="18"/>
  <c r="AK40" i="18"/>
  <c r="AI40" i="18"/>
  <c r="AG40" i="18"/>
  <c r="AE40" i="18"/>
  <c r="F40" i="18" s="1"/>
  <c r="AC40" i="18"/>
  <c r="AB40" i="18" s="1"/>
  <c r="E40" i="18"/>
  <c r="C40" i="18"/>
  <c r="BA39" i="18"/>
  <c r="AB39" i="18"/>
  <c r="X39" i="18"/>
  <c r="W39" i="18"/>
  <c r="U39" i="18"/>
  <c r="V39" i="18" s="1"/>
  <c r="T39" i="18"/>
  <c r="S39" i="18"/>
  <c r="R39" i="18"/>
  <c r="Q39" i="18"/>
  <c r="O39" i="18"/>
  <c r="P39" i="18" s="1"/>
  <c r="M39" i="18"/>
  <c r="Y39" i="18" s="1"/>
  <c r="Z39" i="18" s="1"/>
  <c r="L39" i="18"/>
  <c r="K39" i="18"/>
  <c r="I39" i="18"/>
  <c r="J39" i="18" s="1"/>
  <c r="H39" i="18"/>
  <c r="F39" i="18"/>
  <c r="D39" i="18"/>
  <c r="BA38" i="18"/>
  <c r="AB38" i="18"/>
  <c r="W38" i="18"/>
  <c r="X38" i="18" s="1"/>
  <c r="U38" i="18"/>
  <c r="V38" i="18" s="1"/>
  <c r="S38" i="18"/>
  <c r="T38" i="18" s="1"/>
  <c r="Q38" i="18"/>
  <c r="R38" i="18" s="1"/>
  <c r="O38" i="18"/>
  <c r="P38" i="18" s="1"/>
  <c r="M38" i="18"/>
  <c r="N38" i="18" s="1"/>
  <c r="L38" i="18"/>
  <c r="K38" i="18"/>
  <c r="I38" i="18"/>
  <c r="J38" i="18" s="1"/>
  <c r="G38" i="18"/>
  <c r="H38" i="18" s="1"/>
  <c r="F38" i="18"/>
  <c r="D38" i="18"/>
  <c r="BA37" i="18"/>
  <c r="AB37" i="18"/>
  <c r="W37" i="18"/>
  <c r="X37" i="18" s="1"/>
  <c r="U37" i="18"/>
  <c r="V37" i="18" s="1"/>
  <c r="S37" i="18"/>
  <c r="T37" i="18" s="1"/>
  <c r="Q37" i="18"/>
  <c r="R37" i="18" s="1"/>
  <c r="O37" i="18"/>
  <c r="P37" i="18" s="1"/>
  <c r="M37" i="18"/>
  <c r="N37" i="18" s="1"/>
  <c r="K37" i="18"/>
  <c r="L37" i="18" s="1"/>
  <c r="I37" i="18"/>
  <c r="J37" i="18" s="1"/>
  <c r="G37" i="18"/>
  <c r="F37" i="18"/>
  <c r="D37" i="18"/>
  <c r="BA36" i="18"/>
  <c r="AB36" i="18"/>
  <c r="H36" i="18"/>
  <c r="F36" i="18"/>
  <c r="D36" i="18"/>
  <c r="AY35" i="18"/>
  <c r="AW35" i="18"/>
  <c r="AU35" i="18"/>
  <c r="AS35" i="18"/>
  <c r="AQ35" i="18"/>
  <c r="AO35" i="18"/>
  <c r="AM35" i="18"/>
  <c r="AK35" i="18"/>
  <c r="AI35" i="18"/>
  <c r="AG35" i="18"/>
  <c r="AE35" i="18"/>
  <c r="AC35" i="18"/>
  <c r="BA35" i="18" s="1"/>
  <c r="E35" i="18"/>
  <c r="F35" i="18" s="1"/>
  <c r="C35" i="18"/>
  <c r="BA34" i="18"/>
  <c r="AB34" i="18"/>
  <c r="W34" i="18"/>
  <c r="X34" i="18" s="1"/>
  <c r="V34" i="18"/>
  <c r="U34" i="18"/>
  <c r="S34" i="18"/>
  <c r="T34" i="18" s="1"/>
  <c r="Q34" i="18"/>
  <c r="R34" i="18" s="1"/>
  <c r="O34" i="18"/>
  <c r="P34" i="18" s="1"/>
  <c r="N34" i="18"/>
  <c r="M34" i="18"/>
  <c r="K34" i="18"/>
  <c r="L34" i="18" s="1"/>
  <c r="I34" i="18"/>
  <c r="I9" i="18" s="1"/>
  <c r="H34" i="18"/>
  <c r="F34" i="18"/>
  <c r="D34" i="18"/>
  <c r="BA33" i="18"/>
  <c r="AB33" i="18"/>
  <c r="W33" i="18"/>
  <c r="X33" i="18" s="1"/>
  <c r="U33" i="18"/>
  <c r="V33" i="18" s="1"/>
  <c r="S33" i="18"/>
  <c r="T33" i="18" s="1"/>
  <c r="Q33" i="18"/>
  <c r="O33" i="18"/>
  <c r="P33" i="18" s="1"/>
  <c r="N33" i="18"/>
  <c r="M33" i="18"/>
  <c r="K33" i="18"/>
  <c r="L33" i="18" s="1"/>
  <c r="I33" i="18"/>
  <c r="J33" i="18" s="1"/>
  <c r="G33" i="18"/>
  <c r="H33" i="18" s="1"/>
  <c r="F33" i="18"/>
  <c r="D33" i="18"/>
  <c r="BA32" i="18"/>
  <c r="AB32" i="18"/>
  <c r="W32" i="18"/>
  <c r="X32" i="18" s="1"/>
  <c r="U32" i="18"/>
  <c r="V32" i="18" s="1"/>
  <c r="S32" i="18"/>
  <c r="T32" i="18" s="1"/>
  <c r="R32" i="18"/>
  <c r="Q32" i="18"/>
  <c r="O32" i="18"/>
  <c r="P32" i="18" s="1"/>
  <c r="M32" i="18"/>
  <c r="N32" i="18" s="1"/>
  <c r="K32" i="18"/>
  <c r="L32" i="18" s="1"/>
  <c r="I32" i="18"/>
  <c r="J32" i="18" s="1"/>
  <c r="G32" i="18"/>
  <c r="F32" i="18"/>
  <c r="D32" i="18"/>
  <c r="BA31" i="18"/>
  <c r="AB31" i="18"/>
  <c r="H31" i="18"/>
  <c r="F31" i="18"/>
  <c r="D31" i="18"/>
  <c r="AY30" i="18"/>
  <c r="AW30" i="18"/>
  <c r="AU30" i="18"/>
  <c r="AS30" i="18"/>
  <c r="AQ30" i="18"/>
  <c r="AO30" i="18"/>
  <c r="AM30" i="18"/>
  <c r="AK30" i="18"/>
  <c r="AI30" i="18"/>
  <c r="AG30" i="18"/>
  <c r="AE30" i="18"/>
  <c r="AC30" i="18"/>
  <c r="E30" i="18"/>
  <c r="F30" i="18" s="1"/>
  <c r="C30" i="18"/>
  <c r="BA29" i="18"/>
  <c r="AB29" i="18"/>
  <c r="W29" i="18"/>
  <c r="X29" i="18" s="1"/>
  <c r="U29" i="18"/>
  <c r="V29" i="18" s="1"/>
  <c r="T29" i="18"/>
  <c r="S29" i="18"/>
  <c r="Q29" i="18"/>
  <c r="O29" i="18"/>
  <c r="P29" i="18" s="1"/>
  <c r="N29" i="18"/>
  <c r="M29" i="18"/>
  <c r="L29" i="18"/>
  <c r="K29" i="18"/>
  <c r="I29" i="18"/>
  <c r="J29" i="18" s="1"/>
  <c r="H29" i="18"/>
  <c r="F29" i="18"/>
  <c r="D29" i="18"/>
  <c r="BA28" i="18"/>
  <c r="AB28" i="18"/>
  <c r="W28" i="18"/>
  <c r="X28" i="18" s="1"/>
  <c r="U28" i="18"/>
  <c r="V28" i="18" s="1"/>
  <c r="S28" i="18"/>
  <c r="T28" i="18" s="1"/>
  <c r="Q28" i="18"/>
  <c r="R28" i="18" s="1"/>
  <c r="P28" i="18"/>
  <c r="O28" i="18"/>
  <c r="N28" i="18"/>
  <c r="M28" i="18"/>
  <c r="K28" i="18"/>
  <c r="L28" i="18" s="1"/>
  <c r="I28" i="18"/>
  <c r="J28" i="18" s="1"/>
  <c r="G28" i="18"/>
  <c r="F28" i="18"/>
  <c r="D28" i="18"/>
  <c r="BA27" i="18"/>
  <c r="AB27" i="18"/>
  <c r="W27" i="18"/>
  <c r="X27" i="18" s="1"/>
  <c r="U27" i="18"/>
  <c r="V27" i="18" s="1"/>
  <c r="S27" i="18"/>
  <c r="T27" i="18" s="1"/>
  <c r="Q27" i="18"/>
  <c r="R27" i="18" s="1"/>
  <c r="O27" i="18"/>
  <c r="P27" i="18" s="1"/>
  <c r="M27" i="18"/>
  <c r="N27" i="18" s="1"/>
  <c r="K27" i="18"/>
  <c r="L27" i="18" s="1"/>
  <c r="I27" i="18"/>
  <c r="J27" i="18" s="1"/>
  <c r="H27" i="18"/>
  <c r="G27" i="18"/>
  <c r="G25" i="18" s="1"/>
  <c r="F27" i="18"/>
  <c r="D27" i="18"/>
  <c r="BA26" i="18"/>
  <c r="AB26" i="18"/>
  <c r="H26" i="18"/>
  <c r="F26" i="18"/>
  <c r="D26" i="18"/>
  <c r="AY25" i="18"/>
  <c r="AW25" i="18"/>
  <c r="AU25" i="18"/>
  <c r="AS25" i="18"/>
  <c r="AQ25" i="18"/>
  <c r="AO25" i="18"/>
  <c r="AM25" i="18"/>
  <c r="AK25" i="18"/>
  <c r="AI25" i="18"/>
  <c r="AG25" i="18"/>
  <c r="AE25" i="18"/>
  <c r="AC25" i="18"/>
  <c r="H25" i="18"/>
  <c r="E25" i="18"/>
  <c r="F25" i="18" s="1"/>
  <c r="C25" i="18"/>
  <c r="D25" i="18" s="1"/>
  <c r="BA24" i="18"/>
  <c r="AB24" i="18"/>
  <c r="W24" i="18"/>
  <c r="X24" i="18" s="1"/>
  <c r="U24" i="18"/>
  <c r="V24" i="18" s="1"/>
  <c r="S24" i="18"/>
  <c r="T24" i="18" s="1"/>
  <c r="Q24" i="18"/>
  <c r="R24" i="18" s="1"/>
  <c r="O24" i="18"/>
  <c r="P24" i="18" s="1"/>
  <c r="M24" i="18"/>
  <c r="N24" i="18" s="1"/>
  <c r="K24" i="18"/>
  <c r="L24" i="18" s="1"/>
  <c r="J24" i="18"/>
  <c r="I24" i="18"/>
  <c r="H24" i="18"/>
  <c r="F24" i="18"/>
  <c r="D24" i="18"/>
  <c r="BA23" i="18"/>
  <c r="AB23" i="18"/>
  <c r="W23" i="18"/>
  <c r="X23" i="18" s="1"/>
  <c r="U23" i="18"/>
  <c r="V23" i="18" s="1"/>
  <c r="S23" i="18"/>
  <c r="T23" i="18" s="1"/>
  <c r="R23" i="18"/>
  <c r="Q23" i="18"/>
  <c r="O23" i="18"/>
  <c r="P23" i="18" s="1"/>
  <c r="N23" i="18"/>
  <c r="M23" i="18"/>
  <c r="L23" i="18"/>
  <c r="K23" i="18"/>
  <c r="I23" i="18"/>
  <c r="J23" i="18" s="1"/>
  <c r="G23" i="18"/>
  <c r="F23" i="18"/>
  <c r="D23" i="18"/>
  <c r="BA22" i="18"/>
  <c r="AB22" i="18"/>
  <c r="X22" i="18"/>
  <c r="W22" i="18"/>
  <c r="U22" i="18"/>
  <c r="V22" i="18" s="1"/>
  <c r="S22" i="18"/>
  <c r="T22" i="18" s="1"/>
  <c r="R22" i="18"/>
  <c r="Q22" i="18"/>
  <c r="O22" i="18"/>
  <c r="P22" i="18" s="1"/>
  <c r="M22" i="18"/>
  <c r="N22" i="18" s="1"/>
  <c r="L22" i="18"/>
  <c r="K22" i="18"/>
  <c r="I22" i="18"/>
  <c r="J22" i="18" s="1"/>
  <c r="G22" i="18"/>
  <c r="F22" i="18"/>
  <c r="D22" i="18"/>
  <c r="BA21" i="18"/>
  <c r="AB21" i="18"/>
  <c r="H21" i="18"/>
  <c r="F21" i="18"/>
  <c r="D21" i="18"/>
  <c r="AY20" i="18"/>
  <c r="AW20" i="18"/>
  <c r="AU20" i="18"/>
  <c r="AS20" i="18"/>
  <c r="AQ20" i="18"/>
  <c r="AO20" i="18"/>
  <c r="AM20" i="18"/>
  <c r="AK20" i="18"/>
  <c r="AI20" i="18"/>
  <c r="AG20" i="18"/>
  <c r="AE20" i="18"/>
  <c r="AC20" i="18"/>
  <c r="E20" i="18"/>
  <c r="F20" i="18" s="1"/>
  <c r="C20" i="18"/>
  <c r="D20" i="18" s="1"/>
  <c r="BA19" i="18"/>
  <c r="AB19" i="18"/>
  <c r="X19" i="18"/>
  <c r="W19" i="18"/>
  <c r="V19" i="18"/>
  <c r="U19" i="18"/>
  <c r="S19" i="18"/>
  <c r="T19" i="18" s="1"/>
  <c r="Q19" i="18"/>
  <c r="R19" i="18" s="1"/>
  <c r="O19" i="18"/>
  <c r="P19" i="18" s="1"/>
  <c r="M19" i="18"/>
  <c r="N19" i="18" s="1"/>
  <c r="L19" i="18"/>
  <c r="K19" i="18"/>
  <c r="J19" i="18"/>
  <c r="I19" i="18"/>
  <c r="H19" i="18"/>
  <c r="F19" i="18"/>
  <c r="D19" i="18"/>
  <c r="BA18" i="18"/>
  <c r="AB18" i="18"/>
  <c r="W18" i="18"/>
  <c r="X18" i="18" s="1"/>
  <c r="U18" i="18"/>
  <c r="S18" i="18"/>
  <c r="T18" i="18" s="1"/>
  <c r="Q18" i="18"/>
  <c r="R18" i="18" s="1"/>
  <c r="O18" i="18"/>
  <c r="P18" i="18" s="1"/>
  <c r="M18" i="18"/>
  <c r="N18" i="18" s="1"/>
  <c r="K18" i="18"/>
  <c r="L18" i="18" s="1"/>
  <c r="I18" i="18"/>
  <c r="G18" i="18"/>
  <c r="F18" i="18"/>
  <c r="D18" i="18"/>
  <c r="BA17" i="18"/>
  <c r="AB17" i="18"/>
  <c r="X17" i="18"/>
  <c r="W17" i="18"/>
  <c r="U17" i="18"/>
  <c r="S17" i="18"/>
  <c r="T17" i="18" s="1"/>
  <c r="Q17" i="18"/>
  <c r="R17" i="18" s="1"/>
  <c r="O17" i="18"/>
  <c r="P17" i="18" s="1"/>
  <c r="M17" i="18"/>
  <c r="N17" i="18" s="1"/>
  <c r="K17" i="18"/>
  <c r="L17" i="18" s="1"/>
  <c r="I17" i="18"/>
  <c r="G17" i="18"/>
  <c r="F17" i="18"/>
  <c r="D17" i="18"/>
  <c r="BA16" i="18"/>
  <c r="AB16" i="18"/>
  <c r="H16" i="18"/>
  <c r="F16" i="18"/>
  <c r="D16" i="18"/>
  <c r="AY15" i="18"/>
  <c r="AW15" i="18"/>
  <c r="AU15" i="18"/>
  <c r="AS15" i="18"/>
  <c r="AQ15" i="18"/>
  <c r="AO15" i="18"/>
  <c r="AM15" i="18"/>
  <c r="AK15" i="18"/>
  <c r="AI15" i="18"/>
  <c r="AG15" i="18"/>
  <c r="AE15" i="18"/>
  <c r="AB15" i="18" s="1"/>
  <c r="AC15" i="18"/>
  <c r="E15" i="18"/>
  <c r="F15" i="18" s="1"/>
  <c r="C15" i="18"/>
  <c r="D15" i="18" s="1"/>
  <c r="BA14" i="18"/>
  <c r="AB14" i="18"/>
  <c r="Y14" i="18"/>
  <c r="Z14" i="18" s="1"/>
  <c r="D14" i="18"/>
  <c r="BA13" i="18"/>
  <c r="AB13" i="18"/>
  <c r="Y13" i="18"/>
  <c r="Z13" i="18" s="1"/>
  <c r="BA12" i="18"/>
  <c r="AB12" i="18"/>
  <c r="W12" i="18"/>
  <c r="X12" i="18" s="1"/>
  <c r="U12" i="18"/>
  <c r="V12" i="18" s="1"/>
  <c r="S12" i="18"/>
  <c r="Q12" i="18"/>
  <c r="R12" i="18" s="1"/>
  <c r="P12" i="18"/>
  <c r="O12" i="18"/>
  <c r="M12" i="18"/>
  <c r="N12" i="18" s="1"/>
  <c r="K12" i="18"/>
  <c r="K7" i="18" s="1"/>
  <c r="L7" i="18" s="1"/>
  <c r="J12" i="18"/>
  <c r="I12" i="18"/>
  <c r="G12" i="18"/>
  <c r="F12" i="18"/>
  <c r="D12" i="18"/>
  <c r="BA11" i="18"/>
  <c r="AB11" i="18"/>
  <c r="H11" i="18"/>
  <c r="F11" i="18"/>
  <c r="D11" i="18"/>
  <c r="AY10" i="18"/>
  <c r="AW10" i="18"/>
  <c r="AU10" i="18"/>
  <c r="AS10" i="18"/>
  <c r="AQ10" i="18"/>
  <c r="AO10" i="18"/>
  <c r="AM10" i="18"/>
  <c r="AK10" i="18"/>
  <c r="AI10" i="18"/>
  <c r="AG10" i="18"/>
  <c r="AE10" i="18"/>
  <c r="AC10" i="18"/>
  <c r="AB10" i="18" s="1"/>
  <c r="F10" i="18"/>
  <c r="E10" i="18"/>
  <c r="C10" i="18"/>
  <c r="BP9" i="18"/>
  <c r="AY9" i="18"/>
  <c r="AZ9" i="18" s="1"/>
  <c r="AW9" i="18"/>
  <c r="AX9" i="18" s="1"/>
  <c r="AU9" i="18"/>
  <c r="AV9" i="18" s="1"/>
  <c r="AS9" i="18"/>
  <c r="AT9" i="18" s="1"/>
  <c r="AR9" i="18"/>
  <c r="AQ9" i="18"/>
  <c r="AO9" i="18"/>
  <c r="AP9" i="18" s="1"/>
  <c r="AN9" i="18"/>
  <c r="AM9" i="18"/>
  <c r="AK9" i="18"/>
  <c r="AL9" i="18" s="1"/>
  <c r="AI9" i="18"/>
  <c r="AJ9" i="18" s="1"/>
  <c r="AG9" i="18"/>
  <c r="AH9" i="18" s="1"/>
  <c r="AF9" i="18"/>
  <c r="AE9" i="18"/>
  <c r="AC9" i="18"/>
  <c r="AD9" i="18" s="1"/>
  <c r="O9" i="18"/>
  <c r="P9" i="18" s="1"/>
  <c r="M9" i="18"/>
  <c r="N9" i="18" s="1"/>
  <c r="K9" i="18"/>
  <c r="L9" i="18" s="1"/>
  <c r="G9" i="18"/>
  <c r="E9" i="18"/>
  <c r="C9" i="18"/>
  <c r="D9" i="18" s="1"/>
  <c r="BP8" i="18"/>
  <c r="AY8" i="18"/>
  <c r="AZ8" i="18" s="1"/>
  <c r="AW8" i="18"/>
  <c r="AX8" i="18" s="1"/>
  <c r="AU8" i="18"/>
  <c r="AV8" i="18" s="1"/>
  <c r="AS8" i="18"/>
  <c r="AT8" i="18" s="1"/>
  <c r="AR8" i="18"/>
  <c r="AQ8" i="18"/>
  <c r="AO8" i="18"/>
  <c r="AP8" i="18" s="1"/>
  <c r="AM8" i="18"/>
  <c r="AN8" i="18" s="1"/>
  <c r="AK8" i="18"/>
  <c r="AL8" i="18" s="1"/>
  <c r="AI8" i="18"/>
  <c r="AJ8" i="18" s="1"/>
  <c r="AG8" i="18"/>
  <c r="AH8" i="18" s="1"/>
  <c r="AE8" i="18"/>
  <c r="AF8" i="18" s="1"/>
  <c r="AC8" i="18"/>
  <c r="AD8" i="18" s="1"/>
  <c r="W8" i="18"/>
  <c r="X8" i="18" s="1"/>
  <c r="H8" i="18"/>
  <c r="G8" i="18"/>
  <c r="E8" i="18"/>
  <c r="C8" i="18"/>
  <c r="D8" i="18" s="1"/>
  <c r="BP7" i="18"/>
  <c r="AY7" i="18"/>
  <c r="AZ7" i="18" s="1"/>
  <c r="AW7" i="18"/>
  <c r="AW5" i="18" s="1"/>
  <c r="AU7" i="18"/>
  <c r="AV7" i="18" s="1"/>
  <c r="AS7" i="18"/>
  <c r="AS5" i="18" s="1"/>
  <c r="AT5" i="18" s="1"/>
  <c r="AQ7" i="18"/>
  <c r="AR7" i="18" s="1"/>
  <c r="AO7" i="18"/>
  <c r="AP7" i="18" s="1"/>
  <c r="AM7" i="18"/>
  <c r="AN7" i="18" s="1"/>
  <c r="AK7" i="18"/>
  <c r="AK5" i="18" s="1"/>
  <c r="AL5" i="18" s="1"/>
  <c r="AI7" i="18"/>
  <c r="AJ7" i="18" s="1"/>
  <c r="AH7" i="18"/>
  <c r="AG7" i="18"/>
  <c r="AE7" i="18"/>
  <c r="AC7" i="18"/>
  <c r="O7" i="18"/>
  <c r="P7" i="18" s="1"/>
  <c r="E7" i="18"/>
  <c r="C7" i="18"/>
  <c r="D7" i="18" s="1"/>
  <c r="BP6" i="18"/>
  <c r="AY6" i="18"/>
  <c r="AZ6" i="18" s="1"/>
  <c r="AX6" i="18"/>
  <c r="AW6" i="18"/>
  <c r="AU6" i="18"/>
  <c r="AS6" i="18"/>
  <c r="AT6" i="18" s="1"/>
  <c r="AR6" i="18"/>
  <c r="AQ6" i="18"/>
  <c r="AO6" i="18"/>
  <c r="AP6" i="18" s="1"/>
  <c r="AM6" i="18"/>
  <c r="AN6" i="18" s="1"/>
  <c r="AL6" i="18"/>
  <c r="AK6" i="18"/>
  <c r="AI6" i="18"/>
  <c r="AG6" i="18"/>
  <c r="AH6" i="18" s="1"/>
  <c r="AE6" i="18"/>
  <c r="AC6" i="18"/>
  <c r="G6" i="18"/>
  <c r="E6" i="18"/>
  <c r="F6" i="18" s="1"/>
  <c r="C6" i="18"/>
  <c r="BO5" i="18"/>
  <c r="BN5" i="18"/>
  <c r="BM5" i="18"/>
  <c r="BL5" i="18"/>
  <c r="BK5" i="18"/>
  <c r="BJ5" i="18"/>
  <c r="BI5" i="18"/>
  <c r="BH5" i="18"/>
  <c r="BG5" i="18"/>
  <c r="BF5" i="18"/>
  <c r="BE5" i="18"/>
  <c r="BD5" i="18"/>
  <c r="AG5" i="18"/>
  <c r="AH5" i="18" s="1"/>
  <c r="E5" i="18"/>
  <c r="V43" i="17"/>
  <c r="U43" i="17"/>
  <c r="S43" i="17"/>
  <c r="R43" i="17"/>
  <c r="P43" i="17"/>
  <c r="N43" i="17"/>
  <c r="M43" i="17"/>
  <c r="K43" i="17"/>
  <c r="I43" i="17"/>
  <c r="H43" i="17"/>
  <c r="B43" i="17"/>
  <c r="E43" i="17" s="1"/>
  <c r="V42" i="17"/>
  <c r="U42" i="17"/>
  <c r="S42" i="17"/>
  <c r="R42" i="17"/>
  <c r="P42" i="17"/>
  <c r="N42" i="17"/>
  <c r="M42" i="17"/>
  <c r="K42" i="17"/>
  <c r="I42" i="17"/>
  <c r="H42" i="17"/>
  <c r="B42" i="17"/>
  <c r="E42" i="17" s="1"/>
  <c r="V41" i="17"/>
  <c r="U41" i="17"/>
  <c r="S41" i="17"/>
  <c r="R41" i="17"/>
  <c r="P41" i="17"/>
  <c r="N41" i="17"/>
  <c r="M41" i="17"/>
  <c r="K41" i="17"/>
  <c r="I41" i="17"/>
  <c r="H41" i="17"/>
  <c r="B41" i="17"/>
  <c r="V40" i="17"/>
  <c r="U40" i="17"/>
  <c r="S40" i="17"/>
  <c r="R40" i="17"/>
  <c r="P40" i="17"/>
  <c r="N40" i="17"/>
  <c r="M40" i="17"/>
  <c r="K40" i="17"/>
  <c r="I40" i="17"/>
  <c r="H40" i="17"/>
  <c r="B40" i="17"/>
  <c r="E40" i="17" s="1"/>
  <c r="V39" i="17"/>
  <c r="U39" i="17"/>
  <c r="S39" i="17"/>
  <c r="R39" i="17"/>
  <c r="P39" i="17"/>
  <c r="N39" i="17"/>
  <c r="M39" i="17"/>
  <c r="K39" i="17"/>
  <c r="I39" i="17"/>
  <c r="H39" i="17"/>
  <c r="B39" i="17"/>
  <c r="V38" i="17"/>
  <c r="U38" i="17"/>
  <c r="S38" i="17"/>
  <c r="R38" i="17"/>
  <c r="P38" i="17"/>
  <c r="N38" i="17"/>
  <c r="M38" i="17"/>
  <c r="K38" i="17"/>
  <c r="I38" i="17"/>
  <c r="H38" i="17"/>
  <c r="B38" i="17"/>
  <c r="E38" i="17" s="1"/>
  <c r="V37" i="17"/>
  <c r="U37" i="17"/>
  <c r="S37" i="17"/>
  <c r="R37" i="17"/>
  <c r="P37" i="17"/>
  <c r="N37" i="17"/>
  <c r="M37" i="17"/>
  <c r="K37" i="17"/>
  <c r="I37" i="17"/>
  <c r="H37" i="17"/>
  <c r="B37" i="17"/>
  <c r="E37" i="17" s="1"/>
  <c r="V36" i="17"/>
  <c r="U36" i="17"/>
  <c r="S36" i="17"/>
  <c r="R36" i="17"/>
  <c r="P36" i="17"/>
  <c r="N36" i="17"/>
  <c r="M36" i="17"/>
  <c r="K36" i="17"/>
  <c r="I36" i="17"/>
  <c r="H36" i="17"/>
  <c r="E36" i="17"/>
  <c r="B36" i="17"/>
  <c r="V35" i="17"/>
  <c r="U35" i="17"/>
  <c r="S35" i="17"/>
  <c r="R35" i="17"/>
  <c r="P35" i="17"/>
  <c r="N35" i="17"/>
  <c r="M35" i="17"/>
  <c r="K35" i="17"/>
  <c r="I35" i="17"/>
  <c r="H35" i="17"/>
  <c r="D35" i="17"/>
  <c r="B35" i="17"/>
  <c r="E35" i="17" s="1"/>
  <c r="V34" i="17"/>
  <c r="U34" i="17"/>
  <c r="S34" i="17"/>
  <c r="R34" i="17"/>
  <c r="P34" i="17"/>
  <c r="N34" i="17"/>
  <c r="M34" i="17"/>
  <c r="K34" i="17"/>
  <c r="I34" i="17"/>
  <c r="H34" i="17"/>
  <c r="B34" i="17"/>
  <c r="E34" i="17" s="1"/>
  <c r="V33" i="17"/>
  <c r="U33" i="17"/>
  <c r="S33" i="17"/>
  <c r="R33" i="17"/>
  <c r="P33" i="17"/>
  <c r="N33" i="17"/>
  <c r="M33" i="17"/>
  <c r="K33" i="17"/>
  <c r="I33" i="17"/>
  <c r="H33" i="17"/>
  <c r="B33" i="17"/>
  <c r="V32" i="17"/>
  <c r="E32" i="17" s="1"/>
  <c r="U32" i="17"/>
  <c r="S32" i="17"/>
  <c r="R32" i="17"/>
  <c r="P32" i="17"/>
  <c r="N32" i="17"/>
  <c r="M32" i="17"/>
  <c r="K32" i="17"/>
  <c r="I32" i="17"/>
  <c r="H32" i="17"/>
  <c r="B32" i="17"/>
  <c r="V31" i="17"/>
  <c r="U31" i="17"/>
  <c r="S31" i="17"/>
  <c r="R31" i="17"/>
  <c r="P31" i="17"/>
  <c r="N31" i="17"/>
  <c r="M31" i="17"/>
  <c r="K31" i="17"/>
  <c r="I31" i="17"/>
  <c r="H31" i="17"/>
  <c r="B31" i="17"/>
  <c r="V30" i="17"/>
  <c r="U30" i="17"/>
  <c r="S30" i="17"/>
  <c r="R30" i="17"/>
  <c r="P30" i="17"/>
  <c r="N30" i="17"/>
  <c r="M30" i="17"/>
  <c r="K30" i="17"/>
  <c r="I30" i="17"/>
  <c r="H30" i="17"/>
  <c r="B30" i="17"/>
  <c r="E30" i="17" s="1"/>
  <c r="V29" i="17"/>
  <c r="U29" i="17"/>
  <c r="S29" i="17"/>
  <c r="R29" i="17"/>
  <c r="P29" i="17"/>
  <c r="N29" i="17"/>
  <c r="M29" i="17"/>
  <c r="K29" i="17"/>
  <c r="I29" i="17"/>
  <c r="H29" i="17"/>
  <c r="B29" i="17"/>
  <c r="V28" i="17"/>
  <c r="E28" i="17" s="1"/>
  <c r="U28" i="17"/>
  <c r="S28" i="17"/>
  <c r="R28" i="17"/>
  <c r="P28" i="17"/>
  <c r="N28" i="17"/>
  <c r="M28" i="17"/>
  <c r="K28" i="17"/>
  <c r="I28" i="17"/>
  <c r="H28" i="17"/>
  <c r="B28" i="17"/>
  <c r="V27" i="17"/>
  <c r="U27" i="17"/>
  <c r="S27" i="17"/>
  <c r="R27" i="17"/>
  <c r="P27" i="17"/>
  <c r="N27" i="17"/>
  <c r="M27" i="17"/>
  <c r="K27" i="17"/>
  <c r="I27" i="17"/>
  <c r="H27" i="17"/>
  <c r="B27" i="17"/>
  <c r="E27" i="17" s="1"/>
  <c r="V26" i="17"/>
  <c r="E26" i="17" s="1"/>
  <c r="B26" i="17"/>
  <c r="D31" i="17" s="1"/>
  <c r="V21" i="17"/>
  <c r="U21" i="17"/>
  <c r="S21" i="17"/>
  <c r="R21" i="17"/>
  <c r="P21" i="17"/>
  <c r="N21" i="17"/>
  <c r="M21" i="17"/>
  <c r="K21" i="17"/>
  <c r="I21" i="17"/>
  <c r="H21" i="17"/>
  <c r="B21" i="17"/>
  <c r="V20" i="17"/>
  <c r="U20" i="17"/>
  <c r="S20" i="17"/>
  <c r="R20" i="17"/>
  <c r="P20" i="17"/>
  <c r="N20" i="17"/>
  <c r="M20" i="17"/>
  <c r="K20" i="17"/>
  <c r="I20" i="17"/>
  <c r="H20" i="17"/>
  <c r="E20" i="17"/>
  <c r="B20" i="17"/>
  <c r="V19" i="17"/>
  <c r="U19" i="17"/>
  <c r="S19" i="17"/>
  <c r="R19" i="17"/>
  <c r="P19" i="17"/>
  <c r="N19" i="17"/>
  <c r="M19" i="17"/>
  <c r="K19" i="17"/>
  <c r="I19" i="17"/>
  <c r="H19" i="17"/>
  <c r="B19" i="17"/>
  <c r="E19" i="17" s="1"/>
  <c r="V18" i="17"/>
  <c r="U18" i="17"/>
  <c r="S18" i="17"/>
  <c r="R18" i="17"/>
  <c r="P18" i="17"/>
  <c r="N18" i="17"/>
  <c r="M18" i="17"/>
  <c r="K18" i="17"/>
  <c r="I18" i="17"/>
  <c r="H18" i="17"/>
  <c r="B18" i="17"/>
  <c r="V17" i="17"/>
  <c r="U17" i="17"/>
  <c r="S17" i="17"/>
  <c r="R17" i="17"/>
  <c r="P17" i="17"/>
  <c r="N17" i="17"/>
  <c r="M17" i="17"/>
  <c r="K17" i="17"/>
  <c r="I17" i="17"/>
  <c r="H17" i="17"/>
  <c r="B17" i="17"/>
  <c r="V16" i="17"/>
  <c r="U16" i="17"/>
  <c r="S16" i="17"/>
  <c r="R16" i="17"/>
  <c r="P16" i="17"/>
  <c r="N16" i="17"/>
  <c r="M16" i="17"/>
  <c r="K16" i="17"/>
  <c r="I16" i="17"/>
  <c r="H16" i="17"/>
  <c r="B16" i="17"/>
  <c r="E16" i="17" s="1"/>
  <c r="V15" i="17"/>
  <c r="U15" i="17"/>
  <c r="S15" i="17"/>
  <c r="R15" i="17"/>
  <c r="P15" i="17"/>
  <c r="N15" i="17"/>
  <c r="M15" i="17"/>
  <c r="K15" i="17"/>
  <c r="I15" i="17"/>
  <c r="H15" i="17"/>
  <c r="B15" i="17"/>
  <c r="V14" i="17"/>
  <c r="U14" i="17"/>
  <c r="S14" i="17"/>
  <c r="R14" i="17"/>
  <c r="P14" i="17"/>
  <c r="N14" i="17"/>
  <c r="M14" i="17"/>
  <c r="K14" i="17"/>
  <c r="I14" i="17"/>
  <c r="H14" i="17"/>
  <c r="B14" i="17"/>
  <c r="V13" i="17"/>
  <c r="U13" i="17"/>
  <c r="S13" i="17"/>
  <c r="R13" i="17"/>
  <c r="P13" i="17"/>
  <c r="N13" i="17"/>
  <c r="M13" i="17"/>
  <c r="K13" i="17"/>
  <c r="I13" i="17"/>
  <c r="H13" i="17"/>
  <c r="B13" i="17"/>
  <c r="V12" i="17"/>
  <c r="U12" i="17"/>
  <c r="S12" i="17"/>
  <c r="R12" i="17"/>
  <c r="P12" i="17"/>
  <c r="N12" i="17"/>
  <c r="M12" i="17"/>
  <c r="K12" i="17"/>
  <c r="I12" i="17"/>
  <c r="H12" i="17"/>
  <c r="B12" i="17"/>
  <c r="E12" i="17" s="1"/>
  <c r="V11" i="17"/>
  <c r="U11" i="17"/>
  <c r="S11" i="17"/>
  <c r="R11" i="17"/>
  <c r="P11" i="17"/>
  <c r="N11" i="17"/>
  <c r="M11" i="17"/>
  <c r="K11" i="17"/>
  <c r="I11" i="17"/>
  <c r="H11" i="17"/>
  <c r="B11" i="17"/>
  <c r="D11" i="17" s="1"/>
  <c r="V10" i="17"/>
  <c r="U10" i="17"/>
  <c r="S10" i="17"/>
  <c r="R10" i="17"/>
  <c r="P10" i="17"/>
  <c r="N10" i="17"/>
  <c r="M10" i="17"/>
  <c r="K10" i="17"/>
  <c r="I10" i="17"/>
  <c r="H10" i="17"/>
  <c r="B10" i="17"/>
  <c r="V9" i="17"/>
  <c r="U9" i="17"/>
  <c r="S9" i="17"/>
  <c r="R9" i="17"/>
  <c r="P9" i="17"/>
  <c r="N9" i="17"/>
  <c r="M9" i="17"/>
  <c r="K9" i="17"/>
  <c r="I9" i="17"/>
  <c r="H9" i="17"/>
  <c r="B9" i="17"/>
  <c r="V8" i="17"/>
  <c r="U8" i="17"/>
  <c r="S8" i="17"/>
  <c r="R8" i="17"/>
  <c r="P8" i="17"/>
  <c r="N8" i="17"/>
  <c r="M8" i="17"/>
  <c r="K8" i="17"/>
  <c r="I8" i="17"/>
  <c r="H8" i="17"/>
  <c r="B8" i="17"/>
  <c r="E8" i="17" s="1"/>
  <c r="V7" i="17"/>
  <c r="U7" i="17"/>
  <c r="S7" i="17"/>
  <c r="R7" i="17"/>
  <c r="P7" i="17"/>
  <c r="N7" i="17"/>
  <c r="M7" i="17"/>
  <c r="K7" i="17"/>
  <c r="I7" i="17"/>
  <c r="H7" i="17"/>
  <c r="B7" i="17"/>
  <c r="E7" i="17" s="1"/>
  <c r="V6" i="17"/>
  <c r="U6" i="17"/>
  <c r="S6" i="17"/>
  <c r="R6" i="17"/>
  <c r="P6" i="17"/>
  <c r="N6" i="17"/>
  <c r="M6" i="17"/>
  <c r="K6" i="17"/>
  <c r="I6" i="17"/>
  <c r="H6" i="17"/>
  <c r="E6" i="17"/>
  <c r="B6" i="17"/>
  <c r="V5" i="17"/>
  <c r="U5" i="17"/>
  <c r="S5" i="17"/>
  <c r="R5" i="17"/>
  <c r="P5" i="17"/>
  <c r="N5" i="17"/>
  <c r="M5" i="17"/>
  <c r="K5" i="17"/>
  <c r="I5" i="17"/>
  <c r="H5" i="17"/>
  <c r="B5" i="17"/>
  <c r="V4" i="17"/>
  <c r="J4" i="17"/>
  <c r="B4" i="17"/>
  <c r="D6" i="17" s="1"/>
  <c r="J9" i="16"/>
  <c r="H9" i="16"/>
  <c r="J8" i="16"/>
  <c r="H8" i="16"/>
  <c r="L5" i="16"/>
  <c r="K5" i="16"/>
  <c r="I5" i="16"/>
  <c r="H5" i="16"/>
  <c r="G5" i="16"/>
  <c r="D5" i="16"/>
  <c r="B5" i="16"/>
  <c r="L3" i="16"/>
  <c r="K3" i="16"/>
  <c r="I3" i="16"/>
  <c r="H3" i="16"/>
  <c r="G3" i="16"/>
  <c r="D3" i="16"/>
  <c r="B3" i="16"/>
  <c r="H16" i="15"/>
  <c r="D16" i="15"/>
  <c r="H15" i="15"/>
  <c r="D15" i="15"/>
  <c r="H14" i="15"/>
  <c r="D14" i="15"/>
  <c r="H13" i="15"/>
  <c r="D13" i="15"/>
  <c r="H7" i="15"/>
  <c r="D7" i="15"/>
  <c r="H6" i="15"/>
  <c r="D6" i="15"/>
  <c r="H5" i="15"/>
  <c r="D5" i="15"/>
  <c r="H4" i="15"/>
  <c r="D4" i="15"/>
  <c r="O24" i="14"/>
  <c r="K24" i="14"/>
  <c r="R20" i="14"/>
  <c r="P20" i="14"/>
  <c r="N20" i="14"/>
  <c r="L20" i="14"/>
  <c r="R19" i="14"/>
  <c r="P19" i="14"/>
  <c r="N19" i="14"/>
  <c r="L19" i="14"/>
  <c r="R18" i="14"/>
  <c r="P18" i="14"/>
  <c r="N18" i="14"/>
  <c r="L18" i="14"/>
  <c r="R17" i="14"/>
  <c r="P17" i="14"/>
  <c r="N17" i="14"/>
  <c r="L17" i="14"/>
  <c r="R16" i="14"/>
  <c r="P16" i="14"/>
  <c r="N16" i="14"/>
  <c r="L16" i="14"/>
  <c r="R15" i="14"/>
  <c r="P15" i="14"/>
  <c r="N15" i="14"/>
  <c r="L15" i="14"/>
  <c r="R14" i="14"/>
  <c r="P14" i="14"/>
  <c r="N14" i="14"/>
  <c r="L14" i="14"/>
  <c r="R13" i="14"/>
  <c r="P13" i="14"/>
  <c r="N13" i="14"/>
  <c r="L13" i="14"/>
  <c r="R12" i="14"/>
  <c r="P12" i="14"/>
  <c r="N12" i="14"/>
  <c r="L12" i="14"/>
  <c r="R11" i="14"/>
  <c r="P11" i="14"/>
  <c r="N11" i="14"/>
  <c r="L11" i="14"/>
  <c r="R10" i="14"/>
  <c r="P10" i="14"/>
  <c r="N10" i="14"/>
  <c r="L10" i="14"/>
  <c r="R9" i="14"/>
  <c r="P9" i="14"/>
  <c r="N9" i="14"/>
  <c r="L9" i="14"/>
  <c r="R8" i="14"/>
  <c r="P8" i="14"/>
  <c r="N8" i="14"/>
  <c r="L8" i="14"/>
  <c r="R7" i="14"/>
  <c r="P7" i="14"/>
  <c r="N7" i="14"/>
  <c r="L7" i="14"/>
  <c r="R6" i="14"/>
  <c r="P6" i="14"/>
  <c r="N6" i="14"/>
  <c r="L6" i="14"/>
  <c r="R5" i="14"/>
  <c r="P5" i="14"/>
  <c r="N5" i="14"/>
  <c r="L5" i="14"/>
  <c r="R4" i="14"/>
  <c r="P4" i="14"/>
  <c r="N4" i="14"/>
  <c r="L4" i="14"/>
  <c r="O3" i="14"/>
  <c r="K3" i="14"/>
  <c r="BV188" i="13"/>
  <c r="AW188" i="13"/>
  <c r="AS188" i="13"/>
  <c r="AR188" i="13"/>
  <c r="AP188" i="13"/>
  <c r="AQ188" i="13" s="1"/>
  <c r="AN188" i="13"/>
  <c r="AO188" i="13" s="1"/>
  <c r="AL188" i="13"/>
  <c r="AM188" i="13" s="1"/>
  <c r="AJ188" i="13"/>
  <c r="AK188" i="13" s="1"/>
  <c r="AI188" i="13"/>
  <c r="AH188" i="13"/>
  <c r="AG188" i="13"/>
  <c r="AF188" i="13"/>
  <c r="AE188" i="13"/>
  <c r="AD188" i="13"/>
  <c r="AB188" i="13"/>
  <c r="AC188" i="13" s="1"/>
  <c r="Z188" i="13"/>
  <c r="AA188" i="13" s="1"/>
  <c r="X188" i="13"/>
  <c r="Y188" i="13" s="1"/>
  <c r="W188" i="13"/>
  <c r="V188" i="13"/>
  <c r="O188" i="13"/>
  <c r="M188" i="13"/>
  <c r="K188" i="13"/>
  <c r="I188" i="13"/>
  <c r="J188" i="13" s="1"/>
  <c r="H188" i="13"/>
  <c r="G188" i="13"/>
  <c r="E188" i="13"/>
  <c r="C188" i="13"/>
  <c r="BV187" i="13"/>
  <c r="AW187" i="13"/>
  <c r="AR187" i="13"/>
  <c r="AS187" i="13" s="1"/>
  <c r="AP187" i="13"/>
  <c r="AQ187" i="13" s="1"/>
  <c r="AN187" i="13"/>
  <c r="AO187" i="13" s="1"/>
  <c r="AL187" i="13"/>
  <c r="AM187" i="13" s="1"/>
  <c r="AK187" i="13"/>
  <c r="AJ187" i="13"/>
  <c r="AH187" i="13"/>
  <c r="AI187" i="13" s="1"/>
  <c r="AF187" i="13"/>
  <c r="AG187" i="13" s="1"/>
  <c r="AD187" i="13"/>
  <c r="AE187" i="13" s="1"/>
  <c r="AB187" i="13"/>
  <c r="AC187" i="13" s="1"/>
  <c r="Z187" i="13"/>
  <c r="AA187" i="13" s="1"/>
  <c r="Y187" i="13"/>
  <c r="X187" i="13"/>
  <c r="V187" i="13"/>
  <c r="O187" i="13"/>
  <c r="P187" i="13" s="1"/>
  <c r="M187" i="13"/>
  <c r="K187" i="13"/>
  <c r="I187" i="13"/>
  <c r="G187" i="13"/>
  <c r="H187" i="13" s="1"/>
  <c r="E187" i="13"/>
  <c r="C187" i="13"/>
  <c r="BV186" i="13"/>
  <c r="AW186" i="13"/>
  <c r="AR186" i="13"/>
  <c r="AS186" i="13" s="1"/>
  <c r="AP186" i="13"/>
  <c r="AQ186" i="13" s="1"/>
  <c r="AO186" i="13"/>
  <c r="AN186" i="13"/>
  <c r="AM186" i="13"/>
  <c r="AL186" i="13"/>
  <c r="AJ186" i="13"/>
  <c r="AK186" i="13" s="1"/>
  <c r="AI186" i="13"/>
  <c r="AH186" i="13"/>
  <c r="AF186" i="13"/>
  <c r="AG186" i="13" s="1"/>
  <c r="AD186" i="13"/>
  <c r="AE186" i="13" s="1"/>
  <c r="AB186" i="13"/>
  <c r="Z186" i="13"/>
  <c r="AA186" i="13" s="1"/>
  <c r="Y186" i="13"/>
  <c r="X186" i="13"/>
  <c r="V186" i="13"/>
  <c r="O186" i="13"/>
  <c r="M186" i="13"/>
  <c r="K186" i="13"/>
  <c r="K184" i="13" s="1"/>
  <c r="I186" i="13"/>
  <c r="G186" i="13"/>
  <c r="H186" i="13" s="1"/>
  <c r="E186" i="13"/>
  <c r="C186" i="13"/>
  <c r="BV185" i="13"/>
  <c r="AW185" i="13"/>
  <c r="AS185" i="13"/>
  <c r="AR185" i="13"/>
  <c r="AP185" i="13"/>
  <c r="W185" i="18" s="1"/>
  <c r="AO185" i="13"/>
  <c r="AN185" i="13"/>
  <c r="U185" i="18" s="1"/>
  <c r="AL185" i="13"/>
  <c r="S185" i="18" s="1"/>
  <c r="AJ185" i="13"/>
  <c r="AH185" i="13"/>
  <c r="O185" i="18" s="1"/>
  <c r="AG185" i="13"/>
  <c r="AF185" i="13"/>
  <c r="M185" i="18" s="1"/>
  <c r="AD185" i="13"/>
  <c r="K185" i="18" s="1"/>
  <c r="AB185" i="13"/>
  <c r="I185" i="18" s="1"/>
  <c r="Z185" i="13"/>
  <c r="X185" i="13"/>
  <c r="V185" i="13"/>
  <c r="D185" i="13" s="1"/>
  <c r="O185" i="13"/>
  <c r="P185" i="13" s="1"/>
  <c r="M185" i="13"/>
  <c r="K185" i="13"/>
  <c r="I185" i="13"/>
  <c r="G185" i="13"/>
  <c r="E185" i="13"/>
  <c r="F185" i="13" s="1"/>
  <c r="C185" i="13"/>
  <c r="BT184" i="13"/>
  <c r="BR184" i="13"/>
  <c r="BP184" i="13"/>
  <c r="BN184" i="13"/>
  <c r="BL184" i="13"/>
  <c r="BJ184" i="13"/>
  <c r="BH184" i="13"/>
  <c r="BF184" i="13"/>
  <c r="BD184" i="13"/>
  <c r="BB184" i="13"/>
  <c r="AZ184" i="13"/>
  <c r="AX184" i="13"/>
  <c r="I184" i="13"/>
  <c r="BV183" i="13"/>
  <c r="AW183" i="13"/>
  <c r="AR183" i="13"/>
  <c r="AS183" i="13" s="1"/>
  <c r="AP183" i="13"/>
  <c r="AQ183" i="13" s="1"/>
  <c r="AN183" i="13"/>
  <c r="AO183" i="13" s="1"/>
  <c r="AM183" i="13"/>
  <c r="AL183" i="13"/>
  <c r="AJ183" i="13"/>
  <c r="AK183" i="13" s="1"/>
  <c r="AH183" i="13"/>
  <c r="AI183" i="13" s="1"/>
  <c r="AF183" i="13"/>
  <c r="AG183" i="13" s="1"/>
  <c r="AD183" i="13"/>
  <c r="AE183" i="13" s="1"/>
  <c r="AB183" i="13"/>
  <c r="AC183" i="13" s="1"/>
  <c r="Z183" i="13"/>
  <c r="X183" i="13"/>
  <c r="Y183" i="13" s="1"/>
  <c r="W183" i="13"/>
  <c r="V183" i="13"/>
  <c r="O183" i="13"/>
  <c r="P183" i="13" s="1"/>
  <c r="M183" i="13"/>
  <c r="N183" i="13" s="1"/>
  <c r="K183" i="13"/>
  <c r="L183" i="13" s="1"/>
  <c r="I183" i="13"/>
  <c r="J183" i="13" s="1"/>
  <c r="G183" i="13"/>
  <c r="E183" i="13"/>
  <c r="C183" i="13"/>
  <c r="D183" i="13" s="1"/>
  <c r="BV182" i="13"/>
  <c r="AW182" i="13"/>
  <c r="AS182" i="13"/>
  <c r="AR182" i="13"/>
  <c r="AQ182" i="13"/>
  <c r="AP182" i="13"/>
  <c r="AN182" i="13"/>
  <c r="AO182" i="13" s="1"/>
  <c r="AL182" i="13"/>
  <c r="AM182" i="13" s="1"/>
  <c r="AJ182" i="13"/>
  <c r="AK182" i="13" s="1"/>
  <c r="AH182" i="13"/>
  <c r="AI182" i="13" s="1"/>
  <c r="AF182" i="13"/>
  <c r="AG182" i="13" s="1"/>
  <c r="AD182" i="13"/>
  <c r="AE182" i="13" s="1"/>
  <c r="AC182" i="13"/>
  <c r="AB182" i="13"/>
  <c r="AA182" i="13"/>
  <c r="Z182" i="13"/>
  <c r="Y182" i="13"/>
  <c r="X182" i="13"/>
  <c r="V182" i="13"/>
  <c r="W182" i="13" s="1"/>
  <c r="O182" i="13"/>
  <c r="M182" i="13"/>
  <c r="N182" i="13" s="1"/>
  <c r="K182" i="13"/>
  <c r="J182" i="13"/>
  <c r="I182" i="13"/>
  <c r="G182" i="13"/>
  <c r="H182" i="13" s="1"/>
  <c r="E182" i="13"/>
  <c r="S182" i="13" s="1"/>
  <c r="C182" i="13"/>
  <c r="BV181" i="13"/>
  <c r="AW181" i="13"/>
  <c r="AS181" i="13"/>
  <c r="AR181" i="13"/>
  <c r="AP181" i="13"/>
  <c r="AQ181" i="13" s="1"/>
  <c r="AO181" i="13"/>
  <c r="AN181" i="13"/>
  <c r="AL181" i="13"/>
  <c r="AL179" i="13" s="1"/>
  <c r="AM179" i="13" s="1"/>
  <c r="AJ181" i="13"/>
  <c r="AH181" i="13"/>
  <c r="AG181" i="13"/>
  <c r="AF181" i="13"/>
  <c r="AD181" i="13"/>
  <c r="AE181" i="13" s="1"/>
  <c r="AB181" i="13"/>
  <c r="J181" i="13" s="1"/>
  <c r="Z181" i="13"/>
  <c r="X181" i="13"/>
  <c r="V181" i="13"/>
  <c r="O181" i="13"/>
  <c r="P181" i="13" s="1"/>
  <c r="M181" i="13"/>
  <c r="K181" i="13"/>
  <c r="I181" i="13"/>
  <c r="G181" i="13"/>
  <c r="H181" i="13" s="1"/>
  <c r="E181" i="13"/>
  <c r="D181" i="13"/>
  <c r="C181" i="13"/>
  <c r="BV180" i="13"/>
  <c r="AW180" i="13"/>
  <c r="AR180" i="13"/>
  <c r="AS180" i="13" s="1"/>
  <c r="AP180" i="13"/>
  <c r="W180" i="18" s="1"/>
  <c r="AN180" i="13"/>
  <c r="U180" i="18" s="1"/>
  <c r="AM180" i="13"/>
  <c r="AL180" i="13"/>
  <c r="S180" i="18" s="1"/>
  <c r="AK180" i="13"/>
  <c r="AJ180" i="13"/>
  <c r="Q180" i="18" s="1"/>
  <c r="AI180" i="13"/>
  <c r="AH180" i="13"/>
  <c r="O180" i="18" s="1"/>
  <c r="AF180" i="13"/>
  <c r="M180" i="18" s="1"/>
  <c r="AD180" i="13"/>
  <c r="K180" i="18" s="1"/>
  <c r="AB180" i="13"/>
  <c r="I180" i="18" s="1"/>
  <c r="Z180" i="13"/>
  <c r="AA180" i="13" s="1"/>
  <c r="Y180" i="13"/>
  <c r="X180" i="13"/>
  <c r="W180" i="13"/>
  <c r="V180" i="13"/>
  <c r="P180" i="13"/>
  <c r="O180" i="13"/>
  <c r="M180" i="13"/>
  <c r="K180" i="13"/>
  <c r="I180" i="13"/>
  <c r="I179" i="13" s="1"/>
  <c r="G180" i="13"/>
  <c r="E180" i="13"/>
  <c r="D180" i="13"/>
  <c r="C180" i="13"/>
  <c r="BT179" i="13"/>
  <c r="BR179" i="13"/>
  <c r="BP179" i="13"/>
  <c r="BN179" i="13"/>
  <c r="BL179" i="13"/>
  <c r="BJ179" i="13"/>
  <c r="BH179" i="13"/>
  <c r="BF179" i="13"/>
  <c r="BD179" i="13"/>
  <c r="BB179" i="13"/>
  <c r="AZ179" i="13"/>
  <c r="AX179" i="13"/>
  <c r="AN179" i="13"/>
  <c r="AO179" i="13" s="1"/>
  <c r="K179" i="13"/>
  <c r="BV178" i="13"/>
  <c r="AW178" i="13"/>
  <c r="AS178" i="13"/>
  <c r="AR178" i="13"/>
  <c r="AP178" i="13"/>
  <c r="AQ178" i="13" s="1"/>
  <c r="AO178" i="13"/>
  <c r="AN178" i="13"/>
  <c r="AL178" i="13"/>
  <c r="AM178" i="13" s="1"/>
  <c r="AJ178" i="13"/>
  <c r="AK178" i="13" s="1"/>
  <c r="AH178" i="13"/>
  <c r="AI178" i="13" s="1"/>
  <c r="AF178" i="13"/>
  <c r="AG178" i="13" s="1"/>
  <c r="AE178" i="13"/>
  <c r="AD178" i="13"/>
  <c r="AB178" i="13"/>
  <c r="AC178" i="13" s="1"/>
  <c r="AA178" i="13"/>
  <c r="Z178" i="13"/>
  <c r="X178" i="13"/>
  <c r="Y178" i="13" s="1"/>
  <c r="V178" i="13"/>
  <c r="W178" i="13" s="1"/>
  <c r="O178" i="13"/>
  <c r="P178" i="13" s="1"/>
  <c r="M178" i="13"/>
  <c r="K178" i="13"/>
  <c r="L178" i="13" s="1"/>
  <c r="J178" i="13"/>
  <c r="I178" i="13"/>
  <c r="G178" i="13"/>
  <c r="E178" i="13"/>
  <c r="C178" i="13"/>
  <c r="D178" i="13" s="1"/>
  <c r="BV177" i="13"/>
  <c r="AW177" i="13"/>
  <c r="AS177" i="13"/>
  <c r="AR177" i="13"/>
  <c r="AP177" i="13"/>
  <c r="AQ177" i="13" s="1"/>
  <c r="AN177" i="13"/>
  <c r="AO177" i="13" s="1"/>
  <c r="AL177" i="13"/>
  <c r="AM177" i="13" s="1"/>
  <c r="AJ177" i="13"/>
  <c r="AK177" i="13" s="1"/>
  <c r="AH177" i="13"/>
  <c r="AI177" i="13" s="1"/>
  <c r="AF177" i="13"/>
  <c r="N177" i="13" s="1"/>
  <c r="AD177" i="13"/>
  <c r="AB177" i="13"/>
  <c r="AC177" i="13" s="1"/>
  <c r="Z177" i="13"/>
  <c r="AA177" i="13" s="1"/>
  <c r="X177" i="13"/>
  <c r="V177" i="13"/>
  <c r="W177" i="13" s="1"/>
  <c r="O177" i="13"/>
  <c r="P177" i="13" s="1"/>
  <c r="M177" i="13"/>
  <c r="K177" i="13"/>
  <c r="I177" i="13"/>
  <c r="J177" i="13" s="1"/>
  <c r="G177" i="13"/>
  <c r="E177" i="13"/>
  <c r="D177" i="13"/>
  <c r="C177" i="13"/>
  <c r="C174" i="13" s="1"/>
  <c r="D174" i="13" s="1"/>
  <c r="BV176" i="13"/>
  <c r="AW176" i="13"/>
  <c r="AR176" i="13"/>
  <c r="AS176" i="13" s="1"/>
  <c r="AP176" i="13"/>
  <c r="AQ176" i="13" s="1"/>
  <c r="AN176" i="13"/>
  <c r="AO176" i="13" s="1"/>
  <c r="AL176" i="13"/>
  <c r="AM176" i="13" s="1"/>
  <c r="AK176" i="13"/>
  <c r="AJ176" i="13"/>
  <c r="AI176" i="13"/>
  <c r="AH176" i="13"/>
  <c r="AG176" i="13"/>
  <c r="AF176" i="13"/>
  <c r="AD176" i="13"/>
  <c r="AB176" i="13"/>
  <c r="AC176" i="13" s="1"/>
  <c r="AA176" i="13"/>
  <c r="Z176" i="13"/>
  <c r="X176" i="13"/>
  <c r="Y176" i="13" s="1"/>
  <c r="W176" i="13"/>
  <c r="V176" i="13"/>
  <c r="P176" i="13"/>
  <c r="O176" i="13"/>
  <c r="M176" i="13"/>
  <c r="N176" i="13" s="1"/>
  <c r="K176" i="13"/>
  <c r="I176" i="13"/>
  <c r="G176" i="13"/>
  <c r="H176" i="13" s="1"/>
  <c r="E176" i="13"/>
  <c r="D176" i="13"/>
  <c r="C176" i="13"/>
  <c r="BV175" i="13"/>
  <c r="AW175" i="13"/>
  <c r="AR175" i="13"/>
  <c r="AP175" i="13"/>
  <c r="AN175" i="13"/>
  <c r="U175" i="18" s="1"/>
  <c r="AM175" i="13"/>
  <c r="AL175" i="13"/>
  <c r="S175" i="18" s="1"/>
  <c r="AJ175" i="13"/>
  <c r="AJ174" i="13" s="1"/>
  <c r="AI175" i="13"/>
  <c r="AH175" i="13"/>
  <c r="O175" i="18" s="1"/>
  <c r="AF175" i="13"/>
  <c r="AD175" i="13"/>
  <c r="AB175" i="13"/>
  <c r="AA175" i="13"/>
  <c r="Z175" i="13"/>
  <c r="X175" i="13"/>
  <c r="V175" i="13"/>
  <c r="W175" i="13" s="1"/>
  <c r="P175" i="13"/>
  <c r="O175" i="13"/>
  <c r="M175" i="13"/>
  <c r="N175" i="13" s="1"/>
  <c r="K175" i="13"/>
  <c r="L175" i="13" s="1"/>
  <c r="I175" i="13"/>
  <c r="H175" i="13"/>
  <c r="G175" i="13"/>
  <c r="E175" i="13"/>
  <c r="S175" i="13" s="1"/>
  <c r="C175" i="13"/>
  <c r="BT174" i="13"/>
  <c r="BR174" i="13"/>
  <c r="BP174" i="13"/>
  <c r="BN174" i="13"/>
  <c r="BL174" i="13"/>
  <c r="BJ174" i="13"/>
  <c r="BH174" i="13"/>
  <c r="BF174" i="13"/>
  <c r="BD174" i="13"/>
  <c r="BB174" i="13"/>
  <c r="AZ174" i="13"/>
  <c r="AX174" i="13"/>
  <c r="V174" i="13"/>
  <c r="O174" i="13"/>
  <c r="BV173" i="13"/>
  <c r="AW173" i="13"/>
  <c r="AS173" i="13"/>
  <c r="AR173" i="13"/>
  <c r="AP173" i="13"/>
  <c r="AQ173" i="13" s="1"/>
  <c r="AN173" i="13"/>
  <c r="AO173" i="13" s="1"/>
  <c r="AL173" i="13"/>
  <c r="AM173" i="13" s="1"/>
  <c r="AJ173" i="13"/>
  <c r="AK173" i="13" s="1"/>
  <c r="AH173" i="13"/>
  <c r="AI173" i="13" s="1"/>
  <c r="AG173" i="13"/>
  <c r="AF173" i="13"/>
  <c r="AD173" i="13"/>
  <c r="AE173" i="13" s="1"/>
  <c r="AB173" i="13"/>
  <c r="AC173" i="13" s="1"/>
  <c r="Z173" i="13"/>
  <c r="AA173" i="13" s="1"/>
  <c r="X173" i="13"/>
  <c r="Y173" i="13" s="1"/>
  <c r="V173" i="13"/>
  <c r="W173" i="13" s="1"/>
  <c r="P173" i="13"/>
  <c r="O173" i="13"/>
  <c r="M173" i="13"/>
  <c r="N173" i="13" s="1"/>
  <c r="L173" i="13"/>
  <c r="K173" i="13"/>
  <c r="I173" i="13"/>
  <c r="J173" i="13" s="1"/>
  <c r="G173" i="13"/>
  <c r="H173" i="13" s="1"/>
  <c r="E173" i="13"/>
  <c r="F173" i="13" s="1"/>
  <c r="C173" i="13"/>
  <c r="BV172" i="13"/>
  <c r="AW172" i="13"/>
  <c r="AS172" i="13"/>
  <c r="AR172" i="13"/>
  <c r="AP172" i="13"/>
  <c r="AQ172" i="13" s="1"/>
  <c r="AN172" i="13"/>
  <c r="AO172" i="13" s="1"/>
  <c r="AL172" i="13"/>
  <c r="AM172" i="13" s="1"/>
  <c r="AK172" i="13"/>
  <c r="AJ172" i="13"/>
  <c r="AH172" i="13"/>
  <c r="AI172" i="13" s="1"/>
  <c r="AF172" i="13"/>
  <c r="AG172" i="13" s="1"/>
  <c r="AD172" i="13"/>
  <c r="AE172" i="13" s="1"/>
  <c r="AB172" i="13"/>
  <c r="AC172" i="13" s="1"/>
  <c r="AA172" i="13"/>
  <c r="Z172" i="13"/>
  <c r="X172" i="13"/>
  <c r="Y172" i="13" s="1"/>
  <c r="W172" i="13"/>
  <c r="V172" i="13"/>
  <c r="U172" i="13" s="1"/>
  <c r="P172" i="13"/>
  <c r="O172" i="13"/>
  <c r="M172" i="13"/>
  <c r="N172" i="13" s="1"/>
  <c r="K172" i="13"/>
  <c r="L172" i="13" s="1"/>
  <c r="I172" i="13"/>
  <c r="J172" i="13" s="1"/>
  <c r="G172" i="13"/>
  <c r="H172" i="13" s="1"/>
  <c r="E172" i="13"/>
  <c r="F172" i="13" s="1"/>
  <c r="C172" i="13"/>
  <c r="D172" i="13" s="1"/>
  <c r="BV171" i="13"/>
  <c r="AW171" i="13"/>
  <c r="AR171" i="13"/>
  <c r="AP171" i="13"/>
  <c r="AQ171" i="13" s="1"/>
  <c r="AN171" i="13"/>
  <c r="AM171" i="13"/>
  <c r="AL171" i="13"/>
  <c r="AL169" i="13" s="1"/>
  <c r="AJ171" i="13"/>
  <c r="AK171" i="13" s="1"/>
  <c r="AH171" i="13"/>
  <c r="AI171" i="13" s="1"/>
  <c r="AF171" i="13"/>
  <c r="AD171" i="13"/>
  <c r="AE171" i="13" s="1"/>
  <c r="AB171" i="13"/>
  <c r="AA171" i="13"/>
  <c r="Z171" i="13"/>
  <c r="X171" i="13"/>
  <c r="V171" i="13"/>
  <c r="W171" i="13" s="1"/>
  <c r="O171" i="13"/>
  <c r="P171" i="13" s="1"/>
  <c r="M171" i="13"/>
  <c r="N171" i="13" s="1"/>
  <c r="K171" i="13"/>
  <c r="L171" i="13" s="1"/>
  <c r="J171" i="13"/>
  <c r="I171" i="13"/>
  <c r="G171" i="13"/>
  <c r="H171" i="13" s="1"/>
  <c r="F171" i="13"/>
  <c r="E171" i="13"/>
  <c r="C171" i="13"/>
  <c r="D171" i="13" s="1"/>
  <c r="BV170" i="13"/>
  <c r="AW170" i="13"/>
  <c r="AR170" i="13"/>
  <c r="AS170" i="13" s="1"/>
  <c r="AQ170" i="13"/>
  <c r="AP170" i="13"/>
  <c r="W170" i="18" s="1"/>
  <c r="AN170" i="13"/>
  <c r="U170" i="18" s="1"/>
  <c r="AM170" i="13"/>
  <c r="AL170" i="13"/>
  <c r="S170" i="18" s="1"/>
  <c r="AJ170" i="13"/>
  <c r="Q170" i="18" s="1"/>
  <c r="AH170" i="13"/>
  <c r="AH169" i="13" s="1"/>
  <c r="AG170" i="13"/>
  <c r="AF170" i="13"/>
  <c r="M170" i="18" s="1"/>
  <c r="AD170" i="13"/>
  <c r="K170" i="18" s="1"/>
  <c r="AC170" i="13"/>
  <c r="AB170" i="13"/>
  <c r="I170" i="18" s="1"/>
  <c r="Z170" i="13"/>
  <c r="Z169" i="13" s="1"/>
  <c r="AA169" i="13" s="1"/>
  <c r="X170" i="13"/>
  <c r="Y170" i="13" s="1"/>
  <c r="V170" i="13"/>
  <c r="W170" i="13" s="1"/>
  <c r="O170" i="13"/>
  <c r="M170" i="13"/>
  <c r="K170" i="13"/>
  <c r="J170" i="13"/>
  <c r="I170" i="13"/>
  <c r="G170" i="13"/>
  <c r="E170" i="13"/>
  <c r="C170" i="13"/>
  <c r="BT169" i="13"/>
  <c r="BR169" i="13"/>
  <c r="BP169" i="13"/>
  <c r="BN169" i="13"/>
  <c r="BL169" i="13"/>
  <c r="BJ169" i="13"/>
  <c r="BH169" i="13"/>
  <c r="BF169" i="13"/>
  <c r="BD169" i="13"/>
  <c r="BB169" i="13"/>
  <c r="AZ169" i="13"/>
  <c r="AX169" i="13"/>
  <c r="AP169" i="13"/>
  <c r="AQ169" i="13" s="1"/>
  <c r="X169" i="13"/>
  <c r="Y169" i="13" s="1"/>
  <c r="V169" i="13"/>
  <c r="W169" i="13" s="1"/>
  <c r="BV168" i="13"/>
  <c r="AW168" i="13"/>
  <c r="AS168" i="13"/>
  <c r="AR168" i="13"/>
  <c r="AP168" i="13"/>
  <c r="AQ168" i="13" s="1"/>
  <c r="AN168" i="13"/>
  <c r="AO168" i="13" s="1"/>
  <c r="AM168" i="13"/>
  <c r="AL168" i="13"/>
  <c r="AK168" i="13"/>
  <c r="AJ168" i="13"/>
  <c r="AI168" i="13"/>
  <c r="AH168" i="13"/>
  <c r="AF168" i="13"/>
  <c r="AG168" i="13" s="1"/>
  <c r="AD168" i="13"/>
  <c r="AE168" i="13" s="1"/>
  <c r="AB168" i="13"/>
  <c r="AC168" i="13" s="1"/>
  <c r="AA168" i="13"/>
  <c r="Z168" i="13"/>
  <c r="X168" i="13"/>
  <c r="Y168" i="13" s="1"/>
  <c r="V168" i="13"/>
  <c r="W168" i="13" s="1"/>
  <c r="O168" i="13"/>
  <c r="P168" i="13" s="1"/>
  <c r="M168" i="13"/>
  <c r="K168" i="13"/>
  <c r="I168" i="13"/>
  <c r="G168" i="13"/>
  <c r="H168" i="13" s="1"/>
  <c r="E168" i="13"/>
  <c r="C168" i="13"/>
  <c r="D168" i="13" s="1"/>
  <c r="BV167" i="13"/>
  <c r="AW167" i="13"/>
  <c r="AR167" i="13"/>
  <c r="AS167" i="13" s="1"/>
  <c r="AP167" i="13"/>
  <c r="AQ167" i="13" s="1"/>
  <c r="AN167" i="13"/>
  <c r="AO167" i="13" s="1"/>
  <c r="AM167" i="13"/>
  <c r="AL167" i="13"/>
  <c r="AJ167" i="13"/>
  <c r="AK167" i="13" s="1"/>
  <c r="AH167" i="13"/>
  <c r="AI167" i="13" s="1"/>
  <c r="AF167" i="13"/>
  <c r="AG167" i="13" s="1"/>
  <c r="AD167" i="13"/>
  <c r="AE167" i="13" s="1"/>
  <c r="AB167" i="13"/>
  <c r="AC167" i="13" s="1"/>
  <c r="Z167" i="13"/>
  <c r="AA167" i="13" s="1"/>
  <c r="X167" i="13"/>
  <c r="V167" i="13"/>
  <c r="O167" i="13"/>
  <c r="M167" i="13"/>
  <c r="N167" i="13" s="1"/>
  <c r="K167" i="13"/>
  <c r="L167" i="13" s="1"/>
  <c r="J167" i="13"/>
  <c r="I167" i="13"/>
  <c r="G167" i="13"/>
  <c r="H167" i="13" s="1"/>
  <c r="E167" i="13"/>
  <c r="F167" i="13" s="1"/>
  <c r="D167" i="13"/>
  <c r="C167" i="13"/>
  <c r="BV166" i="13"/>
  <c r="AW166" i="13"/>
  <c r="AR166" i="13"/>
  <c r="AS166" i="13" s="1"/>
  <c r="AQ166" i="13"/>
  <c r="AP166" i="13"/>
  <c r="AN166" i="13"/>
  <c r="AO166" i="13" s="1"/>
  <c r="AL166" i="13"/>
  <c r="AM166" i="13" s="1"/>
  <c r="AJ166" i="13"/>
  <c r="AK166" i="13" s="1"/>
  <c r="AH166" i="13"/>
  <c r="AI166" i="13" s="1"/>
  <c r="AG166" i="13"/>
  <c r="AF166" i="13"/>
  <c r="AD166" i="13"/>
  <c r="AE166" i="13" s="1"/>
  <c r="AC166" i="13"/>
  <c r="AB166" i="13"/>
  <c r="Z166" i="13"/>
  <c r="AA166" i="13" s="1"/>
  <c r="X166" i="13"/>
  <c r="Y166" i="13" s="1"/>
  <c r="V166" i="13"/>
  <c r="W166" i="13" s="1"/>
  <c r="O166" i="13"/>
  <c r="P166" i="13" s="1"/>
  <c r="M166" i="13"/>
  <c r="N166" i="13" s="1"/>
  <c r="K166" i="13"/>
  <c r="I166" i="13"/>
  <c r="J166" i="13" s="1"/>
  <c r="G166" i="13"/>
  <c r="E166" i="13"/>
  <c r="C166" i="13"/>
  <c r="BV165" i="13"/>
  <c r="AW165" i="13"/>
  <c r="AR165" i="13"/>
  <c r="AR164" i="13" s="1"/>
  <c r="AS164" i="13" s="1"/>
  <c r="AP165" i="13"/>
  <c r="W165" i="18" s="1"/>
  <c r="AN165" i="13"/>
  <c r="U165" i="18" s="1"/>
  <c r="AL165" i="13"/>
  <c r="AJ165" i="13"/>
  <c r="AH165" i="13"/>
  <c r="AF165" i="13"/>
  <c r="M165" i="18" s="1"/>
  <c r="AD165" i="13"/>
  <c r="K165" i="18" s="1"/>
  <c r="AC165" i="13"/>
  <c r="AB165" i="13"/>
  <c r="I165" i="18" s="1"/>
  <c r="Z165" i="13"/>
  <c r="AA165" i="13" s="1"/>
  <c r="X165" i="13"/>
  <c r="V165" i="13"/>
  <c r="O165" i="13"/>
  <c r="N165" i="13"/>
  <c r="M165" i="13"/>
  <c r="M164" i="13" s="1"/>
  <c r="K165" i="13"/>
  <c r="L165" i="13" s="1"/>
  <c r="I165" i="13"/>
  <c r="I164" i="13" s="1"/>
  <c r="G165" i="13"/>
  <c r="E165" i="13"/>
  <c r="F165" i="13" s="1"/>
  <c r="C165" i="13"/>
  <c r="C164" i="13" s="1"/>
  <c r="BT164" i="13"/>
  <c r="BR164" i="13"/>
  <c r="BP164" i="13"/>
  <c r="BN164" i="13"/>
  <c r="BL164" i="13"/>
  <c r="BJ164" i="13"/>
  <c r="BH164" i="13"/>
  <c r="BF164" i="13"/>
  <c r="BD164" i="13"/>
  <c r="BB164" i="13"/>
  <c r="AZ164" i="13"/>
  <c r="AX164" i="13"/>
  <c r="BV163" i="13"/>
  <c r="AW163" i="13"/>
  <c r="AR163" i="13"/>
  <c r="AS163" i="13" s="1"/>
  <c r="AP163" i="13"/>
  <c r="AQ163" i="13" s="1"/>
  <c r="AN163" i="13"/>
  <c r="AO163" i="13" s="1"/>
  <c r="AL163" i="13"/>
  <c r="AM163" i="13" s="1"/>
  <c r="AK163" i="13"/>
  <c r="AJ163" i="13"/>
  <c r="AH163" i="13"/>
  <c r="AI163" i="13" s="1"/>
  <c r="AF163" i="13"/>
  <c r="AG163" i="13" s="1"/>
  <c r="AD163" i="13"/>
  <c r="AE163" i="13" s="1"/>
  <c r="AB163" i="13"/>
  <c r="AC163" i="13" s="1"/>
  <c r="Z163" i="13"/>
  <c r="X163" i="13"/>
  <c r="F163" i="13" s="1"/>
  <c r="V163" i="13"/>
  <c r="O163" i="13"/>
  <c r="M163" i="13"/>
  <c r="K163" i="13"/>
  <c r="L163" i="13" s="1"/>
  <c r="I163" i="13"/>
  <c r="G163" i="13"/>
  <c r="E163" i="13"/>
  <c r="C163" i="13"/>
  <c r="BV162" i="13"/>
  <c r="AW162" i="13"/>
  <c r="AS162" i="13"/>
  <c r="AR162" i="13"/>
  <c r="AP162" i="13"/>
  <c r="AQ162" i="13" s="1"/>
  <c r="AO162" i="13"/>
  <c r="AN162" i="13"/>
  <c r="AL162" i="13"/>
  <c r="AM162" i="13" s="1"/>
  <c r="AJ162" i="13"/>
  <c r="AK162" i="13" s="1"/>
  <c r="AI162" i="13"/>
  <c r="AH162" i="13"/>
  <c r="AF162" i="13"/>
  <c r="AG162" i="13" s="1"/>
  <c r="AE162" i="13"/>
  <c r="AD162" i="13"/>
  <c r="AB162" i="13"/>
  <c r="AC162" i="13" s="1"/>
  <c r="AA162" i="13"/>
  <c r="Z162" i="13"/>
  <c r="X162" i="13"/>
  <c r="Y162" i="13" s="1"/>
  <c r="V162" i="13"/>
  <c r="O162" i="13"/>
  <c r="M162" i="13"/>
  <c r="N162" i="13" s="1"/>
  <c r="K162" i="13"/>
  <c r="L162" i="13" s="1"/>
  <c r="I162" i="13"/>
  <c r="G162" i="13"/>
  <c r="H162" i="13" s="1"/>
  <c r="F162" i="13"/>
  <c r="E162" i="13"/>
  <c r="C162" i="13"/>
  <c r="BV161" i="13"/>
  <c r="AW161" i="13"/>
  <c r="AS161" i="13"/>
  <c r="AR161" i="13"/>
  <c r="AP161" i="13"/>
  <c r="AQ161" i="13" s="1"/>
  <c r="AN161" i="13"/>
  <c r="AO161" i="13" s="1"/>
  <c r="AL161" i="13"/>
  <c r="AM161" i="13" s="1"/>
  <c r="AJ161" i="13"/>
  <c r="AK161" i="13" s="1"/>
  <c r="AH161" i="13"/>
  <c r="AF161" i="13"/>
  <c r="N161" i="13" s="1"/>
  <c r="AD161" i="13"/>
  <c r="AE161" i="13" s="1"/>
  <c r="AB161" i="13"/>
  <c r="AC161" i="13" s="1"/>
  <c r="Z161" i="13"/>
  <c r="AA161" i="13" s="1"/>
  <c r="X161" i="13"/>
  <c r="Y161" i="13" s="1"/>
  <c r="V161" i="13"/>
  <c r="O161" i="13"/>
  <c r="P161" i="13" s="1"/>
  <c r="M161" i="13"/>
  <c r="K161" i="13"/>
  <c r="J161" i="13"/>
  <c r="I161" i="13"/>
  <c r="G161" i="13"/>
  <c r="E161" i="13"/>
  <c r="C161" i="13"/>
  <c r="BV160" i="13"/>
  <c r="AW160" i="13"/>
  <c r="AR160" i="13"/>
  <c r="AP160" i="13"/>
  <c r="W160" i="18" s="1"/>
  <c r="AN160" i="13"/>
  <c r="U160" i="18" s="1"/>
  <c r="AM160" i="13"/>
  <c r="AL160" i="13"/>
  <c r="S160" i="18" s="1"/>
  <c r="AJ160" i="13"/>
  <c r="AI160" i="13"/>
  <c r="AH160" i="13"/>
  <c r="O160" i="18" s="1"/>
  <c r="AG160" i="13"/>
  <c r="AF160" i="13"/>
  <c r="M160" i="18" s="1"/>
  <c r="AD160" i="13"/>
  <c r="K160" i="18" s="1"/>
  <c r="AB160" i="13"/>
  <c r="I160" i="18" s="1"/>
  <c r="AA160" i="13"/>
  <c r="Z160" i="13"/>
  <c r="X160" i="13"/>
  <c r="W160" i="13"/>
  <c r="V160" i="13"/>
  <c r="O160" i="13"/>
  <c r="N160" i="13"/>
  <c r="M160" i="13"/>
  <c r="L160" i="13"/>
  <c r="K160" i="13"/>
  <c r="I160" i="13"/>
  <c r="I159" i="13" s="1"/>
  <c r="H160" i="13"/>
  <c r="G160" i="13"/>
  <c r="E160" i="13"/>
  <c r="F160" i="13" s="1"/>
  <c r="D160" i="13"/>
  <c r="C160" i="13"/>
  <c r="BT159" i="13"/>
  <c r="BR159" i="13"/>
  <c r="BP159" i="13"/>
  <c r="BN159" i="13"/>
  <c r="BL159" i="13"/>
  <c r="BJ159" i="13"/>
  <c r="BH159" i="13"/>
  <c r="BF159" i="13"/>
  <c r="BD159" i="13"/>
  <c r="BB159" i="13"/>
  <c r="AZ159" i="13"/>
  <c r="AX159" i="13"/>
  <c r="M159" i="13"/>
  <c r="G159" i="13"/>
  <c r="BV158" i="13"/>
  <c r="AW158" i="13"/>
  <c r="AR158" i="13"/>
  <c r="AS158" i="13" s="1"/>
  <c r="AP158" i="13"/>
  <c r="AQ158" i="13" s="1"/>
  <c r="AO158" i="13"/>
  <c r="AN158" i="13"/>
  <c r="AM158" i="13"/>
  <c r="AL158" i="13"/>
  <c r="AK158" i="13"/>
  <c r="AJ158" i="13"/>
  <c r="AH158" i="13"/>
  <c r="AI158" i="13" s="1"/>
  <c r="AF158" i="13"/>
  <c r="AG158" i="13" s="1"/>
  <c r="AD158" i="13"/>
  <c r="AE158" i="13" s="1"/>
  <c r="AB158" i="13"/>
  <c r="AC158" i="13" s="1"/>
  <c r="AA158" i="13"/>
  <c r="Z158" i="13"/>
  <c r="Y158" i="13"/>
  <c r="X158" i="13"/>
  <c r="W158" i="13"/>
  <c r="V158" i="13"/>
  <c r="O158" i="13"/>
  <c r="P158" i="13" s="1"/>
  <c r="M158" i="13"/>
  <c r="N158" i="13" s="1"/>
  <c r="K158" i="13"/>
  <c r="I158" i="13"/>
  <c r="H158" i="13"/>
  <c r="G158" i="13"/>
  <c r="E158" i="13"/>
  <c r="C158" i="13"/>
  <c r="BV157" i="13"/>
  <c r="AW157" i="13"/>
  <c r="AR157" i="13"/>
  <c r="AR154" i="13" s="1"/>
  <c r="AP157" i="13"/>
  <c r="AQ157" i="13" s="1"/>
  <c r="AN157" i="13"/>
  <c r="AO157" i="13" s="1"/>
  <c r="AL157" i="13"/>
  <c r="AM157" i="13" s="1"/>
  <c r="AJ157" i="13"/>
  <c r="AK157" i="13" s="1"/>
  <c r="AH157" i="13"/>
  <c r="AI157" i="13" s="1"/>
  <c r="AF157" i="13"/>
  <c r="AG157" i="13" s="1"/>
  <c r="AD157" i="13"/>
  <c r="AE157" i="13" s="1"/>
  <c r="AB157" i="13"/>
  <c r="AC157" i="13" s="1"/>
  <c r="Z157" i="13"/>
  <c r="AA157" i="13" s="1"/>
  <c r="X157" i="13"/>
  <c r="Y157" i="13" s="1"/>
  <c r="V157" i="13"/>
  <c r="W157" i="13" s="1"/>
  <c r="O157" i="13"/>
  <c r="P157" i="13" s="1"/>
  <c r="M157" i="13"/>
  <c r="K157" i="13"/>
  <c r="I157" i="13"/>
  <c r="J157" i="13" s="1"/>
  <c r="G157" i="13"/>
  <c r="H157" i="13" s="1"/>
  <c r="F157" i="13"/>
  <c r="E157" i="13"/>
  <c r="C157" i="13"/>
  <c r="BV156" i="13"/>
  <c r="AW156" i="13"/>
  <c r="AS156" i="13"/>
  <c r="AR156" i="13"/>
  <c r="AQ156" i="13"/>
  <c r="AP156" i="13"/>
  <c r="AO156" i="13"/>
  <c r="AN156" i="13"/>
  <c r="AL156" i="13"/>
  <c r="AM156" i="13" s="1"/>
  <c r="AK156" i="13"/>
  <c r="AJ156" i="13"/>
  <c r="AH156" i="13"/>
  <c r="AI156" i="13" s="1"/>
  <c r="AG156" i="13"/>
  <c r="AF156" i="13"/>
  <c r="AD156" i="13"/>
  <c r="AE156" i="13" s="1"/>
  <c r="AB156" i="13"/>
  <c r="AC156" i="13" s="1"/>
  <c r="Z156" i="13"/>
  <c r="H156" i="13" s="1"/>
  <c r="Y156" i="13"/>
  <c r="X156" i="13"/>
  <c r="V156" i="13"/>
  <c r="W156" i="13" s="1"/>
  <c r="O156" i="13"/>
  <c r="P156" i="13" s="1"/>
  <c r="M156" i="13"/>
  <c r="N156" i="13" s="1"/>
  <c r="K156" i="13"/>
  <c r="I156" i="13"/>
  <c r="G156" i="13"/>
  <c r="E156" i="13"/>
  <c r="E154" i="13" s="1"/>
  <c r="C156" i="13"/>
  <c r="D156" i="13" s="1"/>
  <c r="BV155" i="13"/>
  <c r="AW155" i="13"/>
  <c r="AR155" i="13"/>
  <c r="AS155" i="13" s="1"/>
  <c r="AP155" i="13"/>
  <c r="W155" i="18" s="1"/>
  <c r="AN155" i="13"/>
  <c r="U155" i="18" s="1"/>
  <c r="AL155" i="13"/>
  <c r="AJ155" i="13"/>
  <c r="Q155" i="18" s="1"/>
  <c r="AH155" i="13"/>
  <c r="O155" i="18" s="1"/>
  <c r="AF155" i="13"/>
  <c r="M155" i="18" s="1"/>
  <c r="AE155" i="13"/>
  <c r="AD155" i="13"/>
  <c r="K155" i="18" s="1"/>
  <c r="AB155" i="13"/>
  <c r="I155" i="18" s="1"/>
  <c r="Z155" i="13"/>
  <c r="X155" i="13"/>
  <c r="V155" i="13"/>
  <c r="W155" i="13" s="1"/>
  <c r="O155" i="13"/>
  <c r="N155" i="13"/>
  <c r="M155" i="13"/>
  <c r="K155" i="13"/>
  <c r="L155" i="13" s="1"/>
  <c r="I155" i="13"/>
  <c r="G155" i="13"/>
  <c r="G154" i="13" s="1"/>
  <c r="E155" i="13"/>
  <c r="F155" i="13" s="1"/>
  <c r="C155" i="13"/>
  <c r="C154" i="13" s="1"/>
  <c r="BT154" i="13"/>
  <c r="BR154" i="13"/>
  <c r="BP154" i="13"/>
  <c r="BN154" i="13"/>
  <c r="BL154" i="13"/>
  <c r="BJ154" i="13"/>
  <c r="BH154" i="13"/>
  <c r="BF154" i="13"/>
  <c r="BD154" i="13"/>
  <c r="BB154" i="13"/>
  <c r="AZ154" i="13"/>
  <c r="AX154" i="13"/>
  <c r="BV153" i="13"/>
  <c r="AW153" i="13"/>
  <c r="AR153" i="13"/>
  <c r="AS153" i="13" s="1"/>
  <c r="AP153" i="13"/>
  <c r="AQ153" i="13" s="1"/>
  <c r="AN153" i="13"/>
  <c r="AO153" i="13" s="1"/>
  <c r="AL153" i="13"/>
  <c r="AM153" i="13" s="1"/>
  <c r="AK153" i="13"/>
  <c r="AJ153" i="13"/>
  <c r="AH153" i="13"/>
  <c r="AF153" i="13"/>
  <c r="AD153" i="13"/>
  <c r="AE153" i="13" s="1"/>
  <c r="AB153" i="13"/>
  <c r="AC153" i="13" s="1"/>
  <c r="Z153" i="13"/>
  <c r="AA153" i="13" s="1"/>
  <c r="X153" i="13"/>
  <c r="Y153" i="13" s="1"/>
  <c r="V153" i="13"/>
  <c r="O153" i="13"/>
  <c r="M153" i="13"/>
  <c r="K153" i="13"/>
  <c r="L153" i="13" s="1"/>
  <c r="I153" i="13"/>
  <c r="G153" i="13"/>
  <c r="E153" i="13"/>
  <c r="C153" i="13"/>
  <c r="BV152" i="13"/>
  <c r="AW152" i="13"/>
  <c r="AR152" i="13"/>
  <c r="AS152" i="13" s="1"/>
  <c r="AQ152" i="13"/>
  <c r="AP152" i="13"/>
  <c r="AO152" i="13"/>
  <c r="AN152" i="13"/>
  <c r="AM152" i="13"/>
  <c r="AL152" i="13"/>
  <c r="AJ152" i="13"/>
  <c r="AK152" i="13" s="1"/>
  <c r="AH152" i="13"/>
  <c r="AI152" i="13" s="1"/>
  <c r="AF152" i="13"/>
  <c r="AG152" i="13" s="1"/>
  <c r="AE152" i="13"/>
  <c r="AD152" i="13"/>
  <c r="AC152" i="13"/>
  <c r="AB152" i="13"/>
  <c r="AA152" i="13"/>
  <c r="Z152" i="13"/>
  <c r="Y152" i="13"/>
  <c r="X152" i="13"/>
  <c r="V152" i="13"/>
  <c r="W152" i="13" s="1"/>
  <c r="O152" i="13"/>
  <c r="P152" i="13" s="1"/>
  <c r="M152" i="13"/>
  <c r="N152" i="13" s="1"/>
  <c r="K152" i="13"/>
  <c r="I152" i="13"/>
  <c r="G152" i="13"/>
  <c r="H152" i="13" s="1"/>
  <c r="E152" i="13"/>
  <c r="F152" i="13" s="1"/>
  <c r="C152" i="13"/>
  <c r="D152" i="13" s="1"/>
  <c r="BV151" i="13"/>
  <c r="AW151" i="13"/>
  <c r="AR151" i="13"/>
  <c r="AS151" i="13" s="1"/>
  <c r="AP151" i="13"/>
  <c r="AQ151" i="13" s="1"/>
  <c r="AN151" i="13"/>
  <c r="AL151" i="13"/>
  <c r="AM151" i="13" s="1"/>
  <c r="AJ151" i="13"/>
  <c r="AK151" i="13" s="1"/>
  <c r="AH151" i="13"/>
  <c r="AI151" i="13" s="1"/>
  <c r="AF151" i="13"/>
  <c r="AD151" i="13"/>
  <c r="L151" i="13" s="1"/>
  <c r="AB151" i="13"/>
  <c r="Z151" i="13"/>
  <c r="X151" i="13"/>
  <c r="V151" i="13"/>
  <c r="W151" i="13" s="1"/>
  <c r="O151" i="13"/>
  <c r="O149" i="13" s="1"/>
  <c r="M151" i="13"/>
  <c r="K151" i="13"/>
  <c r="I151" i="13"/>
  <c r="G151" i="13"/>
  <c r="E151" i="13"/>
  <c r="F151" i="13" s="1"/>
  <c r="C151" i="13"/>
  <c r="C149" i="13" s="1"/>
  <c r="BV150" i="13"/>
  <c r="AW150" i="13"/>
  <c r="AR150" i="13"/>
  <c r="AQ150" i="13"/>
  <c r="AP150" i="13"/>
  <c r="W150" i="18" s="1"/>
  <c r="AN150" i="13"/>
  <c r="U150" i="18" s="1"/>
  <c r="AL150" i="13"/>
  <c r="S150" i="18" s="1"/>
  <c r="AK150" i="13"/>
  <c r="AJ150" i="13"/>
  <c r="Q150" i="18" s="1"/>
  <c r="AI150" i="13"/>
  <c r="AH150" i="13"/>
  <c r="O150" i="18" s="1"/>
  <c r="AG150" i="13"/>
  <c r="AF150" i="13"/>
  <c r="M150" i="18" s="1"/>
  <c r="AD150" i="13"/>
  <c r="AB150" i="13"/>
  <c r="I150" i="18" s="1"/>
  <c r="Z150" i="13"/>
  <c r="Y150" i="13"/>
  <c r="X150" i="13"/>
  <c r="W150" i="13"/>
  <c r="V150" i="13"/>
  <c r="O150" i="13"/>
  <c r="P150" i="13" s="1"/>
  <c r="M150" i="13"/>
  <c r="K150" i="13"/>
  <c r="I150" i="13"/>
  <c r="G150" i="13"/>
  <c r="E150" i="13"/>
  <c r="C150" i="13"/>
  <c r="D150" i="13" s="1"/>
  <c r="BT149" i="13"/>
  <c r="BR149" i="13"/>
  <c r="BP149" i="13"/>
  <c r="BN149" i="13"/>
  <c r="BL149" i="13"/>
  <c r="BJ149" i="13"/>
  <c r="BH149" i="13"/>
  <c r="BF149" i="13"/>
  <c r="BD149" i="13"/>
  <c r="BB149" i="13"/>
  <c r="AZ149" i="13"/>
  <c r="AX149" i="13"/>
  <c r="AP149" i="13"/>
  <c r="V149" i="13"/>
  <c r="D149" i="13" s="1"/>
  <c r="BV148" i="13"/>
  <c r="AW148" i="13"/>
  <c r="AR148" i="13"/>
  <c r="AS148" i="13" s="1"/>
  <c r="AQ148" i="13"/>
  <c r="AP148" i="13"/>
  <c r="AN148" i="13"/>
  <c r="AO148" i="13" s="1"/>
  <c r="AL148" i="13"/>
  <c r="AM148" i="13" s="1"/>
  <c r="AJ148" i="13"/>
  <c r="AK148" i="13" s="1"/>
  <c r="AH148" i="13"/>
  <c r="AI148" i="13" s="1"/>
  <c r="AF148" i="13"/>
  <c r="AG148" i="13" s="1"/>
  <c r="AD148" i="13"/>
  <c r="AE148" i="13" s="1"/>
  <c r="AC148" i="13"/>
  <c r="AB148" i="13"/>
  <c r="Z148" i="13"/>
  <c r="AA148" i="13" s="1"/>
  <c r="X148" i="13"/>
  <c r="Y148" i="13" s="1"/>
  <c r="V148" i="13"/>
  <c r="W148" i="13" s="1"/>
  <c r="O148" i="13"/>
  <c r="M148" i="13"/>
  <c r="N148" i="13" s="1"/>
  <c r="K148" i="13"/>
  <c r="L148" i="13" s="1"/>
  <c r="I148" i="13"/>
  <c r="G148" i="13"/>
  <c r="H148" i="13" s="1"/>
  <c r="E148" i="13"/>
  <c r="C148" i="13"/>
  <c r="BV147" i="13"/>
  <c r="AW147" i="13"/>
  <c r="AR147" i="13"/>
  <c r="AS147" i="13" s="1"/>
  <c r="AP147" i="13"/>
  <c r="AQ147" i="13" s="1"/>
  <c r="AN147" i="13"/>
  <c r="AO147" i="13" s="1"/>
  <c r="AL147" i="13"/>
  <c r="AM147" i="13" s="1"/>
  <c r="AJ147" i="13"/>
  <c r="AK147" i="13" s="1"/>
  <c r="AH147" i="13"/>
  <c r="AI147" i="13" s="1"/>
  <c r="AF147" i="13"/>
  <c r="AE147" i="13"/>
  <c r="AD147" i="13"/>
  <c r="L147" i="13" s="1"/>
  <c r="AB147" i="13"/>
  <c r="AC147" i="13" s="1"/>
  <c r="Z147" i="13"/>
  <c r="AA147" i="13" s="1"/>
  <c r="X147" i="13"/>
  <c r="V147" i="13"/>
  <c r="W147" i="13" s="1"/>
  <c r="O147" i="13"/>
  <c r="P147" i="13" s="1"/>
  <c r="M147" i="13"/>
  <c r="K147" i="13"/>
  <c r="J147" i="13"/>
  <c r="I147" i="13"/>
  <c r="G147" i="13"/>
  <c r="H147" i="13" s="1"/>
  <c r="E147" i="13"/>
  <c r="C147" i="13"/>
  <c r="D147" i="13" s="1"/>
  <c r="BV146" i="13"/>
  <c r="AW146" i="13"/>
  <c r="AS146" i="13"/>
  <c r="AR146" i="13"/>
  <c r="AQ146" i="13"/>
  <c r="AP146" i="13"/>
  <c r="AN146" i="13"/>
  <c r="AO146" i="13" s="1"/>
  <c r="AL146" i="13"/>
  <c r="AJ146" i="13"/>
  <c r="AK146" i="13" s="1"/>
  <c r="AI146" i="13"/>
  <c r="AH146" i="13"/>
  <c r="AG146" i="13"/>
  <c r="AF146" i="13"/>
  <c r="N146" i="13" s="1"/>
  <c r="AD146" i="13"/>
  <c r="AE146" i="13" s="1"/>
  <c r="AB146" i="13"/>
  <c r="AC146" i="13" s="1"/>
  <c r="Z146" i="13"/>
  <c r="X146" i="13"/>
  <c r="W146" i="13"/>
  <c r="V146" i="13"/>
  <c r="O146" i="13"/>
  <c r="M146" i="13"/>
  <c r="L146" i="13"/>
  <c r="K146" i="13"/>
  <c r="I146" i="13"/>
  <c r="J146" i="13" s="1"/>
  <c r="G146" i="13"/>
  <c r="H146" i="13" s="1"/>
  <c r="E146" i="13"/>
  <c r="C146" i="13"/>
  <c r="BV145" i="13"/>
  <c r="AW145" i="13"/>
  <c r="AR145" i="13"/>
  <c r="AP145" i="13"/>
  <c r="AN145" i="13"/>
  <c r="AL145" i="13"/>
  <c r="S145" i="18" s="1"/>
  <c r="AK145" i="13"/>
  <c r="AJ145" i="13"/>
  <c r="Q145" i="18" s="1"/>
  <c r="AH145" i="13"/>
  <c r="O145" i="18" s="1"/>
  <c r="AF145" i="13"/>
  <c r="M145" i="18" s="1"/>
  <c r="AD145" i="13"/>
  <c r="AB145" i="13"/>
  <c r="Z145" i="13"/>
  <c r="AA145" i="13" s="1"/>
  <c r="Y145" i="13"/>
  <c r="X145" i="13"/>
  <c r="V145" i="13"/>
  <c r="W145" i="13" s="1"/>
  <c r="O145" i="13"/>
  <c r="P145" i="13" s="1"/>
  <c r="N145" i="13"/>
  <c r="M145" i="13"/>
  <c r="K145" i="13"/>
  <c r="I145" i="13"/>
  <c r="G145" i="13"/>
  <c r="H145" i="13" s="1"/>
  <c r="E145" i="13"/>
  <c r="F145" i="13" s="1"/>
  <c r="C145" i="13"/>
  <c r="BT144" i="13"/>
  <c r="BR144" i="13"/>
  <c r="BP144" i="13"/>
  <c r="BN144" i="13"/>
  <c r="BL144" i="13"/>
  <c r="BJ144" i="13"/>
  <c r="BH144" i="13"/>
  <c r="BF144" i="13"/>
  <c r="BD144" i="13"/>
  <c r="BB144" i="13"/>
  <c r="AZ144" i="13"/>
  <c r="AX144" i="13"/>
  <c r="K144" i="13"/>
  <c r="E144" i="13"/>
  <c r="BV143" i="13"/>
  <c r="AW143" i="13"/>
  <c r="AR143" i="13"/>
  <c r="AS143" i="13" s="1"/>
  <c r="AP143" i="13"/>
  <c r="AQ143" i="13" s="1"/>
  <c r="AO143" i="13"/>
  <c r="AN143" i="13"/>
  <c r="AL143" i="13"/>
  <c r="AM143" i="13" s="1"/>
  <c r="AJ143" i="13"/>
  <c r="AK143" i="13" s="1"/>
  <c r="AH143" i="13"/>
  <c r="AI143" i="13" s="1"/>
  <c r="AF143" i="13"/>
  <c r="AG143" i="13" s="1"/>
  <c r="AE143" i="13"/>
  <c r="AD143" i="13"/>
  <c r="AB143" i="13"/>
  <c r="AC143" i="13" s="1"/>
  <c r="Z143" i="13"/>
  <c r="AA143" i="13" s="1"/>
  <c r="X143" i="13"/>
  <c r="Y143" i="13" s="1"/>
  <c r="V143" i="13"/>
  <c r="O143" i="13"/>
  <c r="M143" i="13"/>
  <c r="K143" i="13"/>
  <c r="L143" i="13" s="1"/>
  <c r="I143" i="13"/>
  <c r="G143" i="13"/>
  <c r="E143" i="13"/>
  <c r="C143" i="13"/>
  <c r="BV142" i="13"/>
  <c r="AW142" i="13"/>
  <c r="AS142" i="13"/>
  <c r="AR142" i="13"/>
  <c r="AP142" i="13"/>
  <c r="AQ142" i="13" s="1"/>
  <c r="AN142" i="13"/>
  <c r="AO142" i="13" s="1"/>
  <c r="AL142" i="13"/>
  <c r="AM142" i="13" s="1"/>
  <c r="AJ142" i="13"/>
  <c r="AK142" i="13" s="1"/>
  <c r="AI142" i="13"/>
  <c r="AH142" i="13"/>
  <c r="AG142" i="13"/>
  <c r="AF142" i="13"/>
  <c r="AE142" i="13"/>
  <c r="AD142" i="13"/>
  <c r="AB142" i="13"/>
  <c r="Z142" i="13"/>
  <c r="AA142" i="13" s="1"/>
  <c r="X142" i="13"/>
  <c r="W142" i="13"/>
  <c r="V142" i="13"/>
  <c r="O142" i="13"/>
  <c r="P142" i="13" s="1"/>
  <c r="N142" i="13"/>
  <c r="M142" i="13"/>
  <c r="K142" i="13"/>
  <c r="L142" i="13" s="1"/>
  <c r="I142" i="13"/>
  <c r="G142" i="13"/>
  <c r="H142" i="13" s="1"/>
  <c r="E142" i="13"/>
  <c r="C142" i="13"/>
  <c r="BV141" i="13"/>
  <c r="AW141" i="13"/>
  <c r="AS141" i="13"/>
  <c r="AR141" i="13"/>
  <c r="AP141" i="13"/>
  <c r="AQ141" i="13" s="1"/>
  <c r="AN141" i="13"/>
  <c r="AO141" i="13" s="1"/>
  <c r="AL141" i="13"/>
  <c r="AM141" i="13" s="1"/>
  <c r="AK141" i="13"/>
  <c r="AJ141" i="13"/>
  <c r="AH141" i="13"/>
  <c r="AF141" i="13"/>
  <c r="AG141" i="13" s="1"/>
  <c r="AD141" i="13"/>
  <c r="AE141" i="13" s="1"/>
  <c r="AB141" i="13"/>
  <c r="AC141" i="13" s="1"/>
  <c r="Z141" i="13"/>
  <c r="AA141" i="13" s="1"/>
  <c r="X141" i="13"/>
  <c r="Y141" i="13" s="1"/>
  <c r="V141" i="13"/>
  <c r="O141" i="13"/>
  <c r="N141" i="13"/>
  <c r="M141" i="13"/>
  <c r="K141" i="13"/>
  <c r="I141" i="13"/>
  <c r="G141" i="13"/>
  <c r="E141" i="13"/>
  <c r="D141" i="13"/>
  <c r="C141" i="13"/>
  <c r="BV140" i="13"/>
  <c r="AW140" i="13"/>
  <c r="AR140" i="13"/>
  <c r="AP140" i="13"/>
  <c r="AQ140" i="13" s="1"/>
  <c r="AN140" i="13"/>
  <c r="U140" i="18" s="1"/>
  <c r="AM140" i="13"/>
  <c r="AL140" i="13"/>
  <c r="S140" i="18" s="1"/>
  <c r="AK140" i="13"/>
  <c r="AJ140" i="13"/>
  <c r="Q140" i="18" s="1"/>
  <c r="AH140" i="13"/>
  <c r="AF140" i="13"/>
  <c r="AD140" i="13"/>
  <c r="AC140" i="13"/>
  <c r="AB140" i="13"/>
  <c r="I140" i="18" s="1"/>
  <c r="Z140" i="13"/>
  <c r="AA140" i="13" s="1"/>
  <c r="X140" i="13"/>
  <c r="X139" i="13" s="1"/>
  <c r="Y139" i="13" s="1"/>
  <c r="V140" i="13"/>
  <c r="P140" i="13"/>
  <c r="O140" i="13"/>
  <c r="O139" i="13" s="1"/>
  <c r="M140" i="13"/>
  <c r="K140" i="13"/>
  <c r="L140" i="13" s="1"/>
  <c r="I140" i="13"/>
  <c r="H140" i="13"/>
  <c r="G140" i="13"/>
  <c r="E140" i="13"/>
  <c r="C140" i="13"/>
  <c r="C139" i="13" s="1"/>
  <c r="BT139" i="13"/>
  <c r="BR139" i="13"/>
  <c r="BP139" i="13"/>
  <c r="BN139" i="13"/>
  <c r="BL139" i="13"/>
  <c r="BJ139" i="13"/>
  <c r="BH139" i="13"/>
  <c r="BF139" i="13"/>
  <c r="BD139" i="13"/>
  <c r="BB139" i="13"/>
  <c r="AZ139" i="13"/>
  <c r="AX139" i="13"/>
  <c r="AL139" i="13"/>
  <c r="AM139" i="13" s="1"/>
  <c r="AJ139" i="13"/>
  <c r="AK139" i="13" s="1"/>
  <c r="AH139" i="13"/>
  <c r="AI139" i="13" s="1"/>
  <c r="M139" i="13"/>
  <c r="BV138" i="13"/>
  <c r="AW138" i="13"/>
  <c r="AR138" i="13"/>
  <c r="AS138" i="13" s="1"/>
  <c r="AP138" i="13"/>
  <c r="AQ138" i="13" s="1"/>
  <c r="AN138" i="13"/>
  <c r="AO138" i="13" s="1"/>
  <c r="AL138" i="13"/>
  <c r="AM138" i="13" s="1"/>
  <c r="AJ138" i="13"/>
  <c r="AK138" i="13" s="1"/>
  <c r="AH138" i="13"/>
  <c r="AI138" i="13" s="1"/>
  <c r="AG138" i="13"/>
  <c r="AF138" i="13"/>
  <c r="AD138" i="13"/>
  <c r="AE138" i="13" s="1"/>
  <c r="AB138" i="13"/>
  <c r="AC138" i="13" s="1"/>
  <c r="AA138" i="13"/>
  <c r="Z138" i="13"/>
  <c r="X138" i="13"/>
  <c r="Y138" i="13" s="1"/>
  <c r="V138" i="13"/>
  <c r="O138" i="13"/>
  <c r="M138" i="13"/>
  <c r="N138" i="13" s="1"/>
  <c r="K138" i="13"/>
  <c r="L138" i="13" s="1"/>
  <c r="I138" i="13"/>
  <c r="G138" i="13"/>
  <c r="H138" i="13" s="1"/>
  <c r="E138" i="13"/>
  <c r="C138" i="13"/>
  <c r="BV137" i="13"/>
  <c r="AW137" i="13"/>
  <c r="AR137" i="13"/>
  <c r="AS137" i="13" s="1"/>
  <c r="AP137" i="13"/>
  <c r="AQ137" i="13" s="1"/>
  <c r="AN137" i="13"/>
  <c r="AO137" i="13" s="1"/>
  <c r="AL137" i="13"/>
  <c r="AM137" i="13" s="1"/>
  <c r="AK137" i="13"/>
  <c r="AJ137" i="13"/>
  <c r="AH137" i="13"/>
  <c r="AI137" i="13" s="1"/>
  <c r="AF137" i="13"/>
  <c r="AG137" i="13" s="1"/>
  <c r="AD137" i="13"/>
  <c r="AB137" i="13"/>
  <c r="AC137" i="13" s="1"/>
  <c r="Z137" i="13"/>
  <c r="AA137" i="13" s="1"/>
  <c r="X137" i="13"/>
  <c r="V137" i="13"/>
  <c r="W137" i="13" s="1"/>
  <c r="O137" i="13"/>
  <c r="S137" i="13" s="1"/>
  <c r="T137" i="13" s="1"/>
  <c r="N137" i="13"/>
  <c r="M137" i="13"/>
  <c r="K137" i="13"/>
  <c r="I137" i="13"/>
  <c r="J137" i="13" s="1"/>
  <c r="H137" i="13"/>
  <c r="G137" i="13"/>
  <c r="E137" i="13"/>
  <c r="C137" i="13"/>
  <c r="D137" i="13" s="1"/>
  <c r="BV136" i="13"/>
  <c r="AW136" i="13"/>
  <c r="AR136" i="13"/>
  <c r="AS136" i="13" s="1"/>
  <c r="AP136" i="13"/>
  <c r="AQ136" i="13" s="1"/>
  <c r="AN136" i="13"/>
  <c r="AO136" i="13" s="1"/>
  <c r="AL136" i="13"/>
  <c r="AM136" i="13" s="1"/>
  <c r="AK136" i="13"/>
  <c r="AJ136" i="13"/>
  <c r="AH136" i="13"/>
  <c r="AI136" i="13" s="1"/>
  <c r="AF136" i="13"/>
  <c r="AG136" i="13" s="1"/>
  <c r="AE136" i="13"/>
  <c r="AD136" i="13"/>
  <c r="AB136" i="13"/>
  <c r="AC136" i="13" s="1"/>
  <c r="Z136" i="13"/>
  <c r="AA136" i="13" s="1"/>
  <c r="Y136" i="13"/>
  <c r="X136" i="13"/>
  <c r="V136" i="13"/>
  <c r="W136" i="13" s="1"/>
  <c r="O136" i="13"/>
  <c r="M136" i="13"/>
  <c r="N136" i="13" s="1"/>
  <c r="K136" i="13"/>
  <c r="I136" i="13"/>
  <c r="G136" i="13"/>
  <c r="E136" i="13"/>
  <c r="F136" i="13" s="1"/>
  <c r="C136" i="13"/>
  <c r="BV135" i="13"/>
  <c r="AW135" i="13"/>
  <c r="AR135" i="13"/>
  <c r="AS135" i="13" s="1"/>
  <c r="AP135" i="13"/>
  <c r="AQ135" i="13" s="1"/>
  <c r="AN135" i="13"/>
  <c r="U135" i="18" s="1"/>
  <c r="AL135" i="13"/>
  <c r="S135" i="18" s="1"/>
  <c r="AK135" i="13"/>
  <c r="AJ135" i="13"/>
  <c r="Q135" i="18" s="1"/>
  <c r="AH135" i="13"/>
  <c r="O135" i="18" s="1"/>
  <c r="AF135" i="13"/>
  <c r="AF134" i="13" s="1"/>
  <c r="AG134" i="13" s="1"/>
  <c r="AD135" i="13"/>
  <c r="L135" i="13" s="1"/>
  <c r="AB135" i="13"/>
  <c r="I135" i="18" s="1"/>
  <c r="Z135" i="13"/>
  <c r="AA135" i="13" s="1"/>
  <c r="X135" i="13"/>
  <c r="X134" i="13" s="1"/>
  <c r="Y134" i="13" s="1"/>
  <c r="V135" i="13"/>
  <c r="O135" i="13"/>
  <c r="M135" i="13"/>
  <c r="K135" i="13"/>
  <c r="I135" i="13"/>
  <c r="I134" i="13" s="1"/>
  <c r="H135" i="13"/>
  <c r="G135" i="13"/>
  <c r="G134" i="13" s="1"/>
  <c r="E135" i="13"/>
  <c r="C135" i="13"/>
  <c r="BT134" i="13"/>
  <c r="BR134" i="13"/>
  <c r="BP134" i="13"/>
  <c r="BN134" i="13"/>
  <c r="BL134" i="13"/>
  <c r="BJ134" i="13"/>
  <c r="BH134" i="13"/>
  <c r="BF134" i="13"/>
  <c r="BD134" i="13"/>
  <c r="BB134" i="13"/>
  <c r="AZ134" i="13"/>
  <c r="AX134" i="13"/>
  <c r="AB134" i="13"/>
  <c r="K134" i="13"/>
  <c r="BV133" i="13"/>
  <c r="AW133" i="13"/>
  <c r="AS133" i="13"/>
  <c r="AR133" i="13"/>
  <c r="AP133" i="13"/>
  <c r="AQ133" i="13" s="1"/>
  <c r="AN133" i="13"/>
  <c r="AO133" i="13" s="1"/>
  <c r="AL133" i="13"/>
  <c r="AM133" i="13" s="1"/>
  <c r="AK133" i="13"/>
  <c r="AJ133" i="13"/>
  <c r="AH133" i="13"/>
  <c r="AI133" i="13" s="1"/>
  <c r="AF133" i="13"/>
  <c r="AG133" i="13" s="1"/>
  <c r="AD133" i="13"/>
  <c r="AE133" i="13" s="1"/>
  <c r="AB133" i="13"/>
  <c r="AC133" i="13" s="1"/>
  <c r="AA133" i="13"/>
  <c r="Z133" i="13"/>
  <c r="X133" i="13"/>
  <c r="Y133" i="13" s="1"/>
  <c r="V133" i="13"/>
  <c r="W133" i="13" s="1"/>
  <c r="O133" i="13"/>
  <c r="M133" i="13"/>
  <c r="K133" i="13"/>
  <c r="I133" i="13"/>
  <c r="J133" i="13" s="1"/>
  <c r="G133" i="13"/>
  <c r="H133" i="13" s="1"/>
  <c r="E133" i="13"/>
  <c r="F133" i="13" s="1"/>
  <c r="C133" i="13"/>
  <c r="BV132" i="13"/>
  <c r="AW132" i="13"/>
  <c r="AR132" i="13"/>
  <c r="AS132" i="13" s="1"/>
  <c r="AP132" i="13"/>
  <c r="AQ132" i="13" s="1"/>
  <c r="AN132" i="13"/>
  <c r="AO132" i="13" s="1"/>
  <c r="AL132" i="13"/>
  <c r="AM132" i="13" s="1"/>
  <c r="AJ132" i="13"/>
  <c r="AK132" i="13" s="1"/>
  <c r="AH132" i="13"/>
  <c r="AF132" i="13"/>
  <c r="AG132" i="13" s="1"/>
  <c r="AD132" i="13"/>
  <c r="AE132" i="13" s="1"/>
  <c r="AB132" i="13"/>
  <c r="AC132" i="13" s="1"/>
  <c r="Z132" i="13"/>
  <c r="AA132" i="13" s="1"/>
  <c r="X132" i="13"/>
  <c r="Y132" i="13" s="1"/>
  <c r="V132" i="13"/>
  <c r="O132" i="13"/>
  <c r="M132" i="13"/>
  <c r="K132" i="13"/>
  <c r="I132" i="13"/>
  <c r="J132" i="13" s="1"/>
  <c r="H132" i="13"/>
  <c r="G132" i="13"/>
  <c r="E132" i="13"/>
  <c r="F132" i="13" s="1"/>
  <c r="C132" i="13"/>
  <c r="BV131" i="13"/>
  <c r="AW131" i="13"/>
  <c r="AR131" i="13"/>
  <c r="AS131" i="13" s="1"/>
  <c r="AP131" i="13"/>
  <c r="AQ131" i="13" s="1"/>
  <c r="AN131" i="13"/>
  <c r="AO131" i="13" s="1"/>
  <c r="AL131" i="13"/>
  <c r="AM131" i="13" s="1"/>
  <c r="AJ131" i="13"/>
  <c r="AK131" i="13" s="1"/>
  <c r="AH131" i="13"/>
  <c r="AI131" i="13" s="1"/>
  <c r="AF131" i="13"/>
  <c r="AG131" i="13" s="1"/>
  <c r="AD131" i="13"/>
  <c r="AE131" i="13" s="1"/>
  <c r="AB131" i="13"/>
  <c r="AC131" i="13" s="1"/>
  <c r="Z131" i="13"/>
  <c r="AA131" i="13" s="1"/>
  <c r="X131" i="13"/>
  <c r="Y131" i="13" s="1"/>
  <c r="V131" i="13"/>
  <c r="W131" i="13" s="1"/>
  <c r="S131" i="13"/>
  <c r="T131" i="13" s="1"/>
  <c r="O131" i="13"/>
  <c r="M131" i="13"/>
  <c r="N131" i="13" s="1"/>
  <c r="K131" i="13"/>
  <c r="I131" i="13"/>
  <c r="G131" i="13"/>
  <c r="H131" i="13" s="1"/>
  <c r="E131" i="13"/>
  <c r="C131" i="13"/>
  <c r="C129" i="13" s="1"/>
  <c r="BV130" i="13"/>
  <c r="AW130" i="13"/>
  <c r="AR130" i="13"/>
  <c r="AR129" i="13" s="1"/>
  <c r="AS129" i="13" s="1"/>
  <c r="AP130" i="13"/>
  <c r="W130" i="18" s="1"/>
  <c r="AN130" i="13"/>
  <c r="AL130" i="13"/>
  <c r="S130" i="18" s="1"/>
  <c r="AJ130" i="13"/>
  <c r="Q130" i="18" s="1"/>
  <c r="AH130" i="13"/>
  <c r="O130" i="18" s="1"/>
  <c r="AF130" i="13"/>
  <c r="M130" i="18" s="1"/>
  <c r="AD130" i="13"/>
  <c r="K130" i="18" s="1"/>
  <c r="AB130" i="13"/>
  <c r="Z130" i="13"/>
  <c r="Z129" i="13" s="1"/>
  <c r="X130" i="13"/>
  <c r="Y130" i="13" s="1"/>
  <c r="V130" i="13"/>
  <c r="W130" i="13" s="1"/>
  <c r="P130" i="13"/>
  <c r="O130" i="13"/>
  <c r="N130" i="13"/>
  <c r="M130" i="13"/>
  <c r="K130" i="13"/>
  <c r="I130" i="13"/>
  <c r="G130" i="13"/>
  <c r="H130" i="13" s="1"/>
  <c r="E130" i="13"/>
  <c r="F130" i="13" s="1"/>
  <c r="C130" i="13"/>
  <c r="D130" i="13" s="1"/>
  <c r="BT129" i="13"/>
  <c r="BR129" i="13"/>
  <c r="BP129" i="13"/>
  <c r="BN129" i="13"/>
  <c r="BL129" i="13"/>
  <c r="BJ129" i="13"/>
  <c r="BH129" i="13"/>
  <c r="BF129" i="13"/>
  <c r="BD129" i="13"/>
  <c r="BB129" i="13"/>
  <c r="AZ129" i="13"/>
  <c r="AX129" i="13"/>
  <c r="M129" i="13"/>
  <c r="I129" i="13"/>
  <c r="G129" i="13"/>
  <c r="BV128" i="13"/>
  <c r="AW128" i="13"/>
  <c r="AR128" i="13"/>
  <c r="AS128" i="13" s="1"/>
  <c r="AP128" i="13"/>
  <c r="AQ128" i="13" s="1"/>
  <c r="AN128" i="13"/>
  <c r="AO128" i="13" s="1"/>
  <c r="AL128" i="13"/>
  <c r="AM128" i="13" s="1"/>
  <c r="AJ128" i="13"/>
  <c r="AK128" i="13" s="1"/>
  <c r="AH128" i="13"/>
  <c r="AF128" i="13"/>
  <c r="AG128" i="13" s="1"/>
  <c r="AD128" i="13"/>
  <c r="AE128" i="13" s="1"/>
  <c r="AB128" i="13"/>
  <c r="AC128" i="13" s="1"/>
  <c r="Z128" i="13"/>
  <c r="AA128" i="13" s="1"/>
  <c r="X128" i="13"/>
  <c r="Y128" i="13" s="1"/>
  <c r="V128" i="13"/>
  <c r="O128" i="13"/>
  <c r="M128" i="13"/>
  <c r="K128" i="13"/>
  <c r="I128" i="13"/>
  <c r="J128" i="13" s="1"/>
  <c r="H128" i="13"/>
  <c r="G128" i="13"/>
  <c r="E128" i="13"/>
  <c r="F128" i="13" s="1"/>
  <c r="C128" i="13"/>
  <c r="BV127" i="13"/>
  <c r="AW127" i="13"/>
  <c r="AR127" i="13"/>
  <c r="AS127" i="13" s="1"/>
  <c r="AP127" i="13"/>
  <c r="AQ127" i="13" s="1"/>
  <c r="AN127" i="13"/>
  <c r="AO127" i="13" s="1"/>
  <c r="AL127" i="13"/>
  <c r="AM127" i="13" s="1"/>
  <c r="AJ127" i="13"/>
  <c r="AK127" i="13" s="1"/>
  <c r="AH127" i="13"/>
  <c r="AI127" i="13" s="1"/>
  <c r="AF127" i="13"/>
  <c r="AG127" i="13" s="1"/>
  <c r="AD127" i="13"/>
  <c r="AE127" i="13" s="1"/>
  <c r="AB127" i="13"/>
  <c r="AC127" i="13" s="1"/>
  <c r="Z127" i="13"/>
  <c r="AA127" i="13" s="1"/>
  <c r="X127" i="13"/>
  <c r="Y127" i="13" s="1"/>
  <c r="V127" i="13"/>
  <c r="W127" i="13" s="1"/>
  <c r="U127" i="13"/>
  <c r="O127" i="13"/>
  <c r="M127" i="13"/>
  <c r="N127" i="13" s="1"/>
  <c r="K127" i="13"/>
  <c r="I127" i="13"/>
  <c r="J127" i="13" s="1"/>
  <c r="G127" i="13"/>
  <c r="H127" i="13" s="1"/>
  <c r="E127" i="13"/>
  <c r="S127" i="13" s="1"/>
  <c r="T127" i="13" s="1"/>
  <c r="C127" i="13"/>
  <c r="BV126" i="13"/>
  <c r="AW126" i="13"/>
  <c r="AR126" i="13"/>
  <c r="AS126" i="13" s="1"/>
  <c r="AP126" i="13"/>
  <c r="AQ126" i="13" s="1"/>
  <c r="AN126" i="13"/>
  <c r="AL126" i="13"/>
  <c r="AJ126" i="13"/>
  <c r="AK126" i="13" s="1"/>
  <c r="AH126" i="13"/>
  <c r="AI126" i="13" s="1"/>
  <c r="AF126" i="13"/>
  <c r="AG126" i="13" s="1"/>
  <c r="AD126" i="13"/>
  <c r="AE126" i="13" s="1"/>
  <c r="AB126" i="13"/>
  <c r="Z126" i="13"/>
  <c r="AA126" i="13" s="1"/>
  <c r="X126" i="13"/>
  <c r="Y126" i="13" s="1"/>
  <c r="V126" i="13"/>
  <c r="W126" i="13" s="1"/>
  <c r="O126" i="13"/>
  <c r="P126" i="13" s="1"/>
  <c r="M126" i="13"/>
  <c r="N126" i="13" s="1"/>
  <c r="K126" i="13"/>
  <c r="L126" i="13" s="1"/>
  <c r="I126" i="13"/>
  <c r="G126" i="13"/>
  <c r="H126" i="13" s="1"/>
  <c r="E126" i="13"/>
  <c r="C126" i="13"/>
  <c r="BV125" i="13"/>
  <c r="AW125" i="13"/>
  <c r="AR125" i="13"/>
  <c r="AS125" i="13" s="1"/>
  <c r="AP125" i="13"/>
  <c r="W125" i="18" s="1"/>
  <c r="AN125" i="13"/>
  <c r="U125" i="18" s="1"/>
  <c r="AL125" i="13"/>
  <c r="S125" i="18" s="1"/>
  <c r="AK125" i="13"/>
  <c r="AJ125" i="13"/>
  <c r="Q125" i="18" s="1"/>
  <c r="AH125" i="13"/>
  <c r="O125" i="18" s="1"/>
  <c r="AF125" i="13"/>
  <c r="M125" i="18" s="1"/>
  <c r="AD125" i="13"/>
  <c r="K125" i="18" s="1"/>
  <c r="AB125" i="13"/>
  <c r="I125" i="18" s="1"/>
  <c r="AA125" i="13"/>
  <c r="Z125" i="13"/>
  <c r="X125" i="13"/>
  <c r="Y125" i="13" s="1"/>
  <c r="V125" i="13"/>
  <c r="W125" i="13" s="1"/>
  <c r="U125" i="13"/>
  <c r="O125" i="13"/>
  <c r="P125" i="13" s="1"/>
  <c r="M125" i="13"/>
  <c r="K125" i="13"/>
  <c r="I125" i="13"/>
  <c r="I124" i="13" s="1"/>
  <c r="G125" i="13"/>
  <c r="H125" i="13" s="1"/>
  <c r="E125" i="13"/>
  <c r="F125" i="13" s="1"/>
  <c r="C125" i="13"/>
  <c r="C124" i="13" s="1"/>
  <c r="BT124" i="13"/>
  <c r="BR124" i="13"/>
  <c r="BP124" i="13"/>
  <c r="BN124" i="13"/>
  <c r="BL124" i="13"/>
  <c r="BJ124" i="13"/>
  <c r="BH124" i="13"/>
  <c r="BF124" i="13"/>
  <c r="BD124" i="13"/>
  <c r="BB124" i="13"/>
  <c r="AZ124" i="13"/>
  <c r="AX124" i="13"/>
  <c r="AP124" i="13"/>
  <c r="AQ124" i="13" s="1"/>
  <c r="AJ124" i="13"/>
  <c r="AK124" i="13" s="1"/>
  <c r="X124" i="13"/>
  <c r="Y124" i="13" s="1"/>
  <c r="BV123" i="13"/>
  <c r="AW123" i="13"/>
  <c r="AR123" i="13"/>
  <c r="AS123" i="13" s="1"/>
  <c r="AP123" i="13"/>
  <c r="AQ123" i="13" s="1"/>
  <c r="AN123" i="13"/>
  <c r="AO123" i="13" s="1"/>
  <c r="AL123" i="13"/>
  <c r="AM123" i="13" s="1"/>
  <c r="AJ123" i="13"/>
  <c r="AK123" i="13" s="1"/>
  <c r="AH123" i="13"/>
  <c r="AI123" i="13" s="1"/>
  <c r="AG123" i="13"/>
  <c r="AF123" i="13"/>
  <c r="AE123" i="13"/>
  <c r="AD123" i="13"/>
  <c r="AB123" i="13"/>
  <c r="AC123" i="13" s="1"/>
  <c r="Z123" i="13"/>
  <c r="AA123" i="13" s="1"/>
  <c r="X123" i="13"/>
  <c r="Y123" i="13" s="1"/>
  <c r="V123" i="13"/>
  <c r="W123" i="13" s="1"/>
  <c r="O123" i="13"/>
  <c r="P123" i="13" s="1"/>
  <c r="M123" i="13"/>
  <c r="N123" i="13" s="1"/>
  <c r="K123" i="13"/>
  <c r="L123" i="13" s="1"/>
  <c r="J123" i="13"/>
  <c r="I123" i="13"/>
  <c r="G123" i="13"/>
  <c r="E123" i="13"/>
  <c r="C123" i="13"/>
  <c r="D123" i="13" s="1"/>
  <c r="BV122" i="13"/>
  <c r="AW122" i="13"/>
  <c r="AS122" i="13"/>
  <c r="AR122" i="13"/>
  <c r="AP122" i="13"/>
  <c r="AQ122" i="13" s="1"/>
  <c r="AN122" i="13"/>
  <c r="AO122" i="13" s="1"/>
  <c r="AL122" i="13"/>
  <c r="AM122" i="13" s="1"/>
  <c r="AJ122" i="13"/>
  <c r="AK122" i="13" s="1"/>
  <c r="AH122" i="13"/>
  <c r="AI122" i="13" s="1"/>
  <c r="AF122" i="13"/>
  <c r="AG122" i="13" s="1"/>
  <c r="AD122" i="13"/>
  <c r="AE122" i="13" s="1"/>
  <c r="AB122" i="13"/>
  <c r="AC122" i="13" s="1"/>
  <c r="Z122" i="13"/>
  <c r="AA122" i="13" s="1"/>
  <c r="Y122" i="13"/>
  <c r="X122" i="13"/>
  <c r="V122" i="13"/>
  <c r="W122" i="13" s="1"/>
  <c r="P122" i="13"/>
  <c r="O122" i="13"/>
  <c r="N122" i="13"/>
  <c r="M122" i="13"/>
  <c r="K122" i="13"/>
  <c r="I122" i="13"/>
  <c r="J122" i="13" s="1"/>
  <c r="G122" i="13"/>
  <c r="E122" i="13"/>
  <c r="C122" i="13"/>
  <c r="BV121" i="13"/>
  <c r="AW121" i="13"/>
  <c r="AS121" i="13"/>
  <c r="AR121" i="13"/>
  <c r="AP121" i="13"/>
  <c r="AQ121" i="13" s="1"/>
  <c r="AN121" i="13"/>
  <c r="AO121" i="13" s="1"/>
  <c r="AL121" i="13"/>
  <c r="AM121" i="13" s="1"/>
  <c r="AK121" i="13"/>
  <c r="AJ121" i="13"/>
  <c r="AH121" i="13"/>
  <c r="AI121" i="13" s="1"/>
  <c r="AF121" i="13"/>
  <c r="AG121" i="13" s="1"/>
  <c r="AD121" i="13"/>
  <c r="AE121" i="13" s="1"/>
  <c r="AB121" i="13"/>
  <c r="AC121" i="13" s="1"/>
  <c r="AA121" i="13"/>
  <c r="Z121" i="13"/>
  <c r="X121" i="13"/>
  <c r="Y121" i="13" s="1"/>
  <c r="V121" i="13"/>
  <c r="P121" i="13"/>
  <c r="O121" i="13"/>
  <c r="M121" i="13"/>
  <c r="K121" i="13"/>
  <c r="I121" i="13"/>
  <c r="J121" i="13" s="1"/>
  <c r="H121" i="13"/>
  <c r="G121" i="13"/>
  <c r="E121" i="13"/>
  <c r="F121" i="13" s="1"/>
  <c r="C121" i="13"/>
  <c r="BV120" i="13"/>
  <c r="AW120" i="13"/>
  <c r="AR120" i="13"/>
  <c r="AQ120" i="13"/>
  <c r="AP120" i="13"/>
  <c r="AN120" i="13"/>
  <c r="U120" i="18" s="1"/>
  <c r="AL120" i="13"/>
  <c r="S120" i="18" s="1"/>
  <c r="AJ120" i="13"/>
  <c r="Q120" i="18" s="1"/>
  <c r="AH120" i="13"/>
  <c r="AF120" i="13"/>
  <c r="M120" i="18" s="1"/>
  <c r="AD120" i="13"/>
  <c r="AE120" i="13" s="1"/>
  <c r="AB120" i="13"/>
  <c r="Z120" i="13"/>
  <c r="Z119" i="13" s="1"/>
  <c r="AA119" i="13" s="1"/>
  <c r="X120" i="13"/>
  <c r="V120" i="13"/>
  <c r="O120" i="13"/>
  <c r="P120" i="13" s="1"/>
  <c r="N120" i="13"/>
  <c r="M120" i="13"/>
  <c r="M119" i="13" s="1"/>
  <c r="K120" i="13"/>
  <c r="L120" i="13" s="1"/>
  <c r="I120" i="13"/>
  <c r="G120" i="13"/>
  <c r="H120" i="13" s="1"/>
  <c r="E120" i="13"/>
  <c r="C120" i="13"/>
  <c r="C119" i="13" s="1"/>
  <c r="BT119" i="13"/>
  <c r="BR119" i="13"/>
  <c r="BP119" i="13"/>
  <c r="BN119" i="13"/>
  <c r="BL119" i="13"/>
  <c r="BJ119" i="13"/>
  <c r="BH119" i="13"/>
  <c r="BF119" i="13"/>
  <c r="BD119" i="13"/>
  <c r="BB119" i="13"/>
  <c r="AZ119" i="13"/>
  <c r="AX119" i="13"/>
  <c r="AN119" i="13"/>
  <c r="AJ119" i="13"/>
  <c r="AK119" i="13" s="1"/>
  <c r="AH119" i="13"/>
  <c r="AI119" i="13" s="1"/>
  <c r="BV118" i="13"/>
  <c r="AW118" i="13"/>
  <c r="AS118" i="13"/>
  <c r="AR118" i="13"/>
  <c r="AP118" i="13"/>
  <c r="AQ118" i="13" s="1"/>
  <c r="AN118" i="13"/>
  <c r="AO118" i="13" s="1"/>
  <c r="AL118" i="13"/>
  <c r="AM118" i="13" s="1"/>
  <c r="AK118" i="13"/>
  <c r="AJ118" i="13"/>
  <c r="AJ103" i="13" s="1"/>
  <c r="AK103" i="13" s="1"/>
  <c r="AH118" i="13"/>
  <c r="AI118" i="13" s="1"/>
  <c r="AF118" i="13"/>
  <c r="AG118" i="13" s="1"/>
  <c r="AD118" i="13"/>
  <c r="AE118" i="13" s="1"/>
  <c r="AB118" i="13"/>
  <c r="Z118" i="13"/>
  <c r="AA118" i="13" s="1"/>
  <c r="X118" i="13"/>
  <c r="Y118" i="13" s="1"/>
  <c r="V118" i="13"/>
  <c r="W118" i="13" s="1"/>
  <c r="P118" i="13"/>
  <c r="O118" i="13"/>
  <c r="N118" i="13"/>
  <c r="M118" i="13"/>
  <c r="K118" i="13"/>
  <c r="I118" i="13"/>
  <c r="H118" i="13"/>
  <c r="G118" i="13"/>
  <c r="E118" i="13"/>
  <c r="F118" i="13" s="1"/>
  <c r="C118" i="13"/>
  <c r="D118" i="13" s="1"/>
  <c r="BV117" i="13"/>
  <c r="AW117" i="13"/>
  <c r="AR117" i="13"/>
  <c r="AS117" i="13" s="1"/>
  <c r="AP117" i="13"/>
  <c r="AQ117" i="13" s="1"/>
  <c r="AN117" i="13"/>
  <c r="AO117" i="13" s="1"/>
  <c r="AM117" i="13"/>
  <c r="AL117" i="13"/>
  <c r="AK117" i="13"/>
  <c r="AJ117" i="13"/>
  <c r="AH117" i="13"/>
  <c r="AI117" i="13" s="1"/>
  <c r="AG117" i="13"/>
  <c r="AF117" i="13"/>
  <c r="AT117" i="13" s="1"/>
  <c r="AU117" i="13" s="1"/>
  <c r="AD117" i="13"/>
  <c r="AE117" i="13" s="1"/>
  <c r="AB117" i="13"/>
  <c r="AC117" i="13" s="1"/>
  <c r="Z117" i="13"/>
  <c r="AA117" i="13" s="1"/>
  <c r="Y117" i="13"/>
  <c r="X117" i="13"/>
  <c r="W117" i="13"/>
  <c r="V117" i="13"/>
  <c r="P117" i="13"/>
  <c r="O117" i="13"/>
  <c r="M117" i="13"/>
  <c r="N117" i="13" s="1"/>
  <c r="K117" i="13"/>
  <c r="I117" i="13"/>
  <c r="G117" i="13"/>
  <c r="H117" i="13" s="1"/>
  <c r="E117" i="13"/>
  <c r="F117" i="13" s="1"/>
  <c r="C117" i="13"/>
  <c r="D117" i="13" s="1"/>
  <c r="BV116" i="13"/>
  <c r="AW116" i="13"/>
  <c r="AR116" i="13"/>
  <c r="AS116" i="13" s="1"/>
  <c r="AQ116" i="13"/>
  <c r="AP116" i="13"/>
  <c r="AN116" i="13"/>
  <c r="AO116" i="13" s="1"/>
  <c r="AL116" i="13"/>
  <c r="AM116" i="13" s="1"/>
  <c r="AJ116" i="13"/>
  <c r="AK116" i="13" s="1"/>
  <c r="AH116" i="13"/>
  <c r="AI116" i="13" s="1"/>
  <c r="AF116" i="13"/>
  <c r="AG116" i="13" s="1"/>
  <c r="AD116" i="13"/>
  <c r="AE116" i="13" s="1"/>
  <c r="AB116" i="13"/>
  <c r="AC116" i="13" s="1"/>
  <c r="AA116" i="13"/>
  <c r="Z116" i="13"/>
  <c r="X116" i="13"/>
  <c r="V116" i="13"/>
  <c r="O116" i="13"/>
  <c r="P116" i="13" s="1"/>
  <c r="N116" i="13"/>
  <c r="M116" i="13"/>
  <c r="K116" i="13"/>
  <c r="I116" i="13"/>
  <c r="J116" i="13" s="1"/>
  <c r="H116" i="13"/>
  <c r="G116" i="13"/>
  <c r="E116" i="13"/>
  <c r="C116" i="13"/>
  <c r="BV115" i="13"/>
  <c r="AW115" i="13"/>
  <c r="AR115" i="13"/>
  <c r="AR114" i="13" s="1"/>
  <c r="AS114" i="13" s="1"/>
  <c r="AP115" i="13"/>
  <c r="W115" i="18" s="1"/>
  <c r="AN115" i="13"/>
  <c r="U115" i="18" s="1"/>
  <c r="AM115" i="13"/>
  <c r="AL115" i="13"/>
  <c r="S115" i="18" s="1"/>
  <c r="AJ115" i="13"/>
  <c r="AH115" i="13"/>
  <c r="AF115" i="13"/>
  <c r="M115" i="18" s="1"/>
  <c r="AD115" i="13"/>
  <c r="K115" i="18" s="1"/>
  <c r="AB115" i="13"/>
  <c r="AA115" i="13"/>
  <c r="Z115" i="13"/>
  <c r="Z114" i="13" s="1"/>
  <c r="AA114" i="13" s="1"/>
  <c r="X115" i="13"/>
  <c r="Y115" i="13" s="1"/>
  <c r="V115" i="13"/>
  <c r="V114" i="13" s="1"/>
  <c r="W114" i="13" s="1"/>
  <c r="O115" i="13"/>
  <c r="M115" i="13"/>
  <c r="N115" i="13" s="1"/>
  <c r="K115" i="13"/>
  <c r="I115" i="13"/>
  <c r="H115" i="13"/>
  <c r="G115" i="13"/>
  <c r="E115" i="13"/>
  <c r="C115" i="13"/>
  <c r="BT114" i="13"/>
  <c r="BR114" i="13"/>
  <c r="BP114" i="13"/>
  <c r="BN114" i="13"/>
  <c r="BL114" i="13"/>
  <c r="BJ114" i="13"/>
  <c r="BH114" i="13"/>
  <c r="BF114" i="13"/>
  <c r="BD114" i="13"/>
  <c r="BB114" i="13"/>
  <c r="AZ114" i="13"/>
  <c r="AX114" i="13"/>
  <c r="AP114" i="13"/>
  <c r="AQ114" i="13" s="1"/>
  <c r="AN114" i="13"/>
  <c r="AO114" i="13" s="1"/>
  <c r="BV113" i="13"/>
  <c r="AW113" i="13"/>
  <c r="AR113" i="13"/>
  <c r="AS113" i="13" s="1"/>
  <c r="AP113" i="13"/>
  <c r="AQ113" i="13" s="1"/>
  <c r="AN113" i="13"/>
  <c r="AO113" i="13" s="1"/>
  <c r="AM113" i="13"/>
  <c r="AL113" i="13"/>
  <c r="AJ113" i="13"/>
  <c r="AK113" i="13" s="1"/>
  <c r="AH113" i="13"/>
  <c r="AG113" i="13"/>
  <c r="AF113" i="13"/>
  <c r="AE113" i="13"/>
  <c r="AD113" i="13"/>
  <c r="AB113" i="13"/>
  <c r="AC113" i="13" s="1"/>
  <c r="AA113" i="13"/>
  <c r="Z113" i="13"/>
  <c r="Y113" i="13"/>
  <c r="X113" i="13"/>
  <c r="V113" i="13"/>
  <c r="O113" i="13"/>
  <c r="N113" i="13"/>
  <c r="M113" i="13"/>
  <c r="K113" i="13"/>
  <c r="I113" i="13"/>
  <c r="I103" i="13" s="1"/>
  <c r="J103" i="13" s="1"/>
  <c r="G113" i="13"/>
  <c r="E113" i="13"/>
  <c r="D113" i="13"/>
  <c r="C113" i="13"/>
  <c r="BV112" i="13"/>
  <c r="AW112" i="13"/>
  <c r="AR112" i="13"/>
  <c r="AP112" i="13"/>
  <c r="AQ112" i="13" s="1"/>
  <c r="AN112" i="13"/>
  <c r="AO112" i="13" s="1"/>
  <c r="AL112" i="13"/>
  <c r="AM112" i="13" s="1"/>
  <c r="AJ112" i="13"/>
  <c r="AH112" i="13"/>
  <c r="AI112" i="13" s="1"/>
  <c r="AF112" i="13"/>
  <c r="AG112" i="13" s="1"/>
  <c r="AD112" i="13"/>
  <c r="AB112" i="13"/>
  <c r="Z112" i="13"/>
  <c r="AA112" i="13" s="1"/>
  <c r="X112" i="13"/>
  <c r="Y112" i="13" s="1"/>
  <c r="V112" i="13"/>
  <c r="V102" i="13" s="1"/>
  <c r="W102" i="13" s="1"/>
  <c r="O112" i="13"/>
  <c r="P112" i="13" s="1"/>
  <c r="M112" i="13"/>
  <c r="K112" i="13"/>
  <c r="I112" i="13"/>
  <c r="H112" i="13"/>
  <c r="G112" i="13"/>
  <c r="E112" i="13"/>
  <c r="F112" i="13" s="1"/>
  <c r="C112" i="13"/>
  <c r="D112" i="13" s="1"/>
  <c r="BV111" i="13"/>
  <c r="AW111" i="13"/>
  <c r="AS111" i="13"/>
  <c r="AR111" i="13"/>
  <c r="AP111" i="13"/>
  <c r="AQ111" i="13" s="1"/>
  <c r="AN111" i="13"/>
  <c r="AN109" i="13" s="1"/>
  <c r="AM111" i="13"/>
  <c r="AL111" i="13"/>
  <c r="AJ111" i="13"/>
  <c r="AH111" i="13"/>
  <c r="AI111" i="13" s="1"/>
  <c r="AG111" i="13"/>
  <c r="AF111" i="13"/>
  <c r="AE111" i="13"/>
  <c r="AD111" i="13"/>
  <c r="AB111" i="13"/>
  <c r="AC111" i="13" s="1"/>
  <c r="AA111" i="13"/>
  <c r="Z111" i="13"/>
  <c r="X111" i="13"/>
  <c r="F111" i="13" s="1"/>
  <c r="V111" i="13"/>
  <c r="W111" i="13" s="1"/>
  <c r="O111" i="13"/>
  <c r="M111" i="13"/>
  <c r="K111" i="13"/>
  <c r="L111" i="13" s="1"/>
  <c r="I111" i="13"/>
  <c r="J111" i="13" s="1"/>
  <c r="H111" i="13"/>
  <c r="G111" i="13"/>
  <c r="E111" i="13"/>
  <c r="C111" i="13"/>
  <c r="BV110" i="13"/>
  <c r="AW110" i="13"/>
  <c r="AS110" i="13"/>
  <c r="AR110" i="13"/>
  <c r="AP110" i="13"/>
  <c r="AN110" i="13"/>
  <c r="U110" i="18" s="1"/>
  <c r="AL110" i="13"/>
  <c r="AL109" i="13" s="1"/>
  <c r="AJ110" i="13"/>
  <c r="AH110" i="13"/>
  <c r="AF110" i="13"/>
  <c r="M110" i="18" s="1"/>
  <c r="AD110" i="13"/>
  <c r="K110" i="18" s="1"/>
  <c r="AC110" i="13"/>
  <c r="AB110" i="13"/>
  <c r="I110" i="18" s="1"/>
  <c r="Z110" i="13"/>
  <c r="X110" i="13"/>
  <c r="Y110" i="13" s="1"/>
  <c r="V110" i="13"/>
  <c r="W110" i="13" s="1"/>
  <c r="O110" i="13"/>
  <c r="O109" i="13" s="1"/>
  <c r="M110" i="13"/>
  <c r="N110" i="13" s="1"/>
  <c r="K110" i="13"/>
  <c r="I110" i="13"/>
  <c r="J110" i="13" s="1"/>
  <c r="G110" i="13"/>
  <c r="H110" i="13" s="1"/>
  <c r="F110" i="13"/>
  <c r="E110" i="13"/>
  <c r="C110" i="13"/>
  <c r="C109" i="13" s="1"/>
  <c r="BT109" i="13"/>
  <c r="BR109" i="13"/>
  <c r="BP109" i="13"/>
  <c r="BN109" i="13"/>
  <c r="BL109" i="13"/>
  <c r="BJ109" i="13"/>
  <c r="BH109" i="13"/>
  <c r="BF109" i="13"/>
  <c r="BD109" i="13"/>
  <c r="BB109" i="13"/>
  <c r="AZ109" i="13"/>
  <c r="AX109" i="13"/>
  <c r="M109" i="13"/>
  <c r="I109" i="13"/>
  <c r="G109" i="13"/>
  <c r="BV108" i="13"/>
  <c r="AW108" i="13"/>
  <c r="AT108" i="13"/>
  <c r="AU108" i="13" s="1"/>
  <c r="AS108" i="13"/>
  <c r="AQ108" i="13"/>
  <c r="AO108" i="13"/>
  <c r="AM108" i="13"/>
  <c r="AK108" i="13"/>
  <c r="AI108" i="13"/>
  <c r="AG108" i="13"/>
  <c r="AE108" i="13"/>
  <c r="AC108" i="13"/>
  <c r="AA108" i="13"/>
  <c r="Y108" i="13"/>
  <c r="W108" i="13"/>
  <c r="U108" i="13"/>
  <c r="S108" i="13"/>
  <c r="T108" i="13" s="1"/>
  <c r="P108" i="13"/>
  <c r="N108" i="13"/>
  <c r="L108" i="13"/>
  <c r="J108" i="13"/>
  <c r="H108" i="13"/>
  <c r="F108" i="13"/>
  <c r="D108" i="13"/>
  <c r="BV107" i="13"/>
  <c r="AW107" i="13"/>
  <c r="AT107" i="13"/>
  <c r="AU107" i="13" s="1"/>
  <c r="AS107" i="13"/>
  <c r="AQ107" i="13"/>
  <c r="AO107" i="13"/>
  <c r="AM107" i="13"/>
  <c r="AK107" i="13"/>
  <c r="AI107" i="13"/>
  <c r="AG107" i="13"/>
  <c r="AE107" i="13"/>
  <c r="AC107" i="13"/>
  <c r="AA107" i="13"/>
  <c r="Y107" i="13"/>
  <c r="W107" i="13"/>
  <c r="U107" i="13"/>
  <c r="S107" i="13"/>
  <c r="T107" i="13" s="1"/>
  <c r="P107" i="13"/>
  <c r="N107" i="13"/>
  <c r="L107" i="13"/>
  <c r="J107" i="13"/>
  <c r="H107" i="13"/>
  <c r="F107" i="13"/>
  <c r="D107" i="13"/>
  <c r="BV106" i="13"/>
  <c r="AW106" i="13"/>
  <c r="AR106" i="13"/>
  <c r="AP106" i="13"/>
  <c r="AP104" i="13" s="1"/>
  <c r="AN106" i="13"/>
  <c r="AO106" i="13" s="1"/>
  <c r="AL106" i="13"/>
  <c r="AM106" i="13" s="1"/>
  <c r="AK106" i="13"/>
  <c r="AJ106" i="13"/>
  <c r="AH106" i="13"/>
  <c r="AI106" i="13" s="1"/>
  <c r="AF106" i="13"/>
  <c r="AG106" i="13" s="1"/>
  <c r="AD106" i="13"/>
  <c r="AC106" i="13"/>
  <c r="AB106" i="13"/>
  <c r="AB101" i="13" s="1"/>
  <c r="AC101" i="13" s="1"/>
  <c r="Z106" i="13"/>
  <c r="H106" i="13" s="1"/>
  <c r="X106" i="13"/>
  <c r="V106" i="13"/>
  <c r="V104" i="13" s="1"/>
  <c r="W104" i="13" s="1"/>
  <c r="P106" i="13"/>
  <c r="O106" i="13"/>
  <c r="M106" i="13"/>
  <c r="N106" i="13" s="1"/>
  <c r="K106" i="13"/>
  <c r="K101" i="13" s="1"/>
  <c r="L101" i="13" s="1"/>
  <c r="I106" i="13"/>
  <c r="I101" i="13" s="1"/>
  <c r="J101" i="13" s="1"/>
  <c r="G106" i="13"/>
  <c r="E106" i="13"/>
  <c r="C106" i="13"/>
  <c r="C104" i="13" s="1"/>
  <c r="BV105" i="13"/>
  <c r="AW105" i="13"/>
  <c r="AS105" i="13"/>
  <c r="AR105" i="13"/>
  <c r="AP105" i="13"/>
  <c r="W105" i="18" s="1"/>
  <c r="AN105" i="13"/>
  <c r="U105" i="18" s="1"/>
  <c r="AM105" i="13"/>
  <c r="AL105" i="13"/>
  <c r="AJ105" i="13"/>
  <c r="AH105" i="13"/>
  <c r="O105" i="18" s="1"/>
  <c r="AF105" i="13"/>
  <c r="AD105" i="13"/>
  <c r="K105" i="18" s="1"/>
  <c r="AC105" i="13"/>
  <c r="AB105" i="13"/>
  <c r="I105" i="18" s="1"/>
  <c r="Z105" i="13"/>
  <c r="X105" i="13"/>
  <c r="Y105" i="13" s="1"/>
  <c r="W105" i="13"/>
  <c r="V105" i="13"/>
  <c r="O105" i="13"/>
  <c r="M105" i="13"/>
  <c r="K105" i="13"/>
  <c r="J105" i="13"/>
  <c r="I105" i="13"/>
  <c r="I100" i="13" s="1"/>
  <c r="G105" i="13"/>
  <c r="G104" i="13" s="1"/>
  <c r="E105" i="13"/>
  <c r="F105" i="13" s="1"/>
  <c r="C105" i="13"/>
  <c r="D105" i="13" s="1"/>
  <c r="BT104" i="13"/>
  <c r="BR104" i="13"/>
  <c r="BP104" i="13"/>
  <c r="BN104" i="13"/>
  <c r="BL104" i="13"/>
  <c r="BJ104" i="13"/>
  <c r="BH104" i="13"/>
  <c r="BF104" i="13"/>
  <c r="BD104" i="13"/>
  <c r="BB104" i="13"/>
  <c r="AZ104" i="13"/>
  <c r="AX104" i="13"/>
  <c r="AJ104" i="13"/>
  <c r="AK104" i="13" s="1"/>
  <c r="I104" i="13"/>
  <c r="E104" i="13"/>
  <c r="CK103" i="13"/>
  <c r="BT103" i="13"/>
  <c r="BR103" i="13"/>
  <c r="BP103" i="13"/>
  <c r="BQ103" i="13" s="1"/>
  <c r="BN103" i="13"/>
  <c r="BM103" i="13"/>
  <c r="BL103" i="13"/>
  <c r="BJ103" i="13"/>
  <c r="BK103" i="13" s="1"/>
  <c r="BH103" i="13"/>
  <c r="BI103" i="13" s="1"/>
  <c r="BF103" i="13"/>
  <c r="BG103" i="13" s="1"/>
  <c r="BE103" i="13"/>
  <c r="BD103" i="13"/>
  <c r="BB103" i="13"/>
  <c r="BC103" i="13" s="1"/>
  <c r="AZ103" i="13"/>
  <c r="BA103" i="13" s="1"/>
  <c r="AX103" i="13"/>
  <c r="AY103" i="13" s="1"/>
  <c r="AP103" i="13"/>
  <c r="AN103" i="13"/>
  <c r="AO103" i="13" s="1"/>
  <c r="AL103" i="13"/>
  <c r="AH103" i="13"/>
  <c r="AI103" i="13" s="1"/>
  <c r="AB103" i="13"/>
  <c r="AC103" i="13" s="1"/>
  <c r="Z103" i="13"/>
  <c r="AA103" i="13" s="1"/>
  <c r="O103" i="13"/>
  <c r="C103" i="13"/>
  <c r="CK102" i="13"/>
  <c r="BT102" i="13"/>
  <c r="BU102" i="13" s="1"/>
  <c r="BS102" i="13"/>
  <c r="BR102" i="13"/>
  <c r="BP102" i="13"/>
  <c r="BQ102" i="13" s="1"/>
  <c r="BN102" i="13"/>
  <c r="BO102" i="13" s="1"/>
  <c r="BM102" i="13"/>
  <c r="BL102" i="13"/>
  <c r="BJ102" i="13"/>
  <c r="BK102" i="13" s="1"/>
  <c r="BH102" i="13"/>
  <c r="BI102" i="13" s="1"/>
  <c r="BF102" i="13"/>
  <c r="BG102" i="13" s="1"/>
  <c r="BE102" i="13"/>
  <c r="BD102" i="13"/>
  <c r="BB102" i="13"/>
  <c r="BC102" i="13" s="1"/>
  <c r="AZ102" i="13"/>
  <c r="BA102" i="13" s="1"/>
  <c r="AX102" i="13"/>
  <c r="AY102" i="13" s="1"/>
  <c r="AN102" i="13"/>
  <c r="AO102" i="13" s="1"/>
  <c r="AL102" i="13"/>
  <c r="AM102" i="13" s="1"/>
  <c r="AH102" i="13"/>
  <c r="AF102" i="13"/>
  <c r="AG102" i="13" s="1"/>
  <c r="O102" i="13"/>
  <c r="M102" i="13"/>
  <c r="E102" i="13"/>
  <c r="C102" i="13"/>
  <c r="D102" i="13" s="1"/>
  <c r="CK101" i="13"/>
  <c r="BT101" i="13"/>
  <c r="BU101" i="13" s="1"/>
  <c r="BR101" i="13"/>
  <c r="BP101" i="13"/>
  <c r="BQ101" i="13" s="1"/>
  <c r="BO101" i="13"/>
  <c r="BN101" i="13"/>
  <c r="BL101" i="13"/>
  <c r="BJ101" i="13"/>
  <c r="BK101" i="13" s="1"/>
  <c r="BH101" i="13"/>
  <c r="BI101" i="13" s="1"/>
  <c r="BF101" i="13"/>
  <c r="BE101" i="13"/>
  <c r="BD101" i="13"/>
  <c r="BB101" i="13"/>
  <c r="BC101" i="13" s="1"/>
  <c r="AZ101" i="13"/>
  <c r="AY101" i="13"/>
  <c r="AX101" i="13"/>
  <c r="AF101" i="13"/>
  <c r="AD101" i="13"/>
  <c r="AE101" i="13" s="1"/>
  <c r="M101" i="13"/>
  <c r="N101" i="13" s="1"/>
  <c r="G101" i="13"/>
  <c r="E101" i="13"/>
  <c r="C101" i="13"/>
  <c r="CK100" i="13"/>
  <c r="BT100" i="13"/>
  <c r="BU100" i="13" s="1"/>
  <c r="BR100" i="13"/>
  <c r="BS100" i="13" s="1"/>
  <c r="BP100" i="13"/>
  <c r="BP99" i="13" s="1"/>
  <c r="BN100" i="13"/>
  <c r="BO100" i="13" s="1"/>
  <c r="BL100" i="13"/>
  <c r="BM100" i="13" s="1"/>
  <c r="BJ100" i="13"/>
  <c r="BH100" i="13"/>
  <c r="BI100" i="13" s="1"/>
  <c r="BG100" i="13"/>
  <c r="BF100" i="13"/>
  <c r="BD100" i="13"/>
  <c r="BB100" i="13"/>
  <c r="AZ100" i="13"/>
  <c r="BA100" i="13" s="1"/>
  <c r="AX100" i="13"/>
  <c r="AY100" i="13" s="1"/>
  <c r="AN100" i="13"/>
  <c r="AL100" i="13"/>
  <c r="AM100" i="13" s="1"/>
  <c r="AB100" i="13"/>
  <c r="O100" i="13"/>
  <c r="E100" i="13"/>
  <c r="CJ99" i="13"/>
  <c r="CI99" i="13"/>
  <c r="CH99" i="13"/>
  <c r="CG99" i="13"/>
  <c r="CF99" i="13"/>
  <c r="CE99" i="13"/>
  <c r="CD99" i="13"/>
  <c r="CC99" i="13"/>
  <c r="CB99" i="13"/>
  <c r="CA99" i="13"/>
  <c r="BZ99" i="13"/>
  <c r="BY99" i="13"/>
  <c r="AY99" i="13" s="1"/>
  <c r="AX99" i="13"/>
  <c r="BV94" i="13"/>
  <c r="AW94" i="13"/>
  <c r="AR94" i="13"/>
  <c r="AS94" i="13" s="1"/>
  <c r="AP94" i="13"/>
  <c r="AQ94" i="13" s="1"/>
  <c r="AN94" i="13"/>
  <c r="AO94" i="13" s="1"/>
  <c r="AM94" i="13"/>
  <c r="AL94" i="13"/>
  <c r="AJ94" i="13"/>
  <c r="AK94" i="13" s="1"/>
  <c r="AH94" i="13"/>
  <c r="P94" i="13" s="1"/>
  <c r="AF94" i="13"/>
  <c r="AG94" i="13" s="1"/>
  <c r="AE94" i="13"/>
  <c r="AD94" i="13"/>
  <c r="AC94" i="13"/>
  <c r="AB94" i="13"/>
  <c r="Z94" i="13"/>
  <c r="Y94" i="13"/>
  <c r="X94" i="13"/>
  <c r="W94" i="13"/>
  <c r="V94" i="13"/>
  <c r="O94" i="13"/>
  <c r="M94" i="13"/>
  <c r="N94" i="13" s="1"/>
  <c r="L94" i="13"/>
  <c r="K94" i="13"/>
  <c r="I94" i="13"/>
  <c r="J94" i="13" s="1"/>
  <c r="G94" i="13"/>
  <c r="E94" i="13"/>
  <c r="C94" i="13"/>
  <c r="BV93" i="13"/>
  <c r="AW93" i="13"/>
  <c r="AR93" i="13"/>
  <c r="AS93" i="13" s="1"/>
  <c r="AP93" i="13"/>
  <c r="AQ93" i="13" s="1"/>
  <c r="AN93" i="13"/>
  <c r="AO93" i="13" s="1"/>
  <c r="AM93" i="13"/>
  <c r="AL93" i="13"/>
  <c r="AK93" i="13"/>
  <c r="AJ93" i="13"/>
  <c r="AH93" i="13"/>
  <c r="AF93" i="13"/>
  <c r="AG93" i="13" s="1"/>
  <c r="AE93" i="13"/>
  <c r="AD93" i="13"/>
  <c r="AB93" i="13"/>
  <c r="AC93" i="13" s="1"/>
  <c r="Z93" i="13"/>
  <c r="AA93" i="13" s="1"/>
  <c r="X93" i="13"/>
  <c r="V93" i="13"/>
  <c r="O93" i="13"/>
  <c r="M93" i="13"/>
  <c r="K93" i="13"/>
  <c r="J93" i="13"/>
  <c r="I93" i="13"/>
  <c r="G93" i="13"/>
  <c r="E93" i="13"/>
  <c r="C93" i="13"/>
  <c r="BV92" i="13"/>
  <c r="AW92" i="13"/>
  <c r="AR92" i="13"/>
  <c r="AS92" i="13" s="1"/>
  <c r="AP92" i="13"/>
  <c r="AQ92" i="13" s="1"/>
  <c r="AN92" i="13"/>
  <c r="AO92" i="13" s="1"/>
  <c r="AL92" i="13"/>
  <c r="AM92" i="13" s="1"/>
  <c r="AJ92" i="13"/>
  <c r="AK92" i="13" s="1"/>
  <c r="AI92" i="13"/>
  <c r="AH92" i="13"/>
  <c r="AF92" i="13"/>
  <c r="N92" i="13" s="1"/>
  <c r="AD92" i="13"/>
  <c r="AD90" i="13" s="1"/>
  <c r="AE90" i="13" s="1"/>
  <c r="AC92" i="13"/>
  <c r="AB92" i="13"/>
  <c r="Z92" i="13"/>
  <c r="X92" i="13"/>
  <c r="Y92" i="13" s="1"/>
  <c r="W92" i="13"/>
  <c r="V92" i="13"/>
  <c r="V90" i="13" s="1"/>
  <c r="W90" i="13" s="1"/>
  <c r="O92" i="13"/>
  <c r="M92" i="13"/>
  <c r="K92" i="13"/>
  <c r="I92" i="13"/>
  <c r="J92" i="13" s="1"/>
  <c r="G92" i="13"/>
  <c r="F92" i="13"/>
  <c r="E92" i="13"/>
  <c r="C92" i="13"/>
  <c r="BV91" i="13"/>
  <c r="AW91" i="13"/>
  <c r="AR91" i="13"/>
  <c r="AS91" i="13" s="1"/>
  <c r="AQ91" i="13"/>
  <c r="AP91" i="13"/>
  <c r="W91" i="18" s="1"/>
  <c r="AN91" i="13"/>
  <c r="AL91" i="13"/>
  <c r="AJ91" i="13"/>
  <c r="Q91" i="18" s="1"/>
  <c r="AH91" i="13"/>
  <c r="AF91" i="13"/>
  <c r="M91" i="18" s="1"/>
  <c r="AD91" i="13"/>
  <c r="AB91" i="13"/>
  <c r="AT91" i="13" s="1"/>
  <c r="AU91" i="13" s="1"/>
  <c r="AA91" i="13"/>
  <c r="Z91" i="13"/>
  <c r="X91" i="13"/>
  <c r="Y91" i="13" s="1"/>
  <c r="V91" i="13"/>
  <c r="O91" i="13"/>
  <c r="M91" i="13"/>
  <c r="L91" i="13"/>
  <c r="K91" i="13"/>
  <c r="I91" i="13"/>
  <c r="G91" i="13"/>
  <c r="E91" i="13"/>
  <c r="C91" i="13"/>
  <c r="BT90" i="13"/>
  <c r="BR90" i="13"/>
  <c r="BP90" i="13"/>
  <c r="BN90" i="13"/>
  <c r="BL90" i="13"/>
  <c r="BJ90" i="13"/>
  <c r="BH90" i="13"/>
  <c r="BF90" i="13"/>
  <c r="BD90" i="13"/>
  <c r="BB90" i="13"/>
  <c r="AZ90" i="13"/>
  <c r="AX90" i="13"/>
  <c r="AF90" i="13"/>
  <c r="X90" i="13"/>
  <c r="BV89" i="13"/>
  <c r="AW89" i="13"/>
  <c r="AR89" i="13"/>
  <c r="AS89" i="13" s="1"/>
  <c r="AP89" i="13"/>
  <c r="AQ89" i="13" s="1"/>
  <c r="AO89" i="13"/>
  <c r="AN89" i="13"/>
  <c r="AL89" i="13"/>
  <c r="AM89" i="13" s="1"/>
  <c r="AJ89" i="13"/>
  <c r="AK89" i="13" s="1"/>
  <c r="AH89" i="13"/>
  <c r="AI89" i="13" s="1"/>
  <c r="AF89" i="13"/>
  <c r="AG89" i="13" s="1"/>
  <c r="AD89" i="13"/>
  <c r="AE89" i="13" s="1"/>
  <c r="AB89" i="13"/>
  <c r="AC89" i="13" s="1"/>
  <c r="Z89" i="13"/>
  <c r="X89" i="13"/>
  <c r="Y89" i="13" s="1"/>
  <c r="W89" i="13"/>
  <c r="V89" i="13"/>
  <c r="O89" i="13"/>
  <c r="M89" i="13"/>
  <c r="N89" i="13" s="1"/>
  <c r="L89" i="13"/>
  <c r="K89" i="13"/>
  <c r="I89" i="13"/>
  <c r="G89" i="13"/>
  <c r="E89" i="13"/>
  <c r="C89" i="13"/>
  <c r="D89" i="13" s="1"/>
  <c r="BV88" i="13"/>
  <c r="AW88" i="13"/>
  <c r="AR88" i="13"/>
  <c r="AS88" i="13" s="1"/>
  <c r="AP88" i="13"/>
  <c r="AQ88" i="13" s="1"/>
  <c r="AN88" i="13"/>
  <c r="AO88" i="13" s="1"/>
  <c r="AL88" i="13"/>
  <c r="AM88" i="13" s="1"/>
  <c r="AJ88" i="13"/>
  <c r="AH88" i="13"/>
  <c r="AF88" i="13"/>
  <c r="AG88" i="13" s="1"/>
  <c r="AE88" i="13"/>
  <c r="AD88" i="13"/>
  <c r="AB88" i="13"/>
  <c r="AA88" i="13"/>
  <c r="Z88" i="13"/>
  <c r="X88" i="13"/>
  <c r="Y88" i="13" s="1"/>
  <c r="V88" i="13"/>
  <c r="O88" i="13"/>
  <c r="M88" i="13"/>
  <c r="N88" i="13" s="1"/>
  <c r="K88" i="13"/>
  <c r="L88" i="13" s="1"/>
  <c r="J88" i="13"/>
  <c r="I88" i="13"/>
  <c r="G88" i="13"/>
  <c r="H88" i="13" s="1"/>
  <c r="E88" i="13"/>
  <c r="C88" i="13"/>
  <c r="BV87" i="13"/>
  <c r="AW87" i="13"/>
  <c r="AR87" i="13"/>
  <c r="AS87" i="13" s="1"/>
  <c r="AP87" i="13"/>
  <c r="AN87" i="13"/>
  <c r="AO87" i="13" s="1"/>
  <c r="AM87" i="13"/>
  <c r="AL87" i="13"/>
  <c r="AK87" i="13"/>
  <c r="AJ87" i="13"/>
  <c r="AH87" i="13"/>
  <c r="AI87" i="13" s="1"/>
  <c r="AF87" i="13"/>
  <c r="AG87" i="13" s="1"/>
  <c r="AE87" i="13"/>
  <c r="AD87" i="13"/>
  <c r="AB87" i="13"/>
  <c r="AC87" i="13" s="1"/>
  <c r="Z87" i="13"/>
  <c r="AA87" i="13" s="1"/>
  <c r="X87" i="13"/>
  <c r="W87" i="13"/>
  <c r="V87" i="13"/>
  <c r="P87" i="13"/>
  <c r="O87" i="13"/>
  <c r="M87" i="13"/>
  <c r="K87" i="13"/>
  <c r="L87" i="13" s="1"/>
  <c r="I87" i="13"/>
  <c r="J87" i="13" s="1"/>
  <c r="G87" i="13"/>
  <c r="E87" i="13"/>
  <c r="C87" i="13"/>
  <c r="D87" i="13" s="1"/>
  <c r="BV86" i="13"/>
  <c r="AW86" i="13"/>
  <c r="AR86" i="13"/>
  <c r="AR85" i="13" s="1"/>
  <c r="AS85" i="13" s="1"/>
  <c r="AQ86" i="13"/>
  <c r="AP86" i="13"/>
  <c r="W86" i="18" s="1"/>
  <c r="AN86" i="13"/>
  <c r="AL86" i="13"/>
  <c r="AJ86" i="13"/>
  <c r="Q86" i="18" s="1"/>
  <c r="AH86" i="13"/>
  <c r="AH85" i="13" s="1"/>
  <c r="AI85" i="13" s="1"/>
  <c r="AF86" i="13"/>
  <c r="N86" i="13" s="1"/>
  <c r="AD86" i="13"/>
  <c r="AE86" i="13" s="1"/>
  <c r="AB86" i="13"/>
  <c r="Z86" i="13"/>
  <c r="X86" i="13"/>
  <c r="Y86" i="13" s="1"/>
  <c r="V86" i="13"/>
  <c r="O86" i="13"/>
  <c r="M86" i="13"/>
  <c r="K86" i="13"/>
  <c r="I86" i="13"/>
  <c r="G86" i="13"/>
  <c r="E86" i="13"/>
  <c r="F86" i="13" s="1"/>
  <c r="C86" i="13"/>
  <c r="BT85" i="13"/>
  <c r="BR85" i="13"/>
  <c r="BP85" i="13"/>
  <c r="BN85" i="13"/>
  <c r="BL85" i="13"/>
  <c r="BJ85" i="13"/>
  <c r="BH85" i="13"/>
  <c r="BF85" i="13"/>
  <c r="BD85" i="13"/>
  <c r="BB85" i="13"/>
  <c r="AZ85" i="13"/>
  <c r="AX85" i="13"/>
  <c r="BV84" i="13"/>
  <c r="AW84" i="13"/>
  <c r="AR84" i="13"/>
  <c r="AS84" i="13" s="1"/>
  <c r="AP84" i="13"/>
  <c r="AQ84" i="13" s="1"/>
  <c r="AN84" i="13"/>
  <c r="AL84" i="13"/>
  <c r="AM84" i="13" s="1"/>
  <c r="AJ84" i="13"/>
  <c r="AK84" i="13" s="1"/>
  <c r="AH84" i="13"/>
  <c r="P84" i="13" s="1"/>
  <c r="AF84" i="13"/>
  <c r="AG84" i="13" s="1"/>
  <c r="AD84" i="13"/>
  <c r="AE84" i="13" s="1"/>
  <c r="AB84" i="13"/>
  <c r="AC84" i="13" s="1"/>
  <c r="Z84" i="13"/>
  <c r="AA84" i="13" s="1"/>
  <c r="X84" i="13"/>
  <c r="V84" i="13"/>
  <c r="W84" i="13" s="1"/>
  <c r="O84" i="13"/>
  <c r="M84" i="13"/>
  <c r="L84" i="13"/>
  <c r="K84" i="13"/>
  <c r="J84" i="13"/>
  <c r="I84" i="13"/>
  <c r="H84" i="13"/>
  <c r="G84" i="13"/>
  <c r="E84" i="13"/>
  <c r="C84" i="13"/>
  <c r="BV83" i="13"/>
  <c r="AW83" i="13"/>
  <c r="AR83" i="13"/>
  <c r="AS83" i="13" s="1"/>
  <c r="AP83" i="13"/>
  <c r="AQ83" i="13" s="1"/>
  <c r="AO83" i="13"/>
  <c r="AN83" i="13"/>
  <c r="AL83" i="13"/>
  <c r="AM83" i="13" s="1"/>
  <c r="AJ83" i="13"/>
  <c r="AK83" i="13" s="1"/>
  <c r="AI83" i="13"/>
  <c r="AH83" i="13"/>
  <c r="P83" i="13" s="1"/>
  <c r="AF83" i="13"/>
  <c r="AG83" i="13" s="1"/>
  <c r="AD83" i="13"/>
  <c r="AE83" i="13" s="1"/>
  <c r="AB83" i="13"/>
  <c r="Z83" i="13"/>
  <c r="AA83" i="13" s="1"/>
  <c r="X83" i="13"/>
  <c r="Y83" i="13" s="1"/>
  <c r="W83" i="13"/>
  <c r="V83" i="13"/>
  <c r="O83" i="13"/>
  <c r="M83" i="13"/>
  <c r="K83" i="13"/>
  <c r="I83" i="13"/>
  <c r="G83" i="13"/>
  <c r="H83" i="13" s="1"/>
  <c r="E83" i="13"/>
  <c r="C83" i="13"/>
  <c r="D83" i="13" s="1"/>
  <c r="BV82" i="13"/>
  <c r="AW82" i="13"/>
  <c r="AR82" i="13"/>
  <c r="AS82" i="13" s="1"/>
  <c r="AP82" i="13"/>
  <c r="AN82" i="13"/>
  <c r="AO82" i="13" s="1"/>
  <c r="AL82" i="13"/>
  <c r="AM82" i="13" s="1"/>
  <c r="AJ82" i="13"/>
  <c r="AK82" i="13" s="1"/>
  <c r="AI82" i="13"/>
  <c r="AH82" i="13"/>
  <c r="AF82" i="13"/>
  <c r="AG82" i="13" s="1"/>
  <c r="AD82" i="13"/>
  <c r="AE82" i="13" s="1"/>
  <c r="AC82" i="13"/>
  <c r="AB82" i="13"/>
  <c r="AA82" i="13"/>
  <c r="Z82" i="13"/>
  <c r="X82" i="13"/>
  <c r="Y82" i="13" s="1"/>
  <c r="V82" i="13"/>
  <c r="W82" i="13" s="1"/>
  <c r="P82" i="13"/>
  <c r="O82" i="13"/>
  <c r="M82" i="13"/>
  <c r="N82" i="13" s="1"/>
  <c r="K82" i="13"/>
  <c r="I82" i="13"/>
  <c r="J82" i="13" s="1"/>
  <c r="G82" i="13"/>
  <c r="E82" i="13"/>
  <c r="C82" i="13"/>
  <c r="BV81" i="13"/>
  <c r="AW81" i="13"/>
  <c r="AR81" i="13"/>
  <c r="AP81" i="13"/>
  <c r="W81" i="18" s="1"/>
  <c r="AN81" i="13"/>
  <c r="U81" i="18" s="1"/>
  <c r="AL81" i="13"/>
  <c r="AJ81" i="13"/>
  <c r="Q81" i="18" s="1"/>
  <c r="AI81" i="13"/>
  <c r="AH81" i="13"/>
  <c r="O81" i="18" s="1"/>
  <c r="AG81" i="13"/>
  <c r="AF81" i="13"/>
  <c r="M81" i="18" s="1"/>
  <c r="AD81" i="13"/>
  <c r="K81" i="18" s="1"/>
  <c r="AB81" i="13"/>
  <c r="Z81" i="13"/>
  <c r="AA81" i="13" s="1"/>
  <c r="X81" i="13"/>
  <c r="V81" i="13"/>
  <c r="V80" i="13" s="1"/>
  <c r="W80" i="13" s="1"/>
  <c r="O81" i="13"/>
  <c r="M81" i="13"/>
  <c r="K81" i="13"/>
  <c r="I81" i="13"/>
  <c r="G81" i="13"/>
  <c r="F81" i="13"/>
  <c r="E81" i="13"/>
  <c r="C81" i="13"/>
  <c r="BT80" i="13"/>
  <c r="BR80" i="13"/>
  <c r="BP80" i="13"/>
  <c r="BN80" i="13"/>
  <c r="BL80" i="13"/>
  <c r="BJ80" i="13"/>
  <c r="BH80" i="13"/>
  <c r="BF80" i="13"/>
  <c r="BD80" i="13"/>
  <c r="BB80" i="13"/>
  <c r="AZ80" i="13"/>
  <c r="AX80" i="13"/>
  <c r="AJ80" i="13"/>
  <c r="AK80" i="13" s="1"/>
  <c r="AF80" i="13"/>
  <c r="AG80" i="13" s="1"/>
  <c r="BV79" i="13"/>
  <c r="AW79" i="13"/>
  <c r="AR79" i="13"/>
  <c r="AS79" i="13" s="1"/>
  <c r="AP79" i="13"/>
  <c r="AQ79" i="13" s="1"/>
  <c r="AN79" i="13"/>
  <c r="AO79" i="13" s="1"/>
  <c r="AL79" i="13"/>
  <c r="AJ79" i="13"/>
  <c r="AK79" i="13" s="1"/>
  <c r="AI79" i="13"/>
  <c r="AH79" i="13"/>
  <c r="AF79" i="13"/>
  <c r="AG79" i="13" s="1"/>
  <c r="AE79" i="13"/>
  <c r="AD79" i="13"/>
  <c r="AB79" i="13"/>
  <c r="AC79" i="13" s="1"/>
  <c r="AA79" i="13"/>
  <c r="Z79" i="13"/>
  <c r="X79" i="13"/>
  <c r="Y79" i="13" s="1"/>
  <c r="V79" i="13"/>
  <c r="W79" i="13" s="1"/>
  <c r="O79" i="13"/>
  <c r="P79" i="13" s="1"/>
  <c r="M79" i="13"/>
  <c r="N79" i="13" s="1"/>
  <c r="K79" i="13"/>
  <c r="L79" i="13" s="1"/>
  <c r="I79" i="13"/>
  <c r="G79" i="13"/>
  <c r="H79" i="13" s="1"/>
  <c r="E79" i="13"/>
  <c r="F79" i="13" s="1"/>
  <c r="C79" i="13"/>
  <c r="D79" i="13" s="1"/>
  <c r="BV78" i="13"/>
  <c r="AW78" i="13"/>
  <c r="AS78" i="13"/>
  <c r="AR78" i="13"/>
  <c r="AQ78" i="13"/>
  <c r="AP78" i="13"/>
  <c r="AN78" i="13"/>
  <c r="AO78" i="13" s="1"/>
  <c r="AL78" i="13"/>
  <c r="AM78" i="13" s="1"/>
  <c r="AJ78" i="13"/>
  <c r="AK78" i="13" s="1"/>
  <c r="AH78" i="13"/>
  <c r="AI78" i="13" s="1"/>
  <c r="AF78" i="13"/>
  <c r="AE78" i="13"/>
  <c r="AD78" i="13"/>
  <c r="AB78" i="13"/>
  <c r="AC78" i="13" s="1"/>
  <c r="Z78" i="13"/>
  <c r="AA78" i="13" s="1"/>
  <c r="Y78" i="13"/>
  <c r="X78" i="13"/>
  <c r="V78" i="13"/>
  <c r="V75" i="13" s="1"/>
  <c r="O78" i="13"/>
  <c r="M78" i="13"/>
  <c r="N78" i="13" s="1"/>
  <c r="K78" i="13"/>
  <c r="L78" i="13" s="1"/>
  <c r="I78" i="13"/>
  <c r="H78" i="13"/>
  <c r="G78" i="13"/>
  <c r="E78" i="13"/>
  <c r="C78" i="13"/>
  <c r="BV77" i="13"/>
  <c r="AW77" i="13"/>
  <c r="AR77" i="13"/>
  <c r="AS77" i="13" s="1"/>
  <c r="AP77" i="13"/>
  <c r="AN77" i="13"/>
  <c r="AO77" i="13" s="1"/>
  <c r="AL77" i="13"/>
  <c r="AM77" i="13" s="1"/>
  <c r="AJ77" i="13"/>
  <c r="AK77" i="13" s="1"/>
  <c r="AH77" i="13"/>
  <c r="AF77" i="13"/>
  <c r="AG77" i="13" s="1"/>
  <c r="AE77" i="13"/>
  <c r="AD77" i="13"/>
  <c r="AC77" i="13"/>
  <c r="AB77" i="13"/>
  <c r="AA77" i="13"/>
  <c r="Z77" i="13"/>
  <c r="Z75" i="13" s="1"/>
  <c r="AA75" i="13" s="1"/>
  <c r="X77" i="13"/>
  <c r="W77" i="13"/>
  <c r="V77" i="13"/>
  <c r="O77" i="13"/>
  <c r="M77" i="13"/>
  <c r="K77" i="13"/>
  <c r="L77" i="13" s="1"/>
  <c r="I77" i="13"/>
  <c r="J77" i="13" s="1"/>
  <c r="G77" i="13"/>
  <c r="E77" i="13"/>
  <c r="C77" i="13"/>
  <c r="D77" i="13" s="1"/>
  <c r="BV76" i="13"/>
  <c r="AW76" i="13"/>
  <c r="AR76" i="13"/>
  <c r="AP76" i="13"/>
  <c r="W76" i="18" s="1"/>
  <c r="AN76" i="13"/>
  <c r="AL76" i="13"/>
  <c r="S76" i="18" s="1"/>
  <c r="AK76" i="13"/>
  <c r="AJ76" i="13"/>
  <c r="Q76" i="18" s="1"/>
  <c r="AI76" i="13"/>
  <c r="AH76" i="13"/>
  <c r="O76" i="18" s="1"/>
  <c r="AF76" i="13"/>
  <c r="AE76" i="13"/>
  <c r="AD76" i="13"/>
  <c r="AC76" i="13"/>
  <c r="AB76" i="13"/>
  <c r="I76" i="18" s="1"/>
  <c r="Z76" i="13"/>
  <c r="AA76" i="13" s="1"/>
  <c r="X76" i="13"/>
  <c r="W76" i="13"/>
  <c r="V76" i="13"/>
  <c r="O76" i="13"/>
  <c r="P76" i="13" s="1"/>
  <c r="M76" i="13"/>
  <c r="K76" i="13"/>
  <c r="J76" i="13"/>
  <c r="I76" i="13"/>
  <c r="G76" i="13"/>
  <c r="H76" i="13" s="1"/>
  <c r="E76" i="13"/>
  <c r="C76" i="13"/>
  <c r="D76" i="13" s="1"/>
  <c r="BT75" i="13"/>
  <c r="BR75" i="13"/>
  <c r="BP75" i="13"/>
  <c r="BN75" i="13"/>
  <c r="BL75" i="13"/>
  <c r="BJ75" i="13"/>
  <c r="BH75" i="13"/>
  <c r="BF75" i="13"/>
  <c r="BD75" i="13"/>
  <c r="BB75" i="13"/>
  <c r="AZ75" i="13"/>
  <c r="AX75" i="13"/>
  <c r="AJ75" i="13"/>
  <c r="AK75" i="13" s="1"/>
  <c r="AF75" i="13"/>
  <c r="AG75" i="13" s="1"/>
  <c r="BV74" i="13"/>
  <c r="AW74" i="13"/>
  <c r="AR74" i="13"/>
  <c r="AS74" i="13" s="1"/>
  <c r="AP74" i="13"/>
  <c r="AQ74" i="13" s="1"/>
  <c r="AO74" i="13"/>
  <c r="AN74" i="13"/>
  <c r="AL74" i="13"/>
  <c r="AM74" i="13" s="1"/>
  <c r="AJ74" i="13"/>
  <c r="AK74" i="13" s="1"/>
  <c r="AH74" i="13"/>
  <c r="AI74" i="13" s="1"/>
  <c r="AG74" i="13"/>
  <c r="AF74" i="13"/>
  <c r="AE74" i="13"/>
  <c r="AD74" i="13"/>
  <c r="AB74" i="13"/>
  <c r="AC74" i="13" s="1"/>
  <c r="Z74" i="13"/>
  <c r="AA74" i="13" s="1"/>
  <c r="X74" i="13"/>
  <c r="Y74" i="13" s="1"/>
  <c r="V74" i="13"/>
  <c r="W74" i="13" s="1"/>
  <c r="O74" i="13"/>
  <c r="M74" i="13"/>
  <c r="K74" i="13"/>
  <c r="L74" i="13" s="1"/>
  <c r="I74" i="13"/>
  <c r="G74" i="13"/>
  <c r="H74" i="13" s="1"/>
  <c r="E74" i="13"/>
  <c r="F74" i="13" s="1"/>
  <c r="C74" i="13"/>
  <c r="BV73" i="13"/>
  <c r="AW73" i="13"/>
  <c r="AR73" i="13"/>
  <c r="AS73" i="13" s="1"/>
  <c r="AP73" i="13"/>
  <c r="AQ73" i="13" s="1"/>
  <c r="AO73" i="13"/>
  <c r="AN73" i="13"/>
  <c r="AM73" i="13"/>
  <c r="AL73" i="13"/>
  <c r="AJ73" i="13"/>
  <c r="AK73" i="13" s="1"/>
  <c r="AH73" i="13"/>
  <c r="AI73" i="13" s="1"/>
  <c r="AF73" i="13"/>
  <c r="AD73" i="13"/>
  <c r="AB73" i="13"/>
  <c r="Z73" i="13"/>
  <c r="AA73" i="13" s="1"/>
  <c r="X73" i="13"/>
  <c r="W73" i="13"/>
  <c r="V73" i="13"/>
  <c r="O73" i="13"/>
  <c r="P73" i="13" s="1"/>
  <c r="M73" i="13"/>
  <c r="K73" i="13"/>
  <c r="I73" i="13"/>
  <c r="G73" i="13"/>
  <c r="H73" i="13" s="1"/>
  <c r="E73" i="13"/>
  <c r="C73" i="13"/>
  <c r="D73" i="13" s="1"/>
  <c r="BV72" i="13"/>
  <c r="AW72" i="13"/>
  <c r="AR72" i="13"/>
  <c r="AS72" i="13" s="1"/>
  <c r="AP72" i="13"/>
  <c r="AQ72" i="13" s="1"/>
  <c r="AN72" i="13"/>
  <c r="AO72" i="13" s="1"/>
  <c r="AL72" i="13"/>
  <c r="AM72" i="13" s="1"/>
  <c r="AK72" i="13"/>
  <c r="AJ72" i="13"/>
  <c r="AH72" i="13"/>
  <c r="AI72" i="13" s="1"/>
  <c r="AF72" i="13"/>
  <c r="AG72" i="13" s="1"/>
  <c r="AD72" i="13"/>
  <c r="AB72" i="13"/>
  <c r="AC72" i="13" s="1"/>
  <c r="Z72" i="13"/>
  <c r="AA72" i="13" s="1"/>
  <c r="X72" i="13"/>
  <c r="V72" i="13"/>
  <c r="W72" i="13" s="1"/>
  <c r="O72" i="13"/>
  <c r="M72" i="13"/>
  <c r="N72" i="13" s="1"/>
  <c r="K72" i="13"/>
  <c r="I72" i="13"/>
  <c r="G72" i="13"/>
  <c r="H72" i="13" s="1"/>
  <c r="E72" i="13"/>
  <c r="S72" i="13" s="1"/>
  <c r="D72" i="13"/>
  <c r="C72" i="13"/>
  <c r="BV71" i="13"/>
  <c r="AW71" i="13"/>
  <c r="AR71" i="13"/>
  <c r="AS71" i="13" s="1"/>
  <c r="AP71" i="13"/>
  <c r="W71" i="18" s="1"/>
  <c r="AN71" i="13"/>
  <c r="AM71" i="13"/>
  <c r="AL71" i="13"/>
  <c r="S71" i="18" s="1"/>
  <c r="AJ71" i="13"/>
  <c r="AH71" i="13"/>
  <c r="AG71" i="13"/>
  <c r="AF71" i="13"/>
  <c r="M71" i="18" s="1"/>
  <c r="AD71" i="13"/>
  <c r="K71" i="18" s="1"/>
  <c r="AB71" i="13"/>
  <c r="AB70" i="13" s="1"/>
  <c r="AC70" i="13" s="1"/>
  <c r="Z71" i="13"/>
  <c r="Z70" i="13" s="1"/>
  <c r="AA70" i="13" s="1"/>
  <c r="X71" i="13"/>
  <c r="V71" i="13"/>
  <c r="W71" i="13" s="1"/>
  <c r="O71" i="13"/>
  <c r="M71" i="13"/>
  <c r="N71" i="13" s="1"/>
  <c r="K71" i="13"/>
  <c r="K70" i="13" s="1"/>
  <c r="I71" i="13"/>
  <c r="G71" i="13"/>
  <c r="E71" i="13"/>
  <c r="F71" i="13" s="1"/>
  <c r="C71" i="13"/>
  <c r="D71" i="13" s="1"/>
  <c r="BT70" i="13"/>
  <c r="BR70" i="13"/>
  <c r="BP70" i="13"/>
  <c r="BN70" i="13"/>
  <c r="BL70" i="13"/>
  <c r="BJ70" i="13"/>
  <c r="BH70" i="13"/>
  <c r="BF70" i="13"/>
  <c r="BD70" i="13"/>
  <c r="BB70" i="13"/>
  <c r="AZ70" i="13"/>
  <c r="AX70" i="13"/>
  <c r="BV69" i="13"/>
  <c r="AW69" i="13"/>
  <c r="AR69" i="13"/>
  <c r="AS69" i="13" s="1"/>
  <c r="AP69" i="13"/>
  <c r="AQ69" i="13" s="1"/>
  <c r="AN69" i="13"/>
  <c r="AO69" i="13" s="1"/>
  <c r="AM69" i="13"/>
  <c r="AL69" i="13"/>
  <c r="AJ69" i="13"/>
  <c r="AK69" i="13" s="1"/>
  <c r="AH69" i="13"/>
  <c r="AI69" i="13" s="1"/>
  <c r="AF69" i="13"/>
  <c r="AG69" i="13" s="1"/>
  <c r="AD69" i="13"/>
  <c r="AE69" i="13" s="1"/>
  <c r="AB69" i="13"/>
  <c r="AC69" i="13" s="1"/>
  <c r="Z69" i="13"/>
  <c r="AA69" i="13" s="1"/>
  <c r="X69" i="13"/>
  <c r="V69" i="13"/>
  <c r="W69" i="13" s="1"/>
  <c r="O69" i="13"/>
  <c r="P69" i="13" s="1"/>
  <c r="M69" i="13"/>
  <c r="K69" i="13"/>
  <c r="I69" i="13"/>
  <c r="G69" i="13"/>
  <c r="E69" i="13"/>
  <c r="C69" i="13"/>
  <c r="S69" i="13" s="1"/>
  <c r="T69" i="13" s="1"/>
  <c r="BV68" i="13"/>
  <c r="AW68" i="13"/>
  <c r="AR68" i="13"/>
  <c r="AS68" i="13" s="1"/>
  <c r="AP68" i="13"/>
  <c r="AQ68" i="13" s="1"/>
  <c r="AO68" i="13"/>
  <c r="AN68" i="13"/>
  <c r="AL68" i="13"/>
  <c r="AM68" i="13" s="1"/>
  <c r="AJ68" i="13"/>
  <c r="AK68" i="13" s="1"/>
  <c r="AH68" i="13"/>
  <c r="AI68" i="13" s="1"/>
  <c r="AG68" i="13"/>
  <c r="AF68" i="13"/>
  <c r="AD68" i="13"/>
  <c r="AE68" i="13" s="1"/>
  <c r="AB68" i="13"/>
  <c r="AC68" i="13" s="1"/>
  <c r="Z68" i="13"/>
  <c r="AA68" i="13" s="1"/>
  <c r="X68" i="13"/>
  <c r="Y68" i="13" s="1"/>
  <c r="V68" i="13"/>
  <c r="O68" i="13"/>
  <c r="M68" i="13"/>
  <c r="K68" i="13"/>
  <c r="L68" i="13" s="1"/>
  <c r="I68" i="13"/>
  <c r="G68" i="13"/>
  <c r="H68" i="13" s="1"/>
  <c r="E68" i="13"/>
  <c r="C68" i="13"/>
  <c r="BV67" i="13"/>
  <c r="AW67" i="13"/>
  <c r="AR67" i="13"/>
  <c r="AS67" i="13" s="1"/>
  <c r="AQ67" i="13"/>
  <c r="AP67" i="13"/>
  <c r="AO67" i="13"/>
  <c r="AN67" i="13"/>
  <c r="AL67" i="13"/>
  <c r="AM67" i="13" s="1"/>
  <c r="AJ67" i="13"/>
  <c r="AK67" i="13" s="1"/>
  <c r="AI67" i="13"/>
  <c r="AH67" i="13"/>
  <c r="AF67" i="13"/>
  <c r="AG67" i="13" s="1"/>
  <c r="AD67" i="13"/>
  <c r="AE67" i="13" s="1"/>
  <c r="AB67" i="13"/>
  <c r="AC67" i="13" s="1"/>
  <c r="AA67" i="13"/>
  <c r="Z67" i="13"/>
  <c r="X67" i="13"/>
  <c r="V67" i="13"/>
  <c r="W67" i="13" s="1"/>
  <c r="P67" i="13"/>
  <c r="O67" i="13"/>
  <c r="M67" i="13"/>
  <c r="N67" i="13" s="1"/>
  <c r="K67" i="13"/>
  <c r="I67" i="13"/>
  <c r="G67" i="13"/>
  <c r="H67" i="13" s="1"/>
  <c r="E67" i="13"/>
  <c r="C67" i="13"/>
  <c r="BV66" i="13"/>
  <c r="AW66" i="13"/>
  <c r="AS66" i="13"/>
  <c r="AR66" i="13"/>
  <c r="AP66" i="13"/>
  <c r="AN66" i="13"/>
  <c r="AL66" i="13"/>
  <c r="AM66" i="13" s="1"/>
  <c r="AJ66" i="13"/>
  <c r="AJ65" i="13" s="1"/>
  <c r="AK65" i="13" s="1"/>
  <c r="AH66" i="13"/>
  <c r="AF66" i="13"/>
  <c r="AD66" i="13"/>
  <c r="AB66" i="13"/>
  <c r="AA66" i="13"/>
  <c r="Z66" i="13"/>
  <c r="X66" i="13"/>
  <c r="V66" i="13"/>
  <c r="O66" i="13"/>
  <c r="M66" i="13"/>
  <c r="K66" i="13"/>
  <c r="L66" i="13" s="1"/>
  <c r="I66" i="13"/>
  <c r="I65" i="13" s="1"/>
  <c r="J65" i="13" s="1"/>
  <c r="G66" i="13"/>
  <c r="H66" i="13" s="1"/>
  <c r="E66" i="13"/>
  <c r="E65" i="13" s="1"/>
  <c r="C66" i="13"/>
  <c r="BT65" i="13"/>
  <c r="BR65" i="13"/>
  <c r="BP65" i="13"/>
  <c r="BN65" i="13"/>
  <c r="BL65" i="13"/>
  <c r="BJ65" i="13"/>
  <c r="BH65" i="13"/>
  <c r="BF65" i="13"/>
  <c r="BD65" i="13"/>
  <c r="BB65" i="13"/>
  <c r="AZ65" i="13"/>
  <c r="AX65" i="13"/>
  <c r="AD65" i="13"/>
  <c r="AE65" i="13" s="1"/>
  <c r="AB65" i="13"/>
  <c r="AC65" i="13" s="1"/>
  <c r="BV64" i="13"/>
  <c r="AW64" i="13"/>
  <c r="AR64" i="13"/>
  <c r="AS64" i="13" s="1"/>
  <c r="AQ64" i="13"/>
  <c r="AP64" i="13"/>
  <c r="AN64" i="13"/>
  <c r="AO64" i="13" s="1"/>
  <c r="AL64" i="13"/>
  <c r="AM64" i="13" s="1"/>
  <c r="AJ64" i="13"/>
  <c r="AK64" i="13" s="1"/>
  <c r="AH64" i="13"/>
  <c r="AI64" i="13" s="1"/>
  <c r="AF64" i="13"/>
  <c r="AG64" i="13" s="1"/>
  <c r="AD64" i="13"/>
  <c r="AE64" i="13" s="1"/>
  <c r="AB64" i="13"/>
  <c r="AC64" i="13" s="1"/>
  <c r="Z64" i="13"/>
  <c r="AA64" i="13" s="1"/>
  <c r="X64" i="13"/>
  <c r="Y64" i="13" s="1"/>
  <c r="V64" i="13"/>
  <c r="W64" i="13" s="1"/>
  <c r="O64" i="13"/>
  <c r="P64" i="13" s="1"/>
  <c r="N64" i="13"/>
  <c r="M64" i="13"/>
  <c r="K64" i="13"/>
  <c r="L64" i="13" s="1"/>
  <c r="I64" i="13"/>
  <c r="J64" i="13" s="1"/>
  <c r="G64" i="13"/>
  <c r="E64" i="13"/>
  <c r="F64" i="13" s="1"/>
  <c r="C64" i="13"/>
  <c r="BV63" i="13"/>
  <c r="AW63" i="13"/>
  <c r="AR63" i="13"/>
  <c r="AS63" i="13" s="1"/>
  <c r="AP63" i="13"/>
  <c r="AQ63" i="13" s="1"/>
  <c r="AN63" i="13"/>
  <c r="AO63" i="13" s="1"/>
  <c r="AL63" i="13"/>
  <c r="AM63" i="13" s="1"/>
  <c r="AJ63" i="13"/>
  <c r="AK63" i="13" s="1"/>
  <c r="AH63" i="13"/>
  <c r="AI63" i="13" s="1"/>
  <c r="AF63" i="13"/>
  <c r="AG63" i="13" s="1"/>
  <c r="AE63" i="13"/>
  <c r="AD63" i="13"/>
  <c r="AB63" i="13"/>
  <c r="AC63" i="13" s="1"/>
  <c r="Z63" i="13"/>
  <c r="AA63" i="13" s="1"/>
  <c r="X63" i="13"/>
  <c r="F63" i="13" s="1"/>
  <c r="V63" i="13"/>
  <c r="O63" i="13"/>
  <c r="P63" i="13" s="1"/>
  <c r="M63" i="13"/>
  <c r="K63" i="13"/>
  <c r="L63" i="13" s="1"/>
  <c r="I63" i="13"/>
  <c r="J63" i="13" s="1"/>
  <c r="G63" i="13"/>
  <c r="E63" i="13"/>
  <c r="S63" i="13" s="1"/>
  <c r="T63" i="13" s="1"/>
  <c r="C63" i="13"/>
  <c r="BV62" i="13"/>
  <c r="AW62" i="13"/>
  <c r="AR62" i="13"/>
  <c r="AS62" i="13" s="1"/>
  <c r="AP62" i="13"/>
  <c r="AN62" i="13"/>
  <c r="AO62" i="13" s="1"/>
  <c r="AL62" i="13"/>
  <c r="AM62" i="13" s="1"/>
  <c r="AJ62" i="13"/>
  <c r="AK62" i="13" s="1"/>
  <c r="AI62" i="13"/>
  <c r="AH62" i="13"/>
  <c r="AF62" i="13"/>
  <c r="AG62" i="13" s="1"/>
  <c r="AD62" i="13"/>
  <c r="AC62" i="13"/>
  <c r="AB62" i="13"/>
  <c r="AB60" i="13" s="1"/>
  <c r="AC60" i="13" s="1"/>
  <c r="Z62" i="13"/>
  <c r="X62" i="13"/>
  <c r="Y62" i="13" s="1"/>
  <c r="V62" i="13"/>
  <c r="W62" i="13" s="1"/>
  <c r="O62" i="13"/>
  <c r="N62" i="13"/>
  <c r="M62" i="13"/>
  <c r="K62" i="13"/>
  <c r="I62" i="13"/>
  <c r="G62" i="13"/>
  <c r="H62" i="13" s="1"/>
  <c r="E62" i="13"/>
  <c r="F62" i="13" s="1"/>
  <c r="D62" i="13"/>
  <c r="C62" i="13"/>
  <c r="BV61" i="13"/>
  <c r="AW61" i="13"/>
  <c r="AR61" i="13"/>
  <c r="AQ61" i="13"/>
  <c r="AP61" i="13"/>
  <c r="W61" i="18" s="1"/>
  <c r="AN61" i="13"/>
  <c r="AN60" i="13" s="1"/>
  <c r="AO60" i="13" s="1"/>
  <c r="AL61" i="13"/>
  <c r="AJ61" i="13"/>
  <c r="AH61" i="13"/>
  <c r="AF61" i="13"/>
  <c r="N61" i="13" s="1"/>
  <c r="AD61" i="13"/>
  <c r="AB61" i="13"/>
  <c r="Z61" i="13"/>
  <c r="AA61" i="13" s="1"/>
  <c r="X61" i="13"/>
  <c r="X60" i="13" s="1"/>
  <c r="Y60" i="13" s="1"/>
  <c r="V61" i="13"/>
  <c r="W61" i="13" s="1"/>
  <c r="O61" i="13"/>
  <c r="M61" i="13"/>
  <c r="K61" i="13"/>
  <c r="I61" i="13"/>
  <c r="G61" i="13"/>
  <c r="E61" i="13"/>
  <c r="S61" i="13" s="1"/>
  <c r="C61" i="13"/>
  <c r="D61" i="13" s="1"/>
  <c r="BT60" i="13"/>
  <c r="BR60" i="13"/>
  <c r="BP60" i="13"/>
  <c r="BN60" i="13"/>
  <c r="BL60" i="13"/>
  <c r="BJ60" i="13"/>
  <c r="BH60" i="13"/>
  <c r="BF60" i="13"/>
  <c r="BD60" i="13"/>
  <c r="BB60" i="13"/>
  <c r="AZ60" i="13"/>
  <c r="AX60" i="13"/>
  <c r="V60" i="13"/>
  <c r="G60" i="13"/>
  <c r="E60" i="13"/>
  <c r="BV59" i="13"/>
  <c r="AW59" i="13"/>
  <c r="AR59" i="13"/>
  <c r="AS59" i="13" s="1"/>
  <c r="AP59" i="13"/>
  <c r="AQ59" i="13" s="1"/>
  <c r="AN59" i="13"/>
  <c r="AO59" i="13" s="1"/>
  <c r="AL59" i="13"/>
  <c r="AM59" i="13" s="1"/>
  <c r="AK59" i="13"/>
  <c r="AJ59" i="13"/>
  <c r="AI59" i="13"/>
  <c r="AH59" i="13"/>
  <c r="AG59" i="13"/>
  <c r="AF59" i="13"/>
  <c r="AD59" i="13"/>
  <c r="AE59" i="13" s="1"/>
  <c r="AB59" i="13"/>
  <c r="AC59" i="13" s="1"/>
  <c r="Z59" i="13"/>
  <c r="AA59" i="13" s="1"/>
  <c r="X59" i="13"/>
  <c r="V59" i="13"/>
  <c r="W59" i="13" s="1"/>
  <c r="O59" i="13"/>
  <c r="M59" i="13"/>
  <c r="N59" i="13" s="1"/>
  <c r="K59" i="13"/>
  <c r="L59" i="13" s="1"/>
  <c r="I59" i="13"/>
  <c r="J59" i="13" s="1"/>
  <c r="G59" i="13"/>
  <c r="E59" i="13"/>
  <c r="F59" i="13" s="1"/>
  <c r="C59" i="13"/>
  <c r="D59" i="13" s="1"/>
  <c r="BV58" i="13"/>
  <c r="AW58" i="13"/>
  <c r="AS58" i="13"/>
  <c r="AR58" i="13"/>
  <c r="AQ58" i="13"/>
  <c r="AP58" i="13"/>
  <c r="AO58" i="13"/>
  <c r="AN58" i="13"/>
  <c r="AL58" i="13"/>
  <c r="AM58" i="13" s="1"/>
  <c r="AJ58" i="13"/>
  <c r="AK58" i="13" s="1"/>
  <c r="AH58" i="13"/>
  <c r="AI58" i="13" s="1"/>
  <c r="AG58" i="13"/>
  <c r="AF58" i="13"/>
  <c r="AD58" i="13"/>
  <c r="AE58" i="13" s="1"/>
  <c r="AB58" i="13"/>
  <c r="AC58" i="13" s="1"/>
  <c r="Z58" i="13"/>
  <c r="X58" i="13"/>
  <c r="Y58" i="13" s="1"/>
  <c r="V58" i="13"/>
  <c r="O58" i="13"/>
  <c r="P58" i="13" s="1"/>
  <c r="M58" i="13"/>
  <c r="K58" i="13"/>
  <c r="L58" i="13" s="1"/>
  <c r="I58" i="13"/>
  <c r="G58" i="13"/>
  <c r="E58" i="13"/>
  <c r="C58" i="13"/>
  <c r="BV57" i="13"/>
  <c r="AW57" i="13"/>
  <c r="AR57" i="13"/>
  <c r="AS57" i="13" s="1"/>
  <c r="AP57" i="13"/>
  <c r="AQ57" i="13" s="1"/>
  <c r="AN57" i="13"/>
  <c r="AO57" i="13" s="1"/>
  <c r="AL57" i="13"/>
  <c r="AM57" i="13" s="1"/>
  <c r="AJ57" i="13"/>
  <c r="AK57" i="13" s="1"/>
  <c r="AH57" i="13"/>
  <c r="AI57" i="13" s="1"/>
  <c r="AF57" i="13"/>
  <c r="AG57" i="13" s="1"/>
  <c r="AD57" i="13"/>
  <c r="AE57" i="13" s="1"/>
  <c r="AB57" i="13"/>
  <c r="Z57" i="13"/>
  <c r="AA57" i="13" s="1"/>
  <c r="Y57" i="13"/>
  <c r="X57" i="13"/>
  <c r="W57" i="13"/>
  <c r="V57" i="13"/>
  <c r="O57" i="13"/>
  <c r="P57" i="13" s="1"/>
  <c r="N57" i="13"/>
  <c r="M57" i="13"/>
  <c r="K57" i="13"/>
  <c r="I57" i="13"/>
  <c r="G57" i="13"/>
  <c r="E57" i="13"/>
  <c r="F57" i="13" s="1"/>
  <c r="C57" i="13"/>
  <c r="D57" i="13" s="1"/>
  <c r="BV56" i="13"/>
  <c r="AW56" i="13"/>
  <c r="AR56" i="13"/>
  <c r="AS56" i="13" s="1"/>
  <c r="AQ56" i="13"/>
  <c r="AP56" i="13"/>
  <c r="AN56" i="13"/>
  <c r="AL56" i="13"/>
  <c r="AL55" i="13" s="1"/>
  <c r="AM55" i="13" s="1"/>
  <c r="AK56" i="13"/>
  <c r="AJ56" i="13"/>
  <c r="Q56" i="18" s="1"/>
  <c r="AH56" i="13"/>
  <c r="O56" i="18" s="1"/>
  <c r="AG56" i="13"/>
  <c r="AF56" i="13"/>
  <c r="M56" i="18" s="1"/>
  <c r="AD56" i="13"/>
  <c r="AB56" i="13"/>
  <c r="Z56" i="13"/>
  <c r="AA56" i="13" s="1"/>
  <c r="X56" i="13"/>
  <c r="V56" i="13"/>
  <c r="V55" i="13" s="1"/>
  <c r="W55" i="13" s="1"/>
  <c r="O56" i="13"/>
  <c r="M56" i="13"/>
  <c r="K56" i="13"/>
  <c r="I56" i="13"/>
  <c r="G56" i="13"/>
  <c r="E56" i="13"/>
  <c r="D56" i="13"/>
  <c r="C56" i="13"/>
  <c r="BT55" i="13"/>
  <c r="BR55" i="13"/>
  <c r="BP55" i="13"/>
  <c r="BN55" i="13"/>
  <c r="BL55" i="13"/>
  <c r="BJ55" i="13"/>
  <c r="BH55" i="13"/>
  <c r="BF55" i="13"/>
  <c r="BD55" i="13"/>
  <c r="BB55" i="13"/>
  <c r="AZ55" i="13"/>
  <c r="AX55" i="13"/>
  <c r="BV54" i="13"/>
  <c r="AW54" i="13"/>
  <c r="AR54" i="13"/>
  <c r="AS54" i="13" s="1"/>
  <c r="AP54" i="13"/>
  <c r="AN54" i="13"/>
  <c r="AO54" i="13" s="1"/>
  <c r="AL54" i="13"/>
  <c r="AM54" i="13" s="1"/>
  <c r="AK54" i="13"/>
  <c r="AJ54" i="13"/>
  <c r="AH54" i="13"/>
  <c r="AI54" i="13" s="1"/>
  <c r="AF54" i="13"/>
  <c r="AG54" i="13" s="1"/>
  <c r="AD54" i="13"/>
  <c r="AE54" i="13" s="1"/>
  <c r="AB54" i="13"/>
  <c r="J54" i="13" s="1"/>
  <c r="AA54" i="13"/>
  <c r="Z54" i="13"/>
  <c r="X54" i="13"/>
  <c r="Y54" i="13" s="1"/>
  <c r="V54" i="13"/>
  <c r="W54" i="13" s="1"/>
  <c r="O54" i="13"/>
  <c r="P54" i="13" s="1"/>
  <c r="M54" i="13"/>
  <c r="N54" i="13" s="1"/>
  <c r="K54" i="13"/>
  <c r="I54" i="13"/>
  <c r="G54" i="13"/>
  <c r="H54" i="13" s="1"/>
  <c r="E54" i="13"/>
  <c r="C54" i="13"/>
  <c r="BV53" i="13"/>
  <c r="AW53" i="13"/>
  <c r="AS53" i="13"/>
  <c r="AR53" i="13"/>
  <c r="AQ53" i="13"/>
  <c r="AP53" i="13"/>
  <c r="AN53" i="13"/>
  <c r="AO53" i="13" s="1"/>
  <c r="AL53" i="13"/>
  <c r="AM53" i="13" s="1"/>
  <c r="AJ53" i="13"/>
  <c r="AK53" i="13" s="1"/>
  <c r="AH53" i="13"/>
  <c r="AI53" i="13" s="1"/>
  <c r="AF53" i="13"/>
  <c r="AG53" i="13" s="1"/>
  <c r="AD53" i="13"/>
  <c r="AB53" i="13"/>
  <c r="AC53" i="13" s="1"/>
  <c r="Z53" i="13"/>
  <c r="AA53" i="13" s="1"/>
  <c r="X53" i="13"/>
  <c r="V53" i="13"/>
  <c r="W53" i="13" s="1"/>
  <c r="P53" i="13"/>
  <c r="O53" i="13"/>
  <c r="M53" i="13"/>
  <c r="N53" i="13" s="1"/>
  <c r="K53" i="13"/>
  <c r="I53" i="13"/>
  <c r="G53" i="13"/>
  <c r="H53" i="13" s="1"/>
  <c r="E53" i="13"/>
  <c r="C53" i="13"/>
  <c r="BV52" i="13"/>
  <c r="AW52" i="13"/>
  <c r="AR52" i="13"/>
  <c r="AQ52" i="13"/>
  <c r="AP52" i="13"/>
  <c r="AO52" i="13"/>
  <c r="AN52" i="13"/>
  <c r="AL52" i="13"/>
  <c r="AM52" i="13" s="1"/>
  <c r="AJ52" i="13"/>
  <c r="AK52" i="13" s="1"/>
  <c r="AH52" i="13"/>
  <c r="AF52" i="13"/>
  <c r="AG52" i="13" s="1"/>
  <c r="AE52" i="13"/>
  <c r="AD52" i="13"/>
  <c r="AC52" i="13"/>
  <c r="AB52" i="13"/>
  <c r="Z52" i="13"/>
  <c r="AA52" i="13" s="1"/>
  <c r="X52" i="13"/>
  <c r="Y52" i="13" s="1"/>
  <c r="V52" i="13"/>
  <c r="W52" i="13" s="1"/>
  <c r="O52" i="13"/>
  <c r="M52" i="13"/>
  <c r="L52" i="13"/>
  <c r="K52" i="13"/>
  <c r="I52" i="13"/>
  <c r="G52" i="13"/>
  <c r="E52" i="13"/>
  <c r="F52" i="13" s="1"/>
  <c r="D52" i="13"/>
  <c r="C52" i="13"/>
  <c r="BV51" i="13"/>
  <c r="AW51" i="13"/>
  <c r="AR51" i="13"/>
  <c r="AP51" i="13"/>
  <c r="AO51" i="13"/>
  <c r="AN51" i="13"/>
  <c r="U51" i="18" s="1"/>
  <c r="AL51" i="13"/>
  <c r="AK51" i="13"/>
  <c r="AJ51" i="13"/>
  <c r="Q51" i="18" s="1"/>
  <c r="AH51" i="13"/>
  <c r="AF51" i="13"/>
  <c r="AD51" i="13"/>
  <c r="L51" i="13" s="1"/>
  <c r="AC51" i="13"/>
  <c r="AB51" i="13"/>
  <c r="I51" i="18" s="1"/>
  <c r="Z51" i="13"/>
  <c r="AA51" i="13" s="1"/>
  <c r="Y51" i="13"/>
  <c r="X51" i="13"/>
  <c r="V51" i="13"/>
  <c r="O51" i="13"/>
  <c r="M51" i="13"/>
  <c r="K51" i="13"/>
  <c r="J51" i="13"/>
  <c r="I51" i="13"/>
  <c r="G51" i="13"/>
  <c r="H51" i="13" s="1"/>
  <c r="E51" i="13"/>
  <c r="C51" i="13"/>
  <c r="BT50" i="13"/>
  <c r="BR50" i="13"/>
  <c r="BP50" i="13"/>
  <c r="BN50" i="13"/>
  <c r="BL50" i="13"/>
  <c r="BJ50" i="13"/>
  <c r="BH50" i="13"/>
  <c r="BF50" i="13"/>
  <c r="BD50" i="13"/>
  <c r="BB50" i="13"/>
  <c r="AZ50" i="13"/>
  <c r="AX50" i="13"/>
  <c r="AW50" i="13" s="1"/>
  <c r="Z50" i="13"/>
  <c r="AA50" i="13" s="1"/>
  <c r="BV49" i="13"/>
  <c r="AW49" i="13"/>
  <c r="AR49" i="13"/>
  <c r="AS49" i="13" s="1"/>
  <c r="AP49" i="13"/>
  <c r="AQ49" i="13" s="1"/>
  <c r="AN49" i="13"/>
  <c r="AO49" i="13" s="1"/>
  <c r="AM49" i="13"/>
  <c r="AL49" i="13"/>
  <c r="AJ49" i="13"/>
  <c r="AK49" i="13" s="1"/>
  <c r="AH49" i="13"/>
  <c r="AI49" i="13" s="1"/>
  <c r="AG49" i="13"/>
  <c r="AF49" i="13"/>
  <c r="N49" i="13" s="1"/>
  <c r="AD49" i="13"/>
  <c r="AE49" i="13" s="1"/>
  <c r="AC49" i="13"/>
  <c r="AB49" i="13"/>
  <c r="AA49" i="13"/>
  <c r="Z49" i="13"/>
  <c r="X49" i="13"/>
  <c r="F49" i="13" s="1"/>
  <c r="V49" i="13"/>
  <c r="W49" i="13" s="1"/>
  <c r="O49" i="13"/>
  <c r="M49" i="13"/>
  <c r="K49" i="13"/>
  <c r="L49" i="13" s="1"/>
  <c r="I49" i="13"/>
  <c r="J49" i="13" s="1"/>
  <c r="G49" i="13"/>
  <c r="E49" i="13"/>
  <c r="C49" i="13"/>
  <c r="BV48" i="13"/>
  <c r="AW48" i="13"/>
  <c r="AR48" i="13"/>
  <c r="AS48" i="13" s="1"/>
  <c r="AP48" i="13"/>
  <c r="AQ48" i="13" s="1"/>
  <c r="AN48" i="13"/>
  <c r="AO48" i="13" s="1"/>
  <c r="AM48" i="13"/>
  <c r="AL48" i="13"/>
  <c r="AJ48" i="13"/>
  <c r="AK48" i="13" s="1"/>
  <c r="AI48" i="13"/>
  <c r="AH48" i="13"/>
  <c r="AF48" i="13"/>
  <c r="AG48" i="13" s="1"/>
  <c r="AD48" i="13"/>
  <c r="AE48" i="13" s="1"/>
  <c r="AC48" i="13"/>
  <c r="AB48" i="13"/>
  <c r="Z48" i="13"/>
  <c r="AA48" i="13" s="1"/>
  <c r="Y48" i="13"/>
  <c r="X48" i="13"/>
  <c r="V48" i="13"/>
  <c r="P48" i="13"/>
  <c r="O48" i="13"/>
  <c r="M48" i="13"/>
  <c r="N48" i="13" s="1"/>
  <c r="K48" i="13"/>
  <c r="I48" i="13"/>
  <c r="J48" i="13" s="1"/>
  <c r="G48" i="13"/>
  <c r="E48" i="13"/>
  <c r="F48" i="13" s="1"/>
  <c r="C48" i="13"/>
  <c r="BV47" i="13"/>
  <c r="AW47" i="13"/>
  <c r="AR47" i="13"/>
  <c r="AS47" i="13" s="1"/>
  <c r="AP47" i="13"/>
  <c r="AQ47" i="13" s="1"/>
  <c r="AN47" i="13"/>
  <c r="AO47" i="13" s="1"/>
  <c r="AL47" i="13"/>
  <c r="AM47" i="13" s="1"/>
  <c r="AJ47" i="13"/>
  <c r="AK47" i="13" s="1"/>
  <c r="AH47" i="13"/>
  <c r="AI47" i="13" s="1"/>
  <c r="AG47" i="13"/>
  <c r="AF47" i="13"/>
  <c r="AD47" i="13"/>
  <c r="AE47" i="13" s="1"/>
  <c r="AB47" i="13"/>
  <c r="AC47" i="13" s="1"/>
  <c r="Z47" i="13"/>
  <c r="AA47" i="13" s="1"/>
  <c r="Y47" i="13"/>
  <c r="X47" i="13"/>
  <c r="F47" i="13" s="1"/>
  <c r="V47" i="13"/>
  <c r="W47" i="13" s="1"/>
  <c r="O47" i="13"/>
  <c r="M47" i="13"/>
  <c r="K47" i="13"/>
  <c r="L47" i="13" s="1"/>
  <c r="I47" i="13"/>
  <c r="J47" i="13" s="1"/>
  <c r="G47" i="13"/>
  <c r="E47" i="13"/>
  <c r="C47" i="13"/>
  <c r="D47" i="13" s="1"/>
  <c r="BV46" i="13"/>
  <c r="AW46" i="13"/>
  <c r="AR46" i="13"/>
  <c r="AP46" i="13"/>
  <c r="W46" i="18" s="1"/>
  <c r="AN46" i="13"/>
  <c r="U46" i="18" s="1"/>
  <c r="AM46" i="13"/>
  <c r="AL46" i="13"/>
  <c r="S46" i="18" s="1"/>
  <c r="AJ46" i="13"/>
  <c r="AH46" i="13"/>
  <c r="O46" i="18" s="1"/>
  <c r="AG46" i="13"/>
  <c r="AF46" i="13"/>
  <c r="M46" i="18" s="1"/>
  <c r="AD46" i="13"/>
  <c r="AT46" i="13" s="1"/>
  <c r="AU46" i="13" s="1"/>
  <c r="AB46" i="13"/>
  <c r="AC46" i="13" s="1"/>
  <c r="Z46" i="13"/>
  <c r="AA46" i="13" s="1"/>
  <c r="X46" i="13"/>
  <c r="V46" i="13"/>
  <c r="W46" i="13" s="1"/>
  <c r="O46" i="13"/>
  <c r="N46" i="13"/>
  <c r="M46" i="13"/>
  <c r="K46" i="13"/>
  <c r="I46" i="13"/>
  <c r="J46" i="13" s="1"/>
  <c r="G46" i="13"/>
  <c r="E46" i="13"/>
  <c r="F46" i="13" s="1"/>
  <c r="C46" i="13"/>
  <c r="BT45" i="13"/>
  <c r="BR45" i="13"/>
  <c r="BP45" i="13"/>
  <c r="BN45" i="13"/>
  <c r="BL45" i="13"/>
  <c r="BJ45" i="13"/>
  <c r="BH45" i="13"/>
  <c r="BF45" i="13"/>
  <c r="BD45" i="13"/>
  <c r="BB45" i="13"/>
  <c r="AZ45" i="13"/>
  <c r="AX45" i="13"/>
  <c r="AL45" i="13"/>
  <c r="AM45" i="13" s="1"/>
  <c r="I45" i="13"/>
  <c r="BV44" i="13"/>
  <c r="AW44" i="13"/>
  <c r="AS44" i="13"/>
  <c r="AR44" i="13"/>
  <c r="AQ44" i="13"/>
  <c r="AP44" i="13"/>
  <c r="AN44" i="13"/>
  <c r="AO44" i="13" s="1"/>
  <c r="AM44" i="13"/>
  <c r="AL44" i="13"/>
  <c r="AJ44" i="13"/>
  <c r="AK44" i="13" s="1"/>
  <c r="AH44" i="13"/>
  <c r="AI44" i="13" s="1"/>
  <c r="AF44" i="13"/>
  <c r="AG44" i="13" s="1"/>
  <c r="AD44" i="13"/>
  <c r="AE44" i="13" s="1"/>
  <c r="AB44" i="13"/>
  <c r="AC44" i="13" s="1"/>
  <c r="Z44" i="13"/>
  <c r="AA44" i="13" s="1"/>
  <c r="X44" i="13"/>
  <c r="V44" i="13"/>
  <c r="W44" i="13" s="1"/>
  <c r="O44" i="13"/>
  <c r="P44" i="13" s="1"/>
  <c r="M44" i="13"/>
  <c r="K44" i="13"/>
  <c r="L44" i="13" s="1"/>
  <c r="I44" i="13"/>
  <c r="J44" i="13" s="1"/>
  <c r="H44" i="13"/>
  <c r="G44" i="13"/>
  <c r="E44" i="13"/>
  <c r="C44" i="13"/>
  <c r="BV43" i="13"/>
  <c r="AW43" i="13"/>
  <c r="AR43" i="13"/>
  <c r="AR40" i="13" s="1"/>
  <c r="AP43" i="13"/>
  <c r="AQ43" i="13" s="1"/>
  <c r="AN43" i="13"/>
  <c r="AO43" i="13" s="1"/>
  <c r="AL43" i="13"/>
  <c r="AM43" i="13" s="1"/>
  <c r="AJ43" i="13"/>
  <c r="AK43" i="13" s="1"/>
  <c r="AH43" i="13"/>
  <c r="AI43" i="13" s="1"/>
  <c r="AF43" i="13"/>
  <c r="AG43" i="13" s="1"/>
  <c r="AD43" i="13"/>
  <c r="AB43" i="13"/>
  <c r="AC43" i="13" s="1"/>
  <c r="Z43" i="13"/>
  <c r="AA43" i="13" s="1"/>
  <c r="X43" i="13"/>
  <c r="Y43" i="13" s="1"/>
  <c r="V43" i="13"/>
  <c r="W43" i="13" s="1"/>
  <c r="P43" i="13"/>
  <c r="O43" i="13"/>
  <c r="M43" i="13"/>
  <c r="N43" i="13" s="1"/>
  <c r="K43" i="13"/>
  <c r="I43" i="13"/>
  <c r="G43" i="13"/>
  <c r="H43" i="13" s="1"/>
  <c r="E43" i="13"/>
  <c r="C43" i="13"/>
  <c r="D43" i="13" s="1"/>
  <c r="BV42" i="13"/>
  <c r="AW42" i="13"/>
  <c r="AR42" i="13"/>
  <c r="AS42" i="13" s="1"/>
  <c r="AP42" i="13"/>
  <c r="AQ42" i="13" s="1"/>
  <c r="AN42" i="13"/>
  <c r="AL42" i="13"/>
  <c r="AM42" i="13" s="1"/>
  <c r="AJ42" i="13"/>
  <c r="AK42" i="13" s="1"/>
  <c r="AH42" i="13"/>
  <c r="AI42" i="13" s="1"/>
  <c r="AF42" i="13"/>
  <c r="AG42" i="13" s="1"/>
  <c r="AE42" i="13"/>
  <c r="AD42" i="13"/>
  <c r="AB42" i="13"/>
  <c r="AC42" i="13" s="1"/>
  <c r="Z42" i="13"/>
  <c r="AA42" i="13" s="1"/>
  <c r="Y42" i="13"/>
  <c r="X42" i="13"/>
  <c r="V42" i="13"/>
  <c r="W42" i="13" s="1"/>
  <c r="O42" i="13"/>
  <c r="P42" i="13" s="1"/>
  <c r="M42" i="13"/>
  <c r="N42" i="13" s="1"/>
  <c r="K42" i="13"/>
  <c r="I42" i="13"/>
  <c r="J42" i="13" s="1"/>
  <c r="G42" i="13"/>
  <c r="H42" i="13" s="1"/>
  <c r="E42" i="13"/>
  <c r="D42" i="13"/>
  <c r="C42" i="13"/>
  <c r="BV41" i="13"/>
  <c r="AW41" i="13"/>
  <c r="AR41" i="13"/>
  <c r="AS41" i="13" s="1"/>
  <c r="AP41" i="13"/>
  <c r="W41" i="18" s="1"/>
  <c r="AN41" i="13"/>
  <c r="AL41" i="13"/>
  <c r="AK41" i="13"/>
  <c r="AJ41" i="13"/>
  <c r="Q41" i="18" s="1"/>
  <c r="AH41" i="13"/>
  <c r="AF41" i="13"/>
  <c r="AD41" i="13"/>
  <c r="K41" i="18" s="1"/>
  <c r="AB41" i="13"/>
  <c r="AB40" i="13" s="1"/>
  <c r="AC40" i="13" s="1"/>
  <c r="Z41" i="13"/>
  <c r="AA41" i="13" s="1"/>
  <c r="Y41" i="13"/>
  <c r="X41" i="13"/>
  <c r="W41" i="13"/>
  <c r="V41" i="13"/>
  <c r="O41" i="13"/>
  <c r="P41" i="13" s="1"/>
  <c r="M41" i="13"/>
  <c r="N41" i="13" s="1"/>
  <c r="K41" i="13"/>
  <c r="I41" i="13"/>
  <c r="J41" i="13" s="1"/>
  <c r="H41" i="13"/>
  <c r="G41" i="13"/>
  <c r="E41" i="13"/>
  <c r="C41" i="13"/>
  <c r="BT40" i="13"/>
  <c r="BR40" i="13"/>
  <c r="BP40" i="13"/>
  <c r="BN40" i="13"/>
  <c r="BL40" i="13"/>
  <c r="BJ40" i="13"/>
  <c r="BH40" i="13"/>
  <c r="BF40" i="13"/>
  <c r="BD40" i="13"/>
  <c r="BB40" i="13"/>
  <c r="AZ40" i="13"/>
  <c r="AX40" i="13"/>
  <c r="AJ40" i="13"/>
  <c r="AK40" i="13" s="1"/>
  <c r="G40" i="13"/>
  <c r="BV39" i="13"/>
  <c r="AW39" i="13"/>
  <c r="AR39" i="13"/>
  <c r="AS39" i="13" s="1"/>
  <c r="AP39" i="13"/>
  <c r="AQ39" i="13" s="1"/>
  <c r="AN39" i="13"/>
  <c r="AO39" i="13" s="1"/>
  <c r="AM39" i="13"/>
  <c r="AL39" i="13"/>
  <c r="AJ39" i="13"/>
  <c r="AK39" i="13" s="1"/>
  <c r="AH39" i="13"/>
  <c r="AI39" i="13" s="1"/>
  <c r="AF39" i="13"/>
  <c r="AG39" i="13" s="1"/>
  <c r="AD39" i="13"/>
  <c r="AE39" i="13" s="1"/>
  <c r="AB39" i="13"/>
  <c r="AC39" i="13" s="1"/>
  <c r="AA39" i="13"/>
  <c r="Z39" i="13"/>
  <c r="Y39" i="13"/>
  <c r="X39" i="13"/>
  <c r="W39" i="13"/>
  <c r="V39" i="13"/>
  <c r="O39" i="13"/>
  <c r="P39" i="13" s="1"/>
  <c r="M39" i="13"/>
  <c r="N39" i="13" s="1"/>
  <c r="K39" i="13"/>
  <c r="L39" i="13" s="1"/>
  <c r="I39" i="13"/>
  <c r="J39" i="13" s="1"/>
  <c r="G39" i="13"/>
  <c r="H39" i="13" s="1"/>
  <c r="E39" i="13"/>
  <c r="F39" i="13" s="1"/>
  <c r="C39" i="13"/>
  <c r="D39" i="13" s="1"/>
  <c r="BV38" i="13"/>
  <c r="AW38" i="13"/>
  <c r="AR38" i="13"/>
  <c r="AS38" i="13" s="1"/>
  <c r="AP38" i="13"/>
  <c r="AQ38" i="13" s="1"/>
  <c r="AN38" i="13"/>
  <c r="AO38" i="13" s="1"/>
  <c r="AL38" i="13"/>
  <c r="AM38" i="13" s="1"/>
  <c r="AJ38" i="13"/>
  <c r="AK38" i="13" s="1"/>
  <c r="AI38" i="13"/>
  <c r="AH38" i="13"/>
  <c r="AG38" i="13"/>
  <c r="AF38" i="13"/>
  <c r="AD38" i="13"/>
  <c r="AB38" i="13"/>
  <c r="AC38" i="13" s="1"/>
  <c r="Z38" i="13"/>
  <c r="AA38" i="13" s="1"/>
  <c r="Y38" i="13"/>
  <c r="X38" i="13"/>
  <c r="V38" i="13"/>
  <c r="W38" i="13" s="1"/>
  <c r="O38" i="13"/>
  <c r="P38" i="13" s="1"/>
  <c r="M38" i="13"/>
  <c r="M35" i="13" s="1"/>
  <c r="K38" i="13"/>
  <c r="J38" i="13"/>
  <c r="I38" i="13"/>
  <c r="G38" i="13"/>
  <c r="H38" i="13" s="1"/>
  <c r="F38" i="13"/>
  <c r="E38" i="13"/>
  <c r="C38" i="13"/>
  <c r="D38" i="13" s="1"/>
  <c r="BV37" i="13"/>
  <c r="AW37" i="13"/>
  <c r="AR37" i="13"/>
  <c r="AP37" i="13"/>
  <c r="AQ37" i="13" s="1"/>
  <c r="AN37" i="13"/>
  <c r="AO37" i="13" s="1"/>
  <c r="AL37" i="13"/>
  <c r="AM37" i="13" s="1"/>
  <c r="AJ37" i="13"/>
  <c r="AK37" i="13" s="1"/>
  <c r="AI37" i="13"/>
  <c r="AH37" i="13"/>
  <c r="AF37" i="13"/>
  <c r="AD37" i="13"/>
  <c r="L37" i="13" s="1"/>
  <c r="AB37" i="13"/>
  <c r="AC37" i="13" s="1"/>
  <c r="Z37" i="13"/>
  <c r="AA37" i="13" s="1"/>
  <c r="X37" i="13"/>
  <c r="Y37" i="13" s="1"/>
  <c r="V37" i="13"/>
  <c r="W37" i="13" s="1"/>
  <c r="P37" i="13"/>
  <c r="O37" i="13"/>
  <c r="O35" i="13" s="1"/>
  <c r="M37" i="13"/>
  <c r="K37" i="13"/>
  <c r="I37" i="13"/>
  <c r="G37" i="13"/>
  <c r="H37" i="13" s="1"/>
  <c r="F37" i="13"/>
  <c r="E37" i="13"/>
  <c r="C37" i="13"/>
  <c r="BV36" i="13"/>
  <c r="AW36" i="13"/>
  <c r="AR36" i="13"/>
  <c r="AS36" i="13" s="1"/>
  <c r="AP36" i="13"/>
  <c r="W36" i="18" s="1"/>
  <c r="AN36" i="13"/>
  <c r="U36" i="18" s="1"/>
  <c r="AL36" i="13"/>
  <c r="AJ36" i="13"/>
  <c r="Q36" i="18" s="1"/>
  <c r="AH36" i="13"/>
  <c r="AF36" i="13"/>
  <c r="AD36" i="13"/>
  <c r="AB36" i="13"/>
  <c r="I36" i="18" s="1"/>
  <c r="AA36" i="13"/>
  <c r="Z36" i="13"/>
  <c r="Y36" i="13"/>
  <c r="X36" i="13"/>
  <c r="W36" i="13"/>
  <c r="V36" i="13"/>
  <c r="P36" i="13"/>
  <c r="O36" i="13"/>
  <c r="M36" i="13"/>
  <c r="N36" i="13" s="1"/>
  <c r="K36" i="13"/>
  <c r="L36" i="13" s="1"/>
  <c r="I36" i="13"/>
  <c r="I35" i="13" s="1"/>
  <c r="H36" i="13"/>
  <c r="G36" i="13"/>
  <c r="E36" i="13"/>
  <c r="C36" i="13"/>
  <c r="D36" i="13" s="1"/>
  <c r="BT35" i="13"/>
  <c r="BR35" i="13"/>
  <c r="BP35" i="13"/>
  <c r="BN35" i="13"/>
  <c r="BL35" i="13"/>
  <c r="BJ35" i="13"/>
  <c r="BH35" i="13"/>
  <c r="BF35" i="13"/>
  <c r="BD35" i="13"/>
  <c r="BB35" i="13"/>
  <c r="AZ35" i="13"/>
  <c r="AX35" i="13"/>
  <c r="AW35" i="13" s="1"/>
  <c r="AH35" i="13"/>
  <c r="AI35" i="13" s="1"/>
  <c r="BV34" i="13"/>
  <c r="AW34" i="13"/>
  <c r="AR34" i="13"/>
  <c r="AS34" i="13" s="1"/>
  <c r="AP34" i="13"/>
  <c r="AQ34" i="13" s="1"/>
  <c r="AO34" i="13"/>
  <c r="AN34" i="13"/>
  <c r="AL34" i="13"/>
  <c r="AM34" i="13" s="1"/>
  <c r="AJ34" i="13"/>
  <c r="AI34" i="13"/>
  <c r="AH34" i="13"/>
  <c r="AF34" i="13"/>
  <c r="AG34" i="13" s="1"/>
  <c r="AD34" i="13"/>
  <c r="AE34" i="13" s="1"/>
  <c r="AC34" i="13"/>
  <c r="AB34" i="13"/>
  <c r="Z34" i="13"/>
  <c r="AA34" i="13" s="1"/>
  <c r="Y34" i="13"/>
  <c r="X34" i="13"/>
  <c r="W34" i="13"/>
  <c r="V34" i="13"/>
  <c r="P34" i="13"/>
  <c r="O34" i="13"/>
  <c r="M34" i="13"/>
  <c r="K34" i="13"/>
  <c r="L34" i="13" s="1"/>
  <c r="I34" i="13"/>
  <c r="J34" i="13" s="1"/>
  <c r="G34" i="13"/>
  <c r="H34" i="13" s="1"/>
  <c r="E34" i="13"/>
  <c r="C34" i="13"/>
  <c r="BV33" i="13"/>
  <c r="AW33" i="13"/>
  <c r="AR33" i="13"/>
  <c r="AS33" i="13" s="1"/>
  <c r="AQ33" i="13"/>
  <c r="AP33" i="13"/>
  <c r="AN33" i="13"/>
  <c r="AL33" i="13"/>
  <c r="AM33" i="13" s="1"/>
  <c r="AK33" i="13"/>
  <c r="AJ33" i="13"/>
  <c r="AH33" i="13"/>
  <c r="AI33" i="13" s="1"/>
  <c r="AG33" i="13"/>
  <c r="AF33" i="13"/>
  <c r="AD33" i="13"/>
  <c r="AE33" i="13" s="1"/>
  <c r="AB33" i="13"/>
  <c r="AC33" i="13" s="1"/>
  <c r="AA33" i="13"/>
  <c r="Z33" i="13"/>
  <c r="X33" i="13"/>
  <c r="Y33" i="13" s="1"/>
  <c r="V33" i="13"/>
  <c r="W33" i="13" s="1"/>
  <c r="O33" i="13"/>
  <c r="P33" i="13" s="1"/>
  <c r="M33" i="13"/>
  <c r="K33" i="13"/>
  <c r="I33" i="13"/>
  <c r="J33" i="13" s="1"/>
  <c r="G33" i="13"/>
  <c r="H33" i="13" s="1"/>
  <c r="E33" i="13"/>
  <c r="F33" i="13" s="1"/>
  <c r="C33" i="13"/>
  <c r="D33" i="13" s="1"/>
  <c r="BV32" i="13"/>
  <c r="AW32" i="13"/>
  <c r="AR32" i="13"/>
  <c r="AS32" i="13" s="1"/>
  <c r="AP32" i="13"/>
  <c r="AQ32" i="13" s="1"/>
  <c r="AN32" i="13"/>
  <c r="AO32" i="13" s="1"/>
  <c r="AM32" i="13"/>
  <c r="AL32" i="13"/>
  <c r="AJ32" i="13"/>
  <c r="AK32" i="13" s="1"/>
  <c r="AH32" i="13"/>
  <c r="AI32" i="13" s="1"/>
  <c r="AG32" i="13"/>
  <c r="AF32" i="13"/>
  <c r="AD32" i="13"/>
  <c r="AE32" i="13" s="1"/>
  <c r="AC32" i="13"/>
  <c r="AB32" i="13"/>
  <c r="Z32" i="13"/>
  <c r="AA32" i="13" s="1"/>
  <c r="X32" i="13"/>
  <c r="Y32" i="13" s="1"/>
  <c r="V32" i="13"/>
  <c r="W32" i="13" s="1"/>
  <c r="O32" i="13"/>
  <c r="P32" i="13" s="1"/>
  <c r="M32" i="13"/>
  <c r="M30" i="13" s="1"/>
  <c r="K32" i="13"/>
  <c r="L32" i="13" s="1"/>
  <c r="I32" i="13"/>
  <c r="G32" i="13"/>
  <c r="E32" i="13"/>
  <c r="F32" i="13" s="1"/>
  <c r="C32" i="13"/>
  <c r="D32" i="13" s="1"/>
  <c r="BV31" i="13"/>
  <c r="AW31" i="13"/>
  <c r="AR31" i="13"/>
  <c r="AS31" i="13" s="1"/>
  <c r="AP31" i="13"/>
  <c r="W31" i="18" s="1"/>
  <c r="AN31" i="13"/>
  <c r="U31" i="18" s="1"/>
  <c r="AL31" i="13"/>
  <c r="AK31" i="13"/>
  <c r="AJ31" i="13"/>
  <c r="Q31" i="18" s="1"/>
  <c r="AH31" i="13"/>
  <c r="O31" i="18" s="1"/>
  <c r="AF31" i="13"/>
  <c r="AD31" i="13"/>
  <c r="K31" i="18" s="1"/>
  <c r="AB31" i="13"/>
  <c r="I31" i="18" s="1"/>
  <c r="Z31" i="13"/>
  <c r="AA31" i="13" s="1"/>
  <c r="Y31" i="13"/>
  <c r="X31" i="13"/>
  <c r="V31" i="13"/>
  <c r="W31" i="13" s="1"/>
  <c r="O31" i="13"/>
  <c r="M31" i="13"/>
  <c r="N31" i="13" s="1"/>
  <c r="K31" i="13"/>
  <c r="L31" i="13" s="1"/>
  <c r="I31" i="13"/>
  <c r="G31" i="13"/>
  <c r="H31" i="13" s="1"/>
  <c r="E31" i="13"/>
  <c r="F31" i="13" s="1"/>
  <c r="C31" i="13"/>
  <c r="C30" i="13" s="1"/>
  <c r="BT30" i="13"/>
  <c r="BR30" i="13"/>
  <c r="BP30" i="13"/>
  <c r="BN30" i="13"/>
  <c r="BL30" i="13"/>
  <c r="BJ30" i="13"/>
  <c r="BH30" i="13"/>
  <c r="BF30" i="13"/>
  <c r="BD30" i="13"/>
  <c r="BB30" i="13"/>
  <c r="AZ30" i="13"/>
  <c r="AX30" i="13"/>
  <c r="O30" i="13"/>
  <c r="BV29" i="13"/>
  <c r="AW29" i="13"/>
  <c r="AR29" i="13"/>
  <c r="AS29" i="13" s="1"/>
  <c r="AP29" i="13"/>
  <c r="AQ29" i="13" s="1"/>
  <c r="AN29" i="13"/>
  <c r="AO29" i="13" s="1"/>
  <c r="AL29" i="13"/>
  <c r="AJ29" i="13"/>
  <c r="AK29" i="13" s="1"/>
  <c r="AH29" i="13"/>
  <c r="P29" i="13" s="1"/>
  <c r="AF29" i="13"/>
  <c r="AG29" i="13" s="1"/>
  <c r="AE29" i="13"/>
  <c r="AD29" i="13"/>
  <c r="AB29" i="13"/>
  <c r="AC29" i="13" s="1"/>
  <c r="Z29" i="13"/>
  <c r="X29" i="13"/>
  <c r="Y29" i="13" s="1"/>
  <c r="W29" i="13"/>
  <c r="V29" i="13"/>
  <c r="O29" i="13"/>
  <c r="M29" i="13"/>
  <c r="K29" i="13"/>
  <c r="J29" i="13"/>
  <c r="I29" i="13"/>
  <c r="G29" i="13"/>
  <c r="E29" i="13"/>
  <c r="C29" i="13"/>
  <c r="D29" i="13" s="1"/>
  <c r="BV28" i="13"/>
  <c r="AW28" i="13"/>
  <c r="AR28" i="13"/>
  <c r="AS28" i="13" s="1"/>
  <c r="AQ28" i="13"/>
  <c r="AP28" i="13"/>
  <c r="AN28" i="13"/>
  <c r="AO28" i="13" s="1"/>
  <c r="AL28" i="13"/>
  <c r="AM28" i="13" s="1"/>
  <c r="AJ28" i="13"/>
  <c r="AK28" i="13" s="1"/>
  <c r="AH28" i="13"/>
  <c r="AG28" i="13"/>
  <c r="AF28" i="13"/>
  <c r="AE28" i="13"/>
  <c r="AD28" i="13"/>
  <c r="AB28" i="13"/>
  <c r="AC28" i="13" s="1"/>
  <c r="AA28" i="13"/>
  <c r="Z28" i="13"/>
  <c r="X28" i="13"/>
  <c r="Y28" i="13" s="1"/>
  <c r="V28" i="13"/>
  <c r="O28" i="13"/>
  <c r="M28" i="13"/>
  <c r="N28" i="13" s="1"/>
  <c r="L28" i="13"/>
  <c r="K28" i="13"/>
  <c r="I28" i="13"/>
  <c r="G28" i="13"/>
  <c r="E28" i="13"/>
  <c r="C28" i="13"/>
  <c r="BV27" i="13"/>
  <c r="AW27" i="13"/>
  <c r="AR27" i="13"/>
  <c r="AS27" i="13" s="1"/>
  <c r="AP27" i="13"/>
  <c r="AN27" i="13"/>
  <c r="AO27" i="13" s="1"/>
  <c r="AM27" i="13"/>
  <c r="AL27" i="13"/>
  <c r="AJ27" i="13"/>
  <c r="AK27" i="13" s="1"/>
  <c r="AH27" i="13"/>
  <c r="AI27" i="13" s="1"/>
  <c r="AF27" i="13"/>
  <c r="AG27" i="13" s="1"/>
  <c r="AD27" i="13"/>
  <c r="AC27" i="13"/>
  <c r="AB27" i="13"/>
  <c r="Z27" i="13"/>
  <c r="AA27" i="13" s="1"/>
  <c r="X27" i="13"/>
  <c r="Y27" i="13" s="1"/>
  <c r="W27" i="13"/>
  <c r="V27" i="13"/>
  <c r="O27" i="13"/>
  <c r="M27" i="13"/>
  <c r="N27" i="13" s="1"/>
  <c r="K27" i="13"/>
  <c r="I27" i="13"/>
  <c r="J27" i="13" s="1"/>
  <c r="H27" i="13"/>
  <c r="G27" i="13"/>
  <c r="E27" i="13"/>
  <c r="C27" i="13"/>
  <c r="BV26" i="13"/>
  <c r="AW26" i="13"/>
  <c r="AR26" i="13"/>
  <c r="AS26" i="13" s="1"/>
  <c r="AQ26" i="13"/>
  <c r="AP26" i="13"/>
  <c r="W26" i="18" s="1"/>
  <c r="AN26" i="13"/>
  <c r="U26" i="18" s="1"/>
  <c r="AL26" i="13"/>
  <c r="AK26" i="13"/>
  <c r="AJ26" i="13"/>
  <c r="Q26" i="18" s="1"/>
  <c r="AH26" i="13"/>
  <c r="O26" i="18" s="1"/>
  <c r="AF26" i="13"/>
  <c r="M26" i="18" s="1"/>
  <c r="AE26" i="13"/>
  <c r="AD26" i="13"/>
  <c r="K26" i="18" s="1"/>
  <c r="AB26" i="13"/>
  <c r="I26" i="18" s="1"/>
  <c r="Z26" i="13"/>
  <c r="X26" i="13"/>
  <c r="W26" i="13"/>
  <c r="V26" i="13"/>
  <c r="P26" i="13"/>
  <c r="O26" i="13"/>
  <c r="M26" i="13"/>
  <c r="M25" i="13" s="1"/>
  <c r="K26" i="13"/>
  <c r="J26" i="13"/>
  <c r="I26" i="13"/>
  <c r="I25" i="13" s="1"/>
  <c r="G26" i="13"/>
  <c r="E26" i="13"/>
  <c r="E25" i="13" s="1"/>
  <c r="C26" i="13"/>
  <c r="D26" i="13" s="1"/>
  <c r="BT25" i="13"/>
  <c r="BR25" i="13"/>
  <c r="BP25" i="13"/>
  <c r="BN25" i="13"/>
  <c r="BL25" i="13"/>
  <c r="BJ25" i="13"/>
  <c r="BH25" i="13"/>
  <c r="BF25" i="13"/>
  <c r="BD25" i="13"/>
  <c r="BB25" i="13"/>
  <c r="AZ25" i="13"/>
  <c r="AX25" i="13"/>
  <c r="AS25" i="13"/>
  <c r="AR25" i="13"/>
  <c r="AB25" i="13"/>
  <c r="AC25" i="13" s="1"/>
  <c r="V25" i="13"/>
  <c r="W25" i="13" s="1"/>
  <c r="G25" i="13"/>
  <c r="BV24" i="13"/>
  <c r="AW24" i="13"/>
  <c r="AR24" i="13"/>
  <c r="AS24" i="13" s="1"/>
  <c r="AP24" i="13"/>
  <c r="AN24" i="13"/>
  <c r="AO24" i="13" s="1"/>
  <c r="AL24" i="13"/>
  <c r="AM24" i="13" s="1"/>
  <c r="AJ24" i="13"/>
  <c r="AK24" i="13" s="1"/>
  <c r="AH24" i="13"/>
  <c r="AI24" i="13" s="1"/>
  <c r="AF24" i="13"/>
  <c r="AG24" i="13" s="1"/>
  <c r="AD24" i="13"/>
  <c r="AC24" i="13"/>
  <c r="AB24" i="13"/>
  <c r="AA24" i="13"/>
  <c r="Z24" i="13"/>
  <c r="X24" i="13"/>
  <c r="Y24" i="13" s="1"/>
  <c r="V24" i="13"/>
  <c r="W24" i="13" s="1"/>
  <c r="O24" i="13"/>
  <c r="M24" i="13"/>
  <c r="N24" i="13" s="1"/>
  <c r="K24" i="13"/>
  <c r="I24" i="13"/>
  <c r="J24" i="13" s="1"/>
  <c r="H24" i="13"/>
  <c r="G24" i="13"/>
  <c r="E24" i="13"/>
  <c r="F24" i="13" s="1"/>
  <c r="C24" i="13"/>
  <c r="BV23" i="13"/>
  <c r="AW23" i="13"/>
  <c r="AR23" i="13"/>
  <c r="AS23" i="13" s="1"/>
  <c r="AQ23" i="13"/>
  <c r="AP23" i="13"/>
  <c r="AN23" i="13"/>
  <c r="AO23" i="13" s="1"/>
  <c r="AL23" i="13"/>
  <c r="AM23" i="13" s="1"/>
  <c r="AK23" i="13"/>
  <c r="AJ23" i="13"/>
  <c r="AI23" i="13"/>
  <c r="AH23" i="13"/>
  <c r="AF23" i="13"/>
  <c r="AG23" i="13" s="1"/>
  <c r="AD23" i="13"/>
  <c r="AE23" i="13" s="1"/>
  <c r="AB23" i="13"/>
  <c r="AC23" i="13" s="1"/>
  <c r="Z23" i="13"/>
  <c r="X23" i="13"/>
  <c r="Y23" i="13" s="1"/>
  <c r="V23" i="13"/>
  <c r="W23" i="13" s="1"/>
  <c r="P23" i="13"/>
  <c r="O23" i="13"/>
  <c r="M23" i="13"/>
  <c r="N23" i="13" s="1"/>
  <c r="K23" i="13"/>
  <c r="I23" i="13"/>
  <c r="J23" i="13" s="1"/>
  <c r="G23" i="13"/>
  <c r="E23" i="13"/>
  <c r="F23" i="13" s="1"/>
  <c r="C23" i="13"/>
  <c r="D23" i="13" s="1"/>
  <c r="BV22" i="13"/>
  <c r="AW22" i="13"/>
  <c r="AS22" i="13"/>
  <c r="AR22" i="13"/>
  <c r="AQ22" i="13"/>
  <c r="AP22" i="13"/>
  <c r="AN22" i="13"/>
  <c r="AO22" i="13" s="1"/>
  <c r="AL22" i="13"/>
  <c r="AL20" i="13" s="1"/>
  <c r="AM20" i="13" s="1"/>
  <c r="AJ22" i="13"/>
  <c r="AK22" i="13" s="1"/>
  <c r="AH22" i="13"/>
  <c r="AG22" i="13"/>
  <c r="AF22" i="13"/>
  <c r="AE22" i="13"/>
  <c r="AD22" i="13"/>
  <c r="AB22" i="13"/>
  <c r="AC22" i="13" s="1"/>
  <c r="AA22" i="13"/>
  <c r="Z22" i="13"/>
  <c r="X22" i="13"/>
  <c r="Y22" i="13" s="1"/>
  <c r="V22" i="13"/>
  <c r="O22" i="13"/>
  <c r="M22" i="13"/>
  <c r="N22" i="13" s="1"/>
  <c r="K22" i="13"/>
  <c r="L22" i="13" s="1"/>
  <c r="I22" i="13"/>
  <c r="G22" i="13"/>
  <c r="F22" i="13"/>
  <c r="E22" i="13"/>
  <c r="C22" i="13"/>
  <c r="BV21" i="13"/>
  <c r="AW21" i="13"/>
  <c r="AR21" i="13"/>
  <c r="AS21" i="13" s="1"/>
  <c r="AP21" i="13"/>
  <c r="AO21" i="13"/>
  <c r="AN21" i="13"/>
  <c r="U21" i="18" s="1"/>
  <c r="AM21" i="13"/>
  <c r="AL21" i="13"/>
  <c r="S21" i="18" s="1"/>
  <c r="AJ21" i="13"/>
  <c r="Q21" i="18" s="1"/>
  <c r="AI21" i="13"/>
  <c r="AH21" i="13"/>
  <c r="O21" i="18" s="1"/>
  <c r="AF21" i="13"/>
  <c r="M21" i="18" s="1"/>
  <c r="AD21" i="13"/>
  <c r="AB21" i="13"/>
  <c r="I21" i="18" s="1"/>
  <c r="Z21" i="13"/>
  <c r="AA21" i="13" s="1"/>
  <c r="X21" i="13"/>
  <c r="W21" i="13"/>
  <c r="V21" i="13"/>
  <c r="O21" i="13"/>
  <c r="N21" i="13"/>
  <c r="M21" i="13"/>
  <c r="K21" i="13"/>
  <c r="I21" i="13"/>
  <c r="G21" i="13"/>
  <c r="H21" i="13" s="1"/>
  <c r="E21" i="13"/>
  <c r="F21" i="13" s="1"/>
  <c r="C21" i="13"/>
  <c r="BT20" i="13"/>
  <c r="BR20" i="13"/>
  <c r="BP20" i="13"/>
  <c r="BN20" i="13"/>
  <c r="BL20" i="13"/>
  <c r="BJ20" i="13"/>
  <c r="BH20" i="13"/>
  <c r="BF20" i="13"/>
  <c r="BD20" i="13"/>
  <c r="BB20" i="13"/>
  <c r="AZ20" i="13"/>
  <c r="AX20" i="13"/>
  <c r="K20" i="13"/>
  <c r="BV19" i="13"/>
  <c r="AW19" i="13"/>
  <c r="AR19" i="13"/>
  <c r="AS19" i="13" s="1"/>
  <c r="AP19" i="13"/>
  <c r="AQ19" i="13" s="1"/>
  <c r="AN19" i="13"/>
  <c r="AO19" i="13" s="1"/>
  <c r="AL19" i="13"/>
  <c r="AM19" i="13" s="1"/>
  <c r="AJ19" i="13"/>
  <c r="AK19" i="13" s="1"/>
  <c r="AH19" i="13"/>
  <c r="AG19" i="13"/>
  <c r="AF19" i="13"/>
  <c r="AF9" i="13" s="1"/>
  <c r="AG9" i="13" s="1"/>
  <c r="AE19" i="13"/>
  <c r="AD19" i="13"/>
  <c r="AB19" i="13"/>
  <c r="AC19" i="13" s="1"/>
  <c r="Z19" i="13"/>
  <c r="AA19" i="13" s="1"/>
  <c r="X19" i="13"/>
  <c r="Y19" i="13" s="1"/>
  <c r="V19" i="13"/>
  <c r="O19" i="13"/>
  <c r="M19" i="13"/>
  <c r="M9" i="13" s="1"/>
  <c r="L19" i="13"/>
  <c r="K19" i="13"/>
  <c r="I19" i="13"/>
  <c r="J19" i="13" s="1"/>
  <c r="G19" i="13"/>
  <c r="E19" i="13"/>
  <c r="C19" i="13"/>
  <c r="BV18" i="13"/>
  <c r="AW18" i="13"/>
  <c r="AR18" i="13"/>
  <c r="AS18" i="13" s="1"/>
  <c r="AP18" i="13"/>
  <c r="AN18" i="13"/>
  <c r="AO18" i="13" s="1"/>
  <c r="AM18" i="13"/>
  <c r="AL18" i="13"/>
  <c r="AJ18" i="13"/>
  <c r="AK18" i="13" s="1"/>
  <c r="AH18" i="13"/>
  <c r="AI18" i="13" s="1"/>
  <c r="AF18" i="13"/>
  <c r="AG18" i="13" s="1"/>
  <c r="AD18" i="13"/>
  <c r="AC18" i="13"/>
  <c r="AB18" i="13"/>
  <c r="AA18" i="13"/>
  <c r="Z18" i="13"/>
  <c r="X18" i="13"/>
  <c r="Y18" i="13" s="1"/>
  <c r="W18" i="13"/>
  <c r="V18" i="13"/>
  <c r="O18" i="13"/>
  <c r="M18" i="13"/>
  <c r="N18" i="13" s="1"/>
  <c r="K18" i="13"/>
  <c r="I18" i="13"/>
  <c r="J18" i="13" s="1"/>
  <c r="H18" i="13"/>
  <c r="G18" i="13"/>
  <c r="E18" i="13"/>
  <c r="C18" i="13"/>
  <c r="BV17" i="13"/>
  <c r="AW17" i="13"/>
  <c r="AR17" i="13"/>
  <c r="AS17" i="13" s="1"/>
  <c r="AQ17" i="13"/>
  <c r="AP17" i="13"/>
  <c r="AN17" i="13"/>
  <c r="AO17" i="13" s="1"/>
  <c r="AL17" i="13"/>
  <c r="AJ17" i="13"/>
  <c r="AK17" i="13" s="1"/>
  <c r="AH17" i="13"/>
  <c r="AI17" i="13" s="1"/>
  <c r="AF17" i="13"/>
  <c r="AG17" i="13" s="1"/>
  <c r="AE17" i="13"/>
  <c r="AD17" i="13"/>
  <c r="AB17" i="13"/>
  <c r="AC17" i="13" s="1"/>
  <c r="Z17" i="13"/>
  <c r="X17" i="13"/>
  <c r="V17" i="13"/>
  <c r="W17" i="13" s="1"/>
  <c r="P17" i="13"/>
  <c r="O17" i="13"/>
  <c r="M17" i="13"/>
  <c r="N17" i="13" s="1"/>
  <c r="K17" i="13"/>
  <c r="J17" i="13"/>
  <c r="I17" i="13"/>
  <c r="G17" i="13"/>
  <c r="E17" i="13"/>
  <c r="F17" i="13" s="1"/>
  <c r="C17" i="13"/>
  <c r="D17" i="13" s="1"/>
  <c r="BV16" i="13"/>
  <c r="AW16" i="13"/>
  <c r="AT16" i="13"/>
  <c r="AU16" i="13" s="1"/>
  <c r="AR16" i="13"/>
  <c r="AS16" i="13" s="1"/>
  <c r="AP16" i="13"/>
  <c r="W16" i="18" s="1"/>
  <c r="AN16" i="13"/>
  <c r="U16" i="18" s="1"/>
  <c r="AM16" i="13"/>
  <c r="AL16" i="13"/>
  <c r="S16" i="18" s="1"/>
  <c r="AJ16" i="13"/>
  <c r="Q16" i="18" s="1"/>
  <c r="AH16" i="13"/>
  <c r="AF16" i="13"/>
  <c r="M16" i="18" s="1"/>
  <c r="AE16" i="13"/>
  <c r="AD16" i="13"/>
  <c r="K16" i="18" s="1"/>
  <c r="AB16" i="13"/>
  <c r="I16" i="18" s="1"/>
  <c r="Z16" i="13"/>
  <c r="AA16" i="13" s="1"/>
  <c r="X16" i="13"/>
  <c r="Y16" i="13" s="1"/>
  <c r="V16" i="13"/>
  <c r="V6" i="13" s="1"/>
  <c r="O16" i="13"/>
  <c r="M16" i="13"/>
  <c r="K16" i="13"/>
  <c r="L16" i="13" s="1"/>
  <c r="I16" i="13"/>
  <c r="G16" i="13"/>
  <c r="E16" i="13"/>
  <c r="F16" i="13" s="1"/>
  <c r="C16" i="13"/>
  <c r="C15" i="13" s="1"/>
  <c r="BT15" i="13"/>
  <c r="BR15" i="13"/>
  <c r="BP15" i="13"/>
  <c r="BN15" i="13"/>
  <c r="BL15" i="13"/>
  <c r="BJ15" i="13"/>
  <c r="BH15" i="13"/>
  <c r="BF15" i="13"/>
  <c r="BD15" i="13"/>
  <c r="BB15" i="13"/>
  <c r="AZ15" i="13"/>
  <c r="AX15" i="13"/>
  <c r="AJ15" i="13"/>
  <c r="AK15" i="13" s="1"/>
  <c r="X15" i="13"/>
  <c r="Y15" i="13" s="1"/>
  <c r="O15" i="13"/>
  <c r="BV14" i="13"/>
  <c r="AW14" i="13"/>
  <c r="AT14" i="13"/>
  <c r="AU14" i="13" s="1"/>
  <c r="S14" i="13"/>
  <c r="T14" i="13" s="1"/>
  <c r="P14" i="13"/>
  <c r="N14" i="13"/>
  <c r="L14" i="13"/>
  <c r="J14" i="13"/>
  <c r="H14" i="13"/>
  <c r="F14" i="13"/>
  <c r="D14" i="13"/>
  <c r="BV13" i="13"/>
  <c r="AW13" i="13"/>
  <c r="AT13" i="13"/>
  <c r="AU13" i="13" s="1"/>
  <c r="S13" i="13"/>
  <c r="T13" i="13" s="1"/>
  <c r="P13" i="13"/>
  <c r="N13" i="13"/>
  <c r="L13" i="13"/>
  <c r="J13" i="13"/>
  <c r="H13" i="13"/>
  <c r="F13" i="13"/>
  <c r="D13" i="13"/>
  <c r="BV12" i="13"/>
  <c r="AW12" i="13"/>
  <c r="AS12" i="13"/>
  <c r="AR12" i="13"/>
  <c r="AP12" i="13"/>
  <c r="AQ12" i="13" s="1"/>
  <c r="AN12" i="13"/>
  <c r="AM12" i="13"/>
  <c r="AL12" i="13"/>
  <c r="AL10" i="13" s="1"/>
  <c r="AK12" i="13"/>
  <c r="AJ12" i="13"/>
  <c r="AH12" i="13"/>
  <c r="AI12" i="13" s="1"/>
  <c r="AF12" i="13"/>
  <c r="AG12" i="13" s="1"/>
  <c r="AD12" i="13"/>
  <c r="AE12" i="13" s="1"/>
  <c r="AB12" i="13"/>
  <c r="Z12" i="13"/>
  <c r="AA12" i="13" s="1"/>
  <c r="X12" i="13"/>
  <c r="V12" i="13"/>
  <c r="W12" i="13" s="1"/>
  <c r="O12" i="13"/>
  <c r="P12" i="13" s="1"/>
  <c r="M12" i="13"/>
  <c r="K12" i="13"/>
  <c r="I12" i="13"/>
  <c r="G12" i="13"/>
  <c r="H12" i="13" s="1"/>
  <c r="E12" i="13"/>
  <c r="C12" i="13"/>
  <c r="BV11" i="13"/>
  <c r="AW11" i="13"/>
  <c r="AR11" i="13"/>
  <c r="AR10" i="13" s="1"/>
  <c r="AS10" i="13" s="1"/>
  <c r="AP11" i="13"/>
  <c r="W11" i="18" s="1"/>
  <c r="AN11" i="13"/>
  <c r="U11" i="18" s="1"/>
  <c r="AL11" i="13"/>
  <c r="S11" i="18" s="1"/>
  <c r="AJ11" i="13"/>
  <c r="AI11" i="13"/>
  <c r="AH11" i="13"/>
  <c r="O11" i="18" s="1"/>
  <c r="AG11" i="13"/>
  <c r="AF11" i="13"/>
  <c r="M11" i="18" s="1"/>
  <c r="AD11" i="13"/>
  <c r="K11" i="18" s="1"/>
  <c r="AB11" i="13"/>
  <c r="I11" i="18" s="1"/>
  <c r="Z11" i="13"/>
  <c r="AA11" i="13" s="1"/>
  <c r="Y11" i="13"/>
  <c r="W11" i="13"/>
  <c r="O11" i="13"/>
  <c r="M11" i="13"/>
  <c r="M6" i="13" s="1"/>
  <c r="K11" i="13"/>
  <c r="I11" i="13"/>
  <c r="G11" i="13"/>
  <c r="E11" i="13"/>
  <c r="S11" i="13" s="1"/>
  <c r="D11" i="13"/>
  <c r="C11" i="13"/>
  <c r="BT10" i="13"/>
  <c r="BR10" i="13"/>
  <c r="BP10" i="13"/>
  <c r="BN10" i="13"/>
  <c r="BL10" i="13"/>
  <c r="BJ10" i="13"/>
  <c r="BH10" i="13"/>
  <c r="BF10" i="13"/>
  <c r="BD10" i="13"/>
  <c r="BB10" i="13"/>
  <c r="AW10" i="13" s="1"/>
  <c r="AZ10" i="13"/>
  <c r="AX10" i="13"/>
  <c r="AD10" i="13"/>
  <c r="K10" i="13"/>
  <c r="I10" i="13"/>
  <c r="C10" i="13"/>
  <c r="CK9" i="13"/>
  <c r="BT9" i="13"/>
  <c r="BU9" i="13" s="1"/>
  <c r="BR9" i="13"/>
  <c r="BS9" i="13" s="1"/>
  <c r="BQ9" i="13"/>
  <c r="BP9" i="13"/>
  <c r="BO9" i="13"/>
  <c r="BN9" i="13"/>
  <c r="BM9" i="13"/>
  <c r="BL9" i="13"/>
  <c r="BJ9" i="13"/>
  <c r="BK9" i="13" s="1"/>
  <c r="BI9" i="13"/>
  <c r="BH9" i="13"/>
  <c r="BF9" i="13"/>
  <c r="BG9" i="13" s="1"/>
  <c r="BD9" i="13"/>
  <c r="BE9" i="13" s="1"/>
  <c r="BB9" i="13"/>
  <c r="BC9" i="13" s="1"/>
  <c r="AZ9" i="13"/>
  <c r="AX9" i="13"/>
  <c r="AY9" i="13" s="1"/>
  <c r="AR9" i="13"/>
  <c r="AS9" i="13" s="1"/>
  <c r="AB9" i="13"/>
  <c r="X9" i="13"/>
  <c r="E9" i="13"/>
  <c r="F9" i="13" s="1"/>
  <c r="CK8" i="13"/>
  <c r="BT8" i="13"/>
  <c r="BU8" i="13" s="1"/>
  <c r="BS8" i="13"/>
  <c r="BR8" i="13"/>
  <c r="BP8" i="13"/>
  <c r="BQ8" i="13" s="1"/>
  <c r="BN8" i="13"/>
  <c r="BO8" i="13" s="1"/>
  <c r="BL8" i="13"/>
  <c r="BM8" i="13" s="1"/>
  <c r="BJ8" i="13"/>
  <c r="BH8" i="13"/>
  <c r="BI8" i="13" s="1"/>
  <c r="BF8" i="13"/>
  <c r="BG8" i="13" s="1"/>
  <c r="BD8" i="13"/>
  <c r="BE8" i="13" s="1"/>
  <c r="BB8" i="13"/>
  <c r="BA8" i="13"/>
  <c r="AZ8" i="13"/>
  <c r="AY8" i="13"/>
  <c r="AX8" i="13"/>
  <c r="AR8" i="13"/>
  <c r="AS8" i="13" s="1"/>
  <c r="AJ8" i="13"/>
  <c r="AK8" i="13" s="1"/>
  <c r="AF8" i="13"/>
  <c r="AG8" i="13" s="1"/>
  <c r="X8" i="13"/>
  <c r="Y8" i="13" s="1"/>
  <c r="M8" i="13"/>
  <c r="N8" i="13" s="1"/>
  <c r="CK7" i="13"/>
  <c r="BU7" i="13"/>
  <c r="BT7" i="13"/>
  <c r="BR7" i="13"/>
  <c r="BS7" i="13" s="1"/>
  <c r="BP7" i="13"/>
  <c r="BQ7" i="13" s="1"/>
  <c r="BN7" i="13"/>
  <c r="BO7" i="13" s="1"/>
  <c r="BM7" i="13"/>
  <c r="BL7" i="13"/>
  <c r="BK7" i="13"/>
  <c r="BJ7" i="13"/>
  <c r="BH7" i="13"/>
  <c r="BH5" i="13" s="1"/>
  <c r="BI5" i="13" s="1"/>
  <c r="BF7" i="13"/>
  <c r="BG7" i="13" s="1"/>
  <c r="BE7" i="13"/>
  <c r="BD7" i="13"/>
  <c r="BB7" i="13"/>
  <c r="BC7" i="13" s="1"/>
  <c r="AZ7" i="13"/>
  <c r="BA7" i="13" s="1"/>
  <c r="AX7" i="13"/>
  <c r="AJ7" i="13"/>
  <c r="AK7" i="13" s="1"/>
  <c r="X7" i="13"/>
  <c r="I7" i="13"/>
  <c r="CK6" i="13"/>
  <c r="BT6" i="13"/>
  <c r="BU6" i="13" s="1"/>
  <c r="BR6" i="13"/>
  <c r="BP6" i="13"/>
  <c r="BQ6" i="13" s="1"/>
  <c r="BN6" i="13"/>
  <c r="BO6" i="13" s="1"/>
  <c r="BL6" i="13"/>
  <c r="BJ6" i="13"/>
  <c r="BK6" i="13" s="1"/>
  <c r="BI6" i="13"/>
  <c r="BH6" i="13"/>
  <c r="BF6" i="13"/>
  <c r="BD6" i="13"/>
  <c r="BC6" i="13"/>
  <c r="BB6" i="13"/>
  <c r="BA6" i="13"/>
  <c r="AZ6" i="13"/>
  <c r="AX6" i="13"/>
  <c r="AR6" i="13"/>
  <c r="AS6" i="13" s="1"/>
  <c r="AB6" i="13"/>
  <c r="X6" i="13"/>
  <c r="Y6" i="13" s="1"/>
  <c r="E6" i="13"/>
  <c r="F6" i="13" s="1"/>
  <c r="CJ5" i="13"/>
  <c r="CI5" i="13"/>
  <c r="CH5" i="13"/>
  <c r="CG5" i="13"/>
  <c r="CF5" i="13"/>
  <c r="CE5" i="13"/>
  <c r="CD5" i="13"/>
  <c r="CC5" i="13"/>
  <c r="CB5" i="13"/>
  <c r="CA5" i="13"/>
  <c r="BZ5" i="13"/>
  <c r="BY5" i="13"/>
  <c r="CK5" i="13" s="1"/>
  <c r="BP5" i="13"/>
  <c r="BQ5" i="13" s="1"/>
  <c r="BN5" i="13"/>
  <c r="BO5" i="13" s="1"/>
  <c r="BU16" i="12"/>
  <c r="AT16" i="12"/>
  <c r="AU16" i="12" s="1"/>
  <c r="AS16" i="12"/>
  <c r="AQ16" i="12"/>
  <c r="AO16" i="12"/>
  <c r="AM16" i="12"/>
  <c r="AK16" i="12"/>
  <c r="AI16" i="12"/>
  <c r="AG16" i="12"/>
  <c r="AE16" i="12"/>
  <c r="AC16" i="12"/>
  <c r="AA16" i="12"/>
  <c r="Y16" i="12"/>
  <c r="W16" i="12"/>
  <c r="S16" i="12"/>
  <c r="T16" i="12" s="1"/>
  <c r="P16" i="12"/>
  <c r="N16" i="12"/>
  <c r="L16" i="12"/>
  <c r="J16" i="12"/>
  <c r="H16" i="12"/>
  <c r="F16" i="12"/>
  <c r="D16" i="12"/>
  <c r="BU15" i="12"/>
  <c r="AT15" i="12"/>
  <c r="AU15" i="12" s="1"/>
  <c r="AS15" i="12"/>
  <c r="AQ15" i="12"/>
  <c r="AO15" i="12"/>
  <c r="AM15" i="12"/>
  <c r="AK15" i="12"/>
  <c r="AI15" i="12"/>
  <c r="AG15" i="12"/>
  <c r="AE15" i="12"/>
  <c r="AC15" i="12"/>
  <c r="AA15" i="12"/>
  <c r="Y15" i="12"/>
  <c r="W15" i="12"/>
  <c r="S15" i="12"/>
  <c r="T15" i="12" s="1"/>
  <c r="P15" i="12"/>
  <c r="N15" i="12"/>
  <c r="L15" i="12"/>
  <c r="J15" i="12"/>
  <c r="H15" i="12"/>
  <c r="F15" i="12"/>
  <c r="D15" i="12"/>
  <c r="BS14" i="12"/>
  <c r="BQ14" i="12"/>
  <c r="BO14" i="12"/>
  <c r="BM14" i="12"/>
  <c r="BK14" i="12"/>
  <c r="AK14" i="12" s="1"/>
  <c r="BI14" i="12"/>
  <c r="BG14" i="12"/>
  <c r="BE14" i="12"/>
  <c r="BC14" i="12"/>
  <c r="BA14" i="12"/>
  <c r="AY14" i="12"/>
  <c r="AW14" i="12"/>
  <c r="AR14" i="12"/>
  <c r="AS14" i="12" s="1"/>
  <c r="AP14" i="12"/>
  <c r="AQ14" i="12" s="1"/>
  <c r="AN14" i="12"/>
  <c r="AO14" i="12" s="1"/>
  <c r="AL14" i="12"/>
  <c r="AM14" i="12" s="1"/>
  <c r="AJ14" i="12"/>
  <c r="AH14" i="12"/>
  <c r="P14" i="12" s="1"/>
  <c r="AF14" i="12"/>
  <c r="AD14" i="12"/>
  <c r="L14" i="12" s="1"/>
  <c r="AC14" i="12"/>
  <c r="AB14" i="12"/>
  <c r="Z14" i="12"/>
  <c r="X14" i="12"/>
  <c r="V14" i="12"/>
  <c r="M14" i="12"/>
  <c r="K14" i="12"/>
  <c r="I14" i="12"/>
  <c r="J14" i="12" s="1"/>
  <c r="E14" i="12"/>
  <c r="C14" i="12"/>
  <c r="D14" i="12" s="1"/>
  <c r="BS13" i="12"/>
  <c r="BQ13" i="12"/>
  <c r="BO13" i="12"/>
  <c r="BM13" i="12"/>
  <c r="BK13" i="12"/>
  <c r="AK13" i="12" s="1"/>
  <c r="BI13" i="12"/>
  <c r="BG13" i="12"/>
  <c r="BE13" i="12"/>
  <c r="BC13" i="12"/>
  <c r="BA13" i="12"/>
  <c r="AY13" i="12"/>
  <c r="AW13" i="12"/>
  <c r="AR13" i="12"/>
  <c r="AP13" i="12"/>
  <c r="AO13" i="12"/>
  <c r="AN13" i="12"/>
  <c r="AM13" i="12"/>
  <c r="AL13" i="12"/>
  <c r="AJ13" i="12"/>
  <c r="AH13" i="12"/>
  <c r="AI13" i="12" s="1"/>
  <c r="AF13" i="12"/>
  <c r="AE13" i="12"/>
  <c r="AD13" i="12"/>
  <c r="AB13" i="12"/>
  <c r="AC13" i="12" s="1"/>
  <c r="AA13" i="12"/>
  <c r="Z13" i="12"/>
  <c r="H13" i="12" s="1"/>
  <c r="Y13" i="12"/>
  <c r="X13" i="12"/>
  <c r="F13" i="12" s="1"/>
  <c r="V13" i="12"/>
  <c r="M13" i="12"/>
  <c r="N13" i="12" s="1"/>
  <c r="K13" i="12"/>
  <c r="L13" i="12" s="1"/>
  <c r="I13" i="12"/>
  <c r="J13" i="12" s="1"/>
  <c r="C13" i="12"/>
  <c r="BU9" i="12"/>
  <c r="AT9" i="12"/>
  <c r="AU9" i="12" s="1"/>
  <c r="AS9" i="12"/>
  <c r="AQ9" i="12"/>
  <c r="AO9" i="12"/>
  <c r="AM9" i="12"/>
  <c r="AK9" i="12"/>
  <c r="AI9" i="12"/>
  <c r="AG9" i="12"/>
  <c r="AE9" i="12"/>
  <c r="AC9" i="12"/>
  <c r="AA9" i="12"/>
  <c r="Y9" i="12"/>
  <c r="W9" i="12"/>
  <c r="S9" i="12"/>
  <c r="T9" i="12" s="1"/>
  <c r="P9" i="12"/>
  <c r="N9" i="12"/>
  <c r="L9" i="12"/>
  <c r="J9" i="12"/>
  <c r="H9" i="12"/>
  <c r="F9" i="12"/>
  <c r="D9" i="12"/>
  <c r="BU8" i="12"/>
  <c r="AT8" i="12"/>
  <c r="AU8" i="12" s="1"/>
  <c r="AS8" i="12"/>
  <c r="AQ8" i="12"/>
  <c r="AO8" i="12"/>
  <c r="AM8" i="12"/>
  <c r="AK8" i="12"/>
  <c r="AI8" i="12"/>
  <c r="AG8" i="12"/>
  <c r="AE8" i="12"/>
  <c r="AC8" i="12"/>
  <c r="AA8" i="12"/>
  <c r="Y8" i="12"/>
  <c r="W8" i="12"/>
  <c r="S8" i="12"/>
  <c r="T8" i="12" s="1"/>
  <c r="P8" i="12"/>
  <c r="N8" i="12"/>
  <c r="L8" i="12"/>
  <c r="J8" i="12"/>
  <c r="H8" i="12"/>
  <c r="F8" i="12"/>
  <c r="D8" i="12"/>
  <c r="BU7" i="12"/>
  <c r="AU7" i="12"/>
  <c r="AT7" i="12"/>
  <c r="AS7" i="12"/>
  <c r="AQ7" i="12"/>
  <c r="AO7" i="12"/>
  <c r="AM7" i="12"/>
  <c r="AK7" i="12"/>
  <c r="AI7" i="12"/>
  <c r="AG7" i="12"/>
  <c r="AE7" i="12"/>
  <c r="AC7" i="12"/>
  <c r="AA7" i="12"/>
  <c r="Y7" i="12"/>
  <c r="W7" i="12"/>
  <c r="S7" i="12"/>
  <c r="T7" i="12" s="1"/>
  <c r="P7" i="12"/>
  <c r="N7" i="12"/>
  <c r="L7" i="12"/>
  <c r="J7" i="12"/>
  <c r="H7" i="12"/>
  <c r="F7" i="12"/>
  <c r="D7" i="12"/>
  <c r="BU6" i="12"/>
  <c r="AT6" i="12"/>
  <c r="AU6" i="12" s="1"/>
  <c r="AS6" i="12"/>
  <c r="AQ6" i="12"/>
  <c r="AO6" i="12"/>
  <c r="AM6" i="12"/>
  <c r="AK6" i="12"/>
  <c r="AI6" i="12"/>
  <c r="AG6" i="12"/>
  <c r="AE6" i="12"/>
  <c r="AC6" i="12"/>
  <c r="AA6" i="12"/>
  <c r="Y6" i="12"/>
  <c r="W6" i="12"/>
  <c r="S6" i="12"/>
  <c r="T6" i="12" s="1"/>
  <c r="P6" i="12"/>
  <c r="N6" i="12"/>
  <c r="L6" i="12"/>
  <c r="J6" i="12"/>
  <c r="H6" i="12"/>
  <c r="F6" i="12"/>
  <c r="D6" i="12"/>
  <c r="BS5" i="12"/>
  <c r="BQ5" i="12"/>
  <c r="BO5" i="12"/>
  <c r="BM5" i="12"/>
  <c r="BK5" i="12"/>
  <c r="BI5" i="12"/>
  <c r="BG5" i="12"/>
  <c r="BE5" i="12"/>
  <c r="AE5" i="12" s="1"/>
  <c r="BC5" i="12"/>
  <c r="BA5" i="12"/>
  <c r="AY5" i="12"/>
  <c r="AW5" i="12"/>
  <c r="AR5" i="12"/>
  <c r="AP5" i="12"/>
  <c r="AO5" i="12"/>
  <c r="AN5" i="12"/>
  <c r="AL5" i="12"/>
  <c r="AM5" i="12" s="1"/>
  <c r="AJ5" i="12"/>
  <c r="AK5" i="12" s="1"/>
  <c r="AH5" i="12"/>
  <c r="P5" i="12" s="1"/>
  <c r="AF5" i="12"/>
  <c r="AD5" i="12"/>
  <c r="AB5" i="12"/>
  <c r="Z5" i="12"/>
  <c r="AA5" i="12" s="1"/>
  <c r="Y5" i="12"/>
  <c r="X5" i="12"/>
  <c r="W5" i="12"/>
  <c r="V5" i="12"/>
  <c r="O5" i="12"/>
  <c r="M5" i="12"/>
  <c r="N5" i="12" s="1"/>
  <c r="K5" i="12"/>
  <c r="L5" i="12" s="1"/>
  <c r="I5" i="12"/>
  <c r="E5" i="12"/>
  <c r="F5" i="12" s="1"/>
  <c r="C5" i="12"/>
  <c r="BS4" i="12"/>
  <c r="BQ4" i="12"/>
  <c r="BO4" i="12"/>
  <c r="BM4" i="12"/>
  <c r="AM4" i="12" s="1"/>
  <c r="BK4" i="12"/>
  <c r="BI4" i="12"/>
  <c r="BG4" i="12"/>
  <c r="BE4" i="12"/>
  <c r="AE4" i="12" s="1"/>
  <c r="BC4" i="12"/>
  <c r="BA4" i="12"/>
  <c r="AY4" i="12"/>
  <c r="AW4" i="12"/>
  <c r="AR4" i="12"/>
  <c r="AP4" i="12"/>
  <c r="AN4" i="12"/>
  <c r="AO4" i="12" s="1"/>
  <c r="AL4" i="12"/>
  <c r="AJ4" i="12"/>
  <c r="AH4" i="12"/>
  <c r="AF4" i="12"/>
  <c r="AD4" i="12"/>
  <c r="AB4" i="12"/>
  <c r="AA4" i="12"/>
  <c r="Z4" i="12"/>
  <c r="X4" i="12"/>
  <c r="Y4" i="12" s="1"/>
  <c r="V4" i="12"/>
  <c r="D4" i="12" s="1"/>
  <c r="O4" i="12"/>
  <c r="S4" i="12" s="1"/>
  <c r="T4" i="12" s="1"/>
  <c r="M4" i="12"/>
  <c r="K4" i="12"/>
  <c r="L4" i="12" s="1"/>
  <c r="I4" i="12"/>
  <c r="H4" i="12"/>
  <c r="E4" i="12"/>
  <c r="F4" i="12" s="1"/>
  <c r="C4" i="12"/>
  <c r="BU76" i="11"/>
  <c r="AT76" i="11"/>
  <c r="AU76" i="11" s="1"/>
  <c r="AS76" i="11"/>
  <c r="AQ76" i="11"/>
  <c r="AO76" i="11"/>
  <c r="AM76" i="11"/>
  <c r="AK76" i="11"/>
  <c r="AI76" i="11"/>
  <c r="AG76" i="11"/>
  <c r="AE76" i="11"/>
  <c r="AC76" i="11"/>
  <c r="AA76" i="11"/>
  <c r="Y76" i="11"/>
  <c r="W76" i="11"/>
  <c r="U76" i="11"/>
  <c r="S76" i="11"/>
  <c r="T76" i="11" s="1"/>
  <c r="P76" i="11"/>
  <c r="N76" i="11"/>
  <c r="L76" i="11"/>
  <c r="J76" i="11"/>
  <c r="H76" i="11"/>
  <c r="F76" i="11"/>
  <c r="D76" i="11"/>
  <c r="BU75" i="11"/>
  <c r="AT75" i="11"/>
  <c r="AU75" i="11" s="1"/>
  <c r="AS75" i="11"/>
  <c r="AQ75" i="11"/>
  <c r="AO75" i="11"/>
  <c r="AM75" i="11"/>
  <c r="AK75" i="11"/>
  <c r="AI75" i="11"/>
  <c r="AG75" i="11"/>
  <c r="AE75" i="11"/>
  <c r="AC75" i="11"/>
  <c r="AA75" i="11"/>
  <c r="Y75" i="11"/>
  <c r="W75" i="11"/>
  <c r="U75" i="11"/>
  <c r="S75" i="11"/>
  <c r="T75" i="11" s="1"/>
  <c r="P75" i="11"/>
  <c r="N75" i="11"/>
  <c r="L75" i="11"/>
  <c r="J75" i="11"/>
  <c r="H75" i="11"/>
  <c r="F75" i="11"/>
  <c r="D75" i="11"/>
  <c r="BU74" i="11"/>
  <c r="AT74" i="11"/>
  <c r="AU74" i="11" s="1"/>
  <c r="AS74" i="11"/>
  <c r="AQ74" i="11"/>
  <c r="AO74" i="11"/>
  <c r="AM74" i="11"/>
  <c r="AK74" i="11"/>
  <c r="AI74" i="11"/>
  <c r="AG74" i="11"/>
  <c r="AE74" i="11"/>
  <c r="AC74" i="11"/>
  <c r="AA74" i="11"/>
  <c r="Y74" i="11"/>
  <c r="W74" i="11"/>
  <c r="U74" i="11"/>
  <c r="S74" i="11"/>
  <c r="T74" i="11" s="1"/>
  <c r="P74" i="11"/>
  <c r="N74" i="11"/>
  <c r="L74" i="11"/>
  <c r="J74" i="11"/>
  <c r="H74" i="11"/>
  <c r="F74" i="11"/>
  <c r="D74" i="11"/>
  <c r="BU73" i="11"/>
  <c r="AT73" i="11"/>
  <c r="AU73" i="11" s="1"/>
  <c r="AS73" i="11"/>
  <c r="AQ73" i="11"/>
  <c r="AO73" i="11"/>
  <c r="AM73" i="11"/>
  <c r="AK73" i="11"/>
  <c r="AI73" i="11"/>
  <c r="AG73" i="11"/>
  <c r="AE73" i="11"/>
  <c r="AC73" i="11"/>
  <c r="AA73" i="11"/>
  <c r="Y73" i="11"/>
  <c r="W73" i="11"/>
  <c r="U73" i="11"/>
  <c r="S73" i="11"/>
  <c r="T73" i="11" s="1"/>
  <c r="P73" i="11"/>
  <c r="N73" i="11"/>
  <c r="L73" i="11"/>
  <c r="J73" i="11"/>
  <c r="H73" i="11"/>
  <c r="F73" i="11"/>
  <c r="D73" i="11"/>
  <c r="BU72" i="11"/>
  <c r="AU72" i="11"/>
  <c r="AT72" i="11"/>
  <c r="AS72" i="11"/>
  <c r="AQ72" i="11"/>
  <c r="AO72" i="11"/>
  <c r="AM72" i="11"/>
  <c r="AK72" i="11"/>
  <c r="AI72" i="11"/>
  <c r="AG72" i="11"/>
  <c r="AE72" i="11"/>
  <c r="AC72" i="11"/>
  <c r="AA72" i="11"/>
  <c r="Y72" i="11"/>
  <c r="W72" i="11"/>
  <c r="U72" i="11"/>
  <c r="S72" i="11"/>
  <c r="T72" i="11" s="1"/>
  <c r="P72" i="11"/>
  <c r="N72" i="11"/>
  <c r="L72" i="11"/>
  <c r="J72" i="11"/>
  <c r="H72" i="11"/>
  <c r="F72" i="11"/>
  <c r="D72" i="11"/>
  <c r="BU71" i="11"/>
  <c r="AT71" i="11"/>
  <c r="AU71" i="11" s="1"/>
  <c r="AS71" i="11"/>
  <c r="AQ71" i="11"/>
  <c r="AO71" i="11"/>
  <c r="AM71" i="11"/>
  <c r="AK71" i="11"/>
  <c r="AI71" i="11"/>
  <c r="AG71" i="11"/>
  <c r="AE71" i="11"/>
  <c r="AC71" i="11"/>
  <c r="AA71" i="11"/>
  <c r="Y71" i="11"/>
  <c r="W71" i="11"/>
  <c r="U71" i="11"/>
  <c r="S71" i="11"/>
  <c r="T71" i="11" s="1"/>
  <c r="P71" i="11"/>
  <c r="N71" i="11"/>
  <c r="L71" i="11"/>
  <c r="J71" i="11"/>
  <c r="H71" i="11"/>
  <c r="F71" i="11"/>
  <c r="D71" i="11"/>
  <c r="BU70" i="11"/>
  <c r="AU70" i="11"/>
  <c r="AT70" i="11"/>
  <c r="AS70" i="11"/>
  <c r="AQ70" i="11"/>
  <c r="AO70" i="11"/>
  <c r="AM70" i="11"/>
  <c r="AK70" i="11"/>
  <c r="AI70" i="11"/>
  <c r="AG70" i="11"/>
  <c r="AE70" i="11"/>
  <c r="AC70" i="11"/>
  <c r="AA70" i="11"/>
  <c r="Y70" i="11"/>
  <c r="W70" i="11"/>
  <c r="U70" i="11"/>
  <c r="S70" i="11"/>
  <c r="T70" i="11" s="1"/>
  <c r="P70" i="11"/>
  <c r="N70" i="11"/>
  <c r="L70" i="11"/>
  <c r="J70" i="11"/>
  <c r="H70" i="11"/>
  <c r="F70" i="11"/>
  <c r="D70" i="11"/>
  <c r="BU69" i="11"/>
  <c r="AU69" i="11"/>
  <c r="AT69" i="11"/>
  <c r="AS69" i="11"/>
  <c r="AQ69" i="11"/>
  <c r="AO69" i="11"/>
  <c r="AM69" i="11"/>
  <c r="AK69" i="11"/>
  <c r="AI69" i="11"/>
  <c r="AG69" i="11"/>
  <c r="AE69" i="11"/>
  <c r="AC69" i="11"/>
  <c r="AA69" i="11"/>
  <c r="Y69" i="11"/>
  <c r="W69" i="11"/>
  <c r="U69" i="11"/>
  <c r="T69" i="11"/>
  <c r="S69" i="11"/>
  <c r="P69" i="11"/>
  <c r="N69" i="11"/>
  <c r="L69" i="11"/>
  <c r="J69" i="11"/>
  <c r="H69" i="11"/>
  <c r="F69" i="11"/>
  <c r="D69" i="11"/>
  <c r="BU68" i="11"/>
  <c r="AT68" i="11"/>
  <c r="AU68" i="11" s="1"/>
  <c r="AS68" i="11"/>
  <c r="AQ68" i="11"/>
  <c r="AO68" i="11"/>
  <c r="AM68" i="11"/>
  <c r="AK68" i="11"/>
  <c r="AI68" i="11"/>
  <c r="AG68" i="11"/>
  <c r="AE68" i="11"/>
  <c r="AC68" i="11"/>
  <c r="AA68" i="11"/>
  <c r="Y68" i="11"/>
  <c r="W68" i="11"/>
  <c r="U68" i="11"/>
  <c r="S68" i="11"/>
  <c r="T68" i="11" s="1"/>
  <c r="P68" i="11"/>
  <c r="N68" i="11"/>
  <c r="L68" i="11"/>
  <c r="J68" i="11"/>
  <c r="H68" i="11"/>
  <c r="F68" i="11"/>
  <c r="D68" i="11"/>
  <c r="BU67" i="11"/>
  <c r="AU67" i="11"/>
  <c r="AT67" i="11"/>
  <c r="AS67" i="11"/>
  <c r="AQ67" i="11"/>
  <c r="AO67" i="11"/>
  <c r="AM67" i="11"/>
  <c r="AK67" i="11"/>
  <c r="AI67" i="11"/>
  <c r="AG67" i="11"/>
  <c r="AE67" i="11"/>
  <c r="AC67" i="11"/>
  <c r="AA67" i="11"/>
  <c r="Y67" i="11"/>
  <c r="W67" i="11"/>
  <c r="U67" i="11"/>
  <c r="T67" i="11"/>
  <c r="S67" i="11"/>
  <c r="P67" i="11"/>
  <c r="N67" i="11"/>
  <c r="L67" i="11"/>
  <c r="J67" i="11"/>
  <c r="H67" i="11"/>
  <c r="F67" i="11"/>
  <c r="D67" i="11"/>
  <c r="BU66" i="11"/>
  <c r="AT66" i="11"/>
  <c r="AU66" i="11" s="1"/>
  <c r="AS66" i="11"/>
  <c r="AQ66" i="11"/>
  <c r="AO66" i="11"/>
  <c r="AM66" i="11"/>
  <c r="AK66" i="11"/>
  <c r="AI66" i="11"/>
  <c r="AG66" i="11"/>
  <c r="AE66" i="11"/>
  <c r="AC66" i="11"/>
  <c r="AA66" i="11"/>
  <c r="Y66" i="11"/>
  <c r="W66" i="11"/>
  <c r="U66" i="11"/>
  <c r="T66" i="11"/>
  <c r="S66" i="11"/>
  <c r="P66" i="11"/>
  <c r="N66" i="11"/>
  <c r="L66" i="11"/>
  <c r="J66" i="11"/>
  <c r="H66" i="11"/>
  <c r="F66" i="11"/>
  <c r="D66" i="11"/>
  <c r="BU65" i="11"/>
  <c r="AT65" i="11"/>
  <c r="AU65" i="11" s="1"/>
  <c r="AS65" i="11"/>
  <c r="AQ65" i="11"/>
  <c r="AO65" i="11"/>
  <c r="AM65" i="11"/>
  <c r="AK65" i="11"/>
  <c r="AI65" i="11"/>
  <c r="AG65" i="11"/>
  <c r="AE65" i="11"/>
  <c r="AC65" i="11"/>
  <c r="AA65" i="11"/>
  <c r="Y65" i="11"/>
  <c r="W65" i="11"/>
  <c r="U65" i="11"/>
  <c r="T65" i="11"/>
  <c r="S65" i="11"/>
  <c r="P65" i="11"/>
  <c r="N65" i="11"/>
  <c r="L65" i="11"/>
  <c r="J65" i="11"/>
  <c r="H65" i="11"/>
  <c r="F65" i="11"/>
  <c r="D65" i="11"/>
  <c r="BU64" i="11"/>
  <c r="AT64" i="11"/>
  <c r="AU64" i="11" s="1"/>
  <c r="AS64" i="11"/>
  <c r="AQ64" i="11"/>
  <c r="AO64" i="11"/>
  <c r="AM64" i="11"/>
  <c r="AK64" i="11"/>
  <c r="AI64" i="11"/>
  <c r="AG64" i="11"/>
  <c r="AE64" i="11"/>
  <c r="AC64" i="11"/>
  <c r="AA64" i="11"/>
  <c r="Y64" i="11"/>
  <c r="W64" i="11"/>
  <c r="U64" i="11"/>
  <c r="S64" i="11"/>
  <c r="T64" i="11" s="1"/>
  <c r="P64" i="11"/>
  <c r="N64" i="11"/>
  <c r="L64" i="11"/>
  <c r="J64" i="11"/>
  <c r="H64" i="11"/>
  <c r="F64" i="11"/>
  <c r="D64" i="11"/>
  <c r="BU63" i="11"/>
  <c r="AT63" i="11"/>
  <c r="AU63" i="11" s="1"/>
  <c r="AS63" i="11"/>
  <c r="AQ63" i="11"/>
  <c r="AO63" i="11"/>
  <c r="AM63" i="11"/>
  <c r="AK63" i="11"/>
  <c r="AI63" i="11"/>
  <c r="AG63" i="11"/>
  <c r="AE63" i="11"/>
  <c r="AC63" i="11"/>
  <c r="AA63" i="11"/>
  <c r="Y63" i="11"/>
  <c r="W63" i="11"/>
  <c r="U63" i="11"/>
  <c r="T63" i="11"/>
  <c r="S63" i="11"/>
  <c r="P63" i="11"/>
  <c r="N63" i="11"/>
  <c r="L63" i="11"/>
  <c r="J63" i="11"/>
  <c r="H63" i="11"/>
  <c r="F63" i="11"/>
  <c r="D63" i="11"/>
  <c r="BU62" i="11"/>
  <c r="AT62" i="11"/>
  <c r="AU62" i="11" s="1"/>
  <c r="AS62" i="11"/>
  <c r="AQ62" i="11"/>
  <c r="AO62" i="11"/>
  <c r="AM62" i="11"/>
  <c r="AK62" i="11"/>
  <c r="AI62" i="11"/>
  <c r="AG62" i="11"/>
  <c r="AE62" i="11"/>
  <c r="AC62" i="11"/>
  <c r="AA62" i="11"/>
  <c r="Y62" i="11"/>
  <c r="W62" i="11"/>
  <c r="U62" i="11"/>
  <c r="S62" i="11"/>
  <c r="T62" i="11" s="1"/>
  <c r="P62" i="11"/>
  <c r="N62" i="11"/>
  <c r="L62" i="11"/>
  <c r="J62" i="11"/>
  <c r="H62" i="11"/>
  <c r="F62" i="11"/>
  <c r="D62" i="11"/>
  <c r="BU61" i="11"/>
  <c r="AT61" i="11"/>
  <c r="AU61" i="11" s="1"/>
  <c r="AS61" i="11"/>
  <c r="AQ61" i="11"/>
  <c r="AO61" i="11"/>
  <c r="AM61" i="11"/>
  <c r="AK61" i="11"/>
  <c r="AI61" i="11"/>
  <c r="AG61" i="11"/>
  <c r="AE61" i="11"/>
  <c r="AC61" i="11"/>
  <c r="AA61" i="11"/>
  <c r="Y61" i="11"/>
  <c r="W61" i="11"/>
  <c r="U61" i="11"/>
  <c r="T61" i="11"/>
  <c r="S61" i="11"/>
  <c r="P61" i="11"/>
  <c r="N61" i="11"/>
  <c r="L61" i="11"/>
  <c r="J61" i="11"/>
  <c r="H61" i="11"/>
  <c r="F61" i="11"/>
  <c r="D61" i="11"/>
  <c r="BU60" i="11"/>
  <c r="AT60" i="11"/>
  <c r="AU60" i="11" s="1"/>
  <c r="AS60" i="11"/>
  <c r="AQ60" i="11"/>
  <c r="AO60" i="11"/>
  <c r="AM60" i="11"/>
  <c r="AK60" i="11"/>
  <c r="AI60" i="11"/>
  <c r="AG60" i="11"/>
  <c r="AE60" i="11"/>
  <c r="AC60" i="11"/>
  <c r="AA60" i="11"/>
  <c r="Y60" i="11"/>
  <c r="W60" i="11"/>
  <c r="U60" i="11"/>
  <c r="S60" i="11"/>
  <c r="T60" i="11" s="1"/>
  <c r="P60" i="11"/>
  <c r="N60" i="11"/>
  <c r="L60" i="11"/>
  <c r="J60" i="11"/>
  <c r="H60" i="11"/>
  <c r="F60" i="11"/>
  <c r="D60" i="11"/>
  <c r="BU59" i="11"/>
  <c r="AT59" i="11"/>
  <c r="AU59" i="11" s="1"/>
  <c r="AS59" i="11"/>
  <c r="AQ59" i="11"/>
  <c r="AO59" i="11"/>
  <c r="AM59" i="11"/>
  <c r="AK59" i="11"/>
  <c r="AI59" i="11"/>
  <c r="AG59" i="11"/>
  <c r="AE59" i="11"/>
  <c r="AC59" i="11"/>
  <c r="AA59" i="11"/>
  <c r="Y59" i="11"/>
  <c r="W59" i="11"/>
  <c r="U59" i="11"/>
  <c r="S59" i="11"/>
  <c r="T59" i="11" s="1"/>
  <c r="P59" i="11"/>
  <c r="N59" i="11"/>
  <c r="L59" i="11"/>
  <c r="J59" i="11"/>
  <c r="H59" i="11"/>
  <c r="F59" i="11"/>
  <c r="D59" i="11"/>
  <c r="BU58" i="11"/>
  <c r="AT58" i="11"/>
  <c r="AU58" i="11" s="1"/>
  <c r="AS58" i="11"/>
  <c r="AQ58" i="11"/>
  <c r="AO58" i="11"/>
  <c r="AM58" i="11"/>
  <c r="AK58" i="11"/>
  <c r="AI58" i="11"/>
  <c r="AG58" i="11"/>
  <c r="AE58" i="11"/>
  <c r="AC58" i="11"/>
  <c r="AA58" i="11"/>
  <c r="Y58" i="11"/>
  <c r="W58" i="11"/>
  <c r="U58" i="11"/>
  <c r="S58" i="11"/>
  <c r="T58" i="11" s="1"/>
  <c r="P58" i="11"/>
  <c r="N58" i="11"/>
  <c r="L58" i="11"/>
  <c r="J58" i="11"/>
  <c r="H58" i="11"/>
  <c r="F58" i="11"/>
  <c r="D58" i="11"/>
  <c r="BU57" i="11"/>
  <c r="AT57" i="11"/>
  <c r="AU57" i="11" s="1"/>
  <c r="AS57" i="11"/>
  <c r="AQ57" i="11"/>
  <c r="AO57" i="11"/>
  <c r="AM57" i="11"/>
  <c r="AK57" i="11"/>
  <c r="AI57" i="11"/>
  <c r="AG57" i="11"/>
  <c r="AE57" i="11"/>
  <c r="AC57" i="11"/>
  <c r="AA57" i="11"/>
  <c r="Y57" i="11"/>
  <c r="W57" i="11"/>
  <c r="U57" i="11"/>
  <c r="T57" i="11"/>
  <c r="S57" i="11"/>
  <c r="P57" i="11"/>
  <c r="N57" i="11"/>
  <c r="L57" i="11"/>
  <c r="J57" i="11"/>
  <c r="H57" i="11"/>
  <c r="F57" i="11"/>
  <c r="D57" i="11"/>
  <c r="BU56" i="11"/>
  <c r="AT56" i="11"/>
  <c r="AU56" i="11" s="1"/>
  <c r="AS56" i="11"/>
  <c r="AQ56" i="11"/>
  <c r="AO56" i="11"/>
  <c r="AM56" i="11"/>
  <c r="AK56" i="11"/>
  <c r="AI56" i="11"/>
  <c r="AG56" i="11"/>
  <c r="AE56" i="11"/>
  <c r="AC56" i="11"/>
  <c r="AA56" i="11"/>
  <c r="Y56" i="11"/>
  <c r="W56" i="11"/>
  <c r="U56" i="11"/>
  <c r="S56" i="11"/>
  <c r="T56" i="11" s="1"/>
  <c r="P56" i="11"/>
  <c r="N56" i="11"/>
  <c r="L56" i="11"/>
  <c r="J56" i="11"/>
  <c r="H56" i="11"/>
  <c r="F56" i="11"/>
  <c r="D56" i="11"/>
  <c r="BU55" i="11"/>
  <c r="AT55" i="11"/>
  <c r="AU55" i="11" s="1"/>
  <c r="AS55" i="11"/>
  <c r="AQ55" i="11"/>
  <c r="AO55" i="11"/>
  <c r="AM55" i="11"/>
  <c r="AK55" i="11"/>
  <c r="AI55" i="11"/>
  <c r="AG55" i="11"/>
  <c r="AE55" i="11"/>
  <c r="AC55" i="11"/>
  <c r="AA55" i="11"/>
  <c r="Y55" i="11"/>
  <c r="W55" i="11"/>
  <c r="U55" i="11"/>
  <c r="T55" i="11"/>
  <c r="S55" i="11"/>
  <c r="P55" i="11"/>
  <c r="N55" i="11"/>
  <c r="L55" i="11"/>
  <c r="J55" i="11"/>
  <c r="H55" i="11"/>
  <c r="F55" i="11"/>
  <c r="D55" i="11"/>
  <c r="BU54" i="11"/>
  <c r="AU54" i="11"/>
  <c r="AT54" i="11"/>
  <c r="AS54" i="11"/>
  <c r="AQ54" i="11"/>
  <c r="AO54" i="11"/>
  <c r="AM54" i="11"/>
  <c r="AK54" i="11"/>
  <c r="AI54" i="11"/>
  <c r="AG54" i="11"/>
  <c r="AE54" i="11"/>
  <c r="AC54" i="11"/>
  <c r="AA54" i="11"/>
  <c r="Y54" i="11"/>
  <c r="W54" i="11"/>
  <c r="U54" i="11"/>
  <c r="S54" i="11"/>
  <c r="T54" i="11" s="1"/>
  <c r="P54" i="11"/>
  <c r="N54" i="11"/>
  <c r="L54" i="11"/>
  <c r="J54" i="11"/>
  <c r="H54" i="11"/>
  <c r="F54" i="11"/>
  <c r="D54" i="11"/>
  <c r="BU53" i="11"/>
  <c r="AT53" i="11"/>
  <c r="AU53" i="11" s="1"/>
  <c r="AS53" i="11"/>
  <c r="AQ53" i="11"/>
  <c r="AO53" i="11"/>
  <c r="AM53" i="11"/>
  <c r="AK53" i="11"/>
  <c r="AI53" i="11"/>
  <c r="AG53" i="11"/>
  <c r="AE53" i="11"/>
  <c r="AC53" i="11"/>
  <c r="AA53" i="11"/>
  <c r="Y53" i="11"/>
  <c r="W53" i="11"/>
  <c r="U53" i="11"/>
  <c r="S53" i="11"/>
  <c r="T53" i="11" s="1"/>
  <c r="P53" i="11"/>
  <c r="N53" i="11"/>
  <c r="L53" i="11"/>
  <c r="J53" i="11"/>
  <c r="H53" i="11"/>
  <c r="F53" i="11"/>
  <c r="D53" i="11"/>
  <c r="BU52" i="11"/>
  <c r="AT52" i="11"/>
  <c r="AU52" i="11" s="1"/>
  <c r="AS52" i="11"/>
  <c r="AQ52" i="11"/>
  <c r="AO52" i="11"/>
  <c r="AM52" i="11"/>
  <c r="AK52" i="11"/>
  <c r="AI52" i="11"/>
  <c r="AG52" i="11"/>
  <c r="AE52" i="11"/>
  <c r="AC52" i="11"/>
  <c r="AA52" i="11"/>
  <c r="Y52" i="11"/>
  <c r="W52" i="11"/>
  <c r="U52" i="11"/>
  <c r="S52" i="11"/>
  <c r="T52" i="11" s="1"/>
  <c r="P52" i="11"/>
  <c r="N52" i="11"/>
  <c r="L52" i="11"/>
  <c r="J52" i="11"/>
  <c r="H52" i="11"/>
  <c r="F52" i="11"/>
  <c r="D52" i="11"/>
  <c r="BU51" i="11"/>
  <c r="AT51" i="11"/>
  <c r="AU51" i="11" s="1"/>
  <c r="AS51" i="11"/>
  <c r="AQ51" i="11"/>
  <c r="AO51" i="11"/>
  <c r="AM51" i="11"/>
  <c r="AK51" i="11"/>
  <c r="AI51" i="11"/>
  <c r="AG51" i="11"/>
  <c r="AE51" i="11"/>
  <c r="AC51" i="11"/>
  <c r="AA51" i="11"/>
  <c r="Y51" i="11"/>
  <c r="W51" i="11"/>
  <c r="U51" i="11"/>
  <c r="T51" i="11"/>
  <c r="S51" i="11"/>
  <c r="P51" i="11"/>
  <c r="N51" i="11"/>
  <c r="L51" i="11"/>
  <c r="J51" i="11"/>
  <c r="H51" i="11"/>
  <c r="F51" i="11"/>
  <c r="D51" i="11"/>
  <c r="BU50" i="11"/>
  <c r="AU50" i="11"/>
  <c r="AT50" i="11"/>
  <c r="AS50" i="11"/>
  <c r="AQ50" i="11"/>
  <c r="AO50" i="11"/>
  <c r="AM50" i="11"/>
  <c r="AK50" i="11"/>
  <c r="AI50" i="11"/>
  <c r="AG50" i="11"/>
  <c r="AE50" i="11"/>
  <c r="AC50" i="11"/>
  <c r="AA50" i="11"/>
  <c r="Y50" i="11"/>
  <c r="W50" i="11"/>
  <c r="U50" i="11"/>
  <c r="S50" i="11"/>
  <c r="T50" i="11" s="1"/>
  <c r="P50" i="11"/>
  <c r="N50" i="11"/>
  <c r="L50" i="11"/>
  <c r="J50" i="11"/>
  <c r="H50" i="11"/>
  <c r="F50" i="11"/>
  <c r="D50" i="11"/>
  <c r="BU49" i="11"/>
  <c r="AT49" i="11"/>
  <c r="AU49" i="11" s="1"/>
  <c r="AS49" i="11"/>
  <c r="AQ49" i="11"/>
  <c r="AO49" i="11"/>
  <c r="AM49" i="11"/>
  <c r="AK49" i="11"/>
  <c r="AI49" i="11"/>
  <c r="AG49" i="11"/>
  <c r="AE49" i="11"/>
  <c r="AC49" i="11"/>
  <c r="AA49" i="11"/>
  <c r="Y49" i="11"/>
  <c r="W49" i="11"/>
  <c r="U49" i="11"/>
  <c r="T49" i="11"/>
  <c r="S49" i="11"/>
  <c r="P49" i="11"/>
  <c r="N49" i="11"/>
  <c r="L49" i="11"/>
  <c r="J49" i="11"/>
  <c r="H49" i="11"/>
  <c r="F49" i="11"/>
  <c r="D49" i="11"/>
  <c r="BU48" i="11"/>
  <c r="AU48" i="11"/>
  <c r="AT48" i="11"/>
  <c r="AS48" i="11"/>
  <c r="AQ48" i="11"/>
  <c r="AO48" i="11"/>
  <c r="AM48" i="11"/>
  <c r="AK48" i="11"/>
  <c r="AI48" i="11"/>
  <c r="AG48" i="11"/>
  <c r="AE48" i="11"/>
  <c r="AC48" i="11"/>
  <c r="AA48" i="11"/>
  <c r="Y48" i="11"/>
  <c r="W48" i="11"/>
  <c r="U48" i="11"/>
  <c r="S48" i="11"/>
  <c r="T48" i="11" s="1"/>
  <c r="P48" i="11"/>
  <c r="N48" i="11"/>
  <c r="L48" i="11"/>
  <c r="J48" i="11"/>
  <c r="H48" i="11"/>
  <c r="F48" i="11"/>
  <c r="D48" i="11"/>
  <c r="BU47" i="11"/>
  <c r="AT47" i="11"/>
  <c r="AU47" i="11" s="1"/>
  <c r="AS47" i="11"/>
  <c r="AQ47" i="11"/>
  <c r="AO47" i="11"/>
  <c r="AM47" i="11"/>
  <c r="AK47" i="11"/>
  <c r="AI47" i="11"/>
  <c r="AG47" i="11"/>
  <c r="AE47" i="11"/>
  <c r="AC47" i="11"/>
  <c r="AA47" i="11"/>
  <c r="Y47" i="11"/>
  <c r="W47" i="11"/>
  <c r="U47" i="11"/>
  <c r="S47" i="11"/>
  <c r="T47" i="11" s="1"/>
  <c r="P47" i="11"/>
  <c r="N47" i="11"/>
  <c r="L47" i="11"/>
  <c r="J47" i="11"/>
  <c r="H47" i="11"/>
  <c r="F47" i="11"/>
  <c r="D47" i="11"/>
  <c r="BU46" i="11"/>
  <c r="AU46" i="11"/>
  <c r="AT46" i="11"/>
  <c r="AS46" i="11"/>
  <c r="AQ46" i="11"/>
  <c r="AO46" i="11"/>
  <c r="AM46" i="11"/>
  <c r="AK46" i="11"/>
  <c r="AI46" i="11"/>
  <c r="AG46" i="11"/>
  <c r="AE46" i="11"/>
  <c r="AC46" i="11"/>
  <c r="AA46" i="11"/>
  <c r="Y46" i="11"/>
  <c r="W46" i="11"/>
  <c r="U46" i="11"/>
  <c r="S46" i="11"/>
  <c r="T46" i="11" s="1"/>
  <c r="P46" i="11"/>
  <c r="N46" i="11"/>
  <c r="L46" i="11"/>
  <c r="J46" i="11"/>
  <c r="H46" i="11"/>
  <c r="F46" i="11"/>
  <c r="D46" i="11"/>
  <c r="BU45" i="11"/>
  <c r="AU45" i="11"/>
  <c r="AT45" i="11"/>
  <c r="AS45" i="11"/>
  <c r="AQ45" i="11"/>
  <c r="AO45" i="11"/>
  <c r="AM45" i="11"/>
  <c r="AK45" i="11"/>
  <c r="AI45" i="11"/>
  <c r="AG45" i="11"/>
  <c r="AE45" i="11"/>
  <c r="AC45" i="11"/>
  <c r="AA45" i="11"/>
  <c r="Y45" i="11"/>
  <c r="W45" i="11"/>
  <c r="U45" i="11"/>
  <c r="S45" i="11"/>
  <c r="T45" i="11" s="1"/>
  <c r="P45" i="11"/>
  <c r="N45" i="11"/>
  <c r="L45" i="11"/>
  <c r="J45" i="11"/>
  <c r="H45" i="11"/>
  <c r="F45" i="11"/>
  <c r="D45" i="11"/>
  <c r="BU44" i="11"/>
  <c r="AT44" i="11"/>
  <c r="AU44" i="11" s="1"/>
  <c r="AS44" i="11"/>
  <c r="AQ44" i="11"/>
  <c r="AO44" i="11"/>
  <c r="AM44" i="11"/>
  <c r="AK44" i="11"/>
  <c r="AI44" i="11"/>
  <c r="AG44" i="11"/>
  <c r="AE44" i="11"/>
  <c r="AC44" i="11"/>
  <c r="AA44" i="11"/>
  <c r="Y44" i="11"/>
  <c r="W44" i="11"/>
  <c r="U44" i="11"/>
  <c r="S44" i="11"/>
  <c r="T44" i="11" s="1"/>
  <c r="P44" i="11"/>
  <c r="N44" i="11"/>
  <c r="L44" i="11"/>
  <c r="J44" i="11"/>
  <c r="H44" i="11"/>
  <c r="F44" i="11"/>
  <c r="D44" i="11"/>
  <c r="BU43" i="11"/>
  <c r="AU43" i="11"/>
  <c r="AT43" i="11"/>
  <c r="AS43" i="11"/>
  <c r="AQ43" i="11"/>
  <c r="AO43" i="11"/>
  <c r="AM43" i="11"/>
  <c r="AK43" i="11"/>
  <c r="AI43" i="11"/>
  <c r="AG43" i="11"/>
  <c r="AE43" i="11"/>
  <c r="AC43" i="11"/>
  <c r="AA43" i="11"/>
  <c r="Y43" i="11"/>
  <c r="W43" i="11"/>
  <c r="U43" i="11"/>
  <c r="S43" i="11"/>
  <c r="T43" i="11" s="1"/>
  <c r="P43" i="11"/>
  <c r="N43" i="11"/>
  <c r="L43" i="11"/>
  <c r="J43" i="11"/>
  <c r="H43" i="11"/>
  <c r="F43" i="11"/>
  <c r="D43" i="11"/>
  <c r="BU42" i="11"/>
  <c r="AU42" i="11"/>
  <c r="AT42" i="11"/>
  <c r="AS42" i="11"/>
  <c r="AQ42" i="11"/>
  <c r="AO42" i="11"/>
  <c r="AM42" i="11"/>
  <c r="AK42" i="11"/>
  <c r="AI42" i="11"/>
  <c r="AG42" i="11"/>
  <c r="AE42" i="11"/>
  <c r="AC42" i="11"/>
  <c r="AA42" i="11"/>
  <c r="Y42" i="11"/>
  <c r="W42" i="11"/>
  <c r="U42" i="11"/>
  <c r="T42" i="11"/>
  <c r="S42" i="11"/>
  <c r="P42" i="11"/>
  <c r="N42" i="11"/>
  <c r="L42" i="11"/>
  <c r="J42" i="11"/>
  <c r="H42" i="11"/>
  <c r="F42" i="11"/>
  <c r="D42" i="11"/>
  <c r="BU41" i="11"/>
  <c r="AT41" i="11"/>
  <c r="AU41" i="11" s="1"/>
  <c r="AS41" i="11"/>
  <c r="AQ41" i="11"/>
  <c r="AO41" i="11"/>
  <c r="AM41" i="11"/>
  <c r="AK41" i="11"/>
  <c r="AI41" i="11"/>
  <c r="AG41" i="11"/>
  <c r="AE41" i="11"/>
  <c r="AC41" i="11"/>
  <c r="AA41" i="11"/>
  <c r="Y41" i="11"/>
  <c r="W41" i="11"/>
  <c r="U41" i="11"/>
  <c r="T41" i="11"/>
  <c r="S41" i="11"/>
  <c r="P41" i="11"/>
  <c r="N41" i="11"/>
  <c r="L41" i="11"/>
  <c r="J41" i="11"/>
  <c r="H41" i="11"/>
  <c r="F41" i="11"/>
  <c r="D41" i="11"/>
  <c r="BU40" i="11"/>
  <c r="AT40" i="11"/>
  <c r="AU40" i="11" s="1"/>
  <c r="AS40" i="11"/>
  <c r="AQ40" i="11"/>
  <c r="AO40" i="11"/>
  <c r="AM40" i="11"/>
  <c r="AK40" i="11"/>
  <c r="AI40" i="11"/>
  <c r="AG40" i="11"/>
  <c r="AE40" i="11"/>
  <c r="AC40" i="11"/>
  <c r="AA40" i="11"/>
  <c r="Y40" i="11"/>
  <c r="W40" i="11"/>
  <c r="U40" i="11"/>
  <c r="S40" i="11"/>
  <c r="T40" i="11" s="1"/>
  <c r="P40" i="11"/>
  <c r="N40" i="11"/>
  <c r="L40" i="11"/>
  <c r="J40" i="11"/>
  <c r="H40" i="11"/>
  <c r="F40" i="11"/>
  <c r="D40" i="11"/>
  <c r="BU39" i="11"/>
  <c r="AT39" i="11"/>
  <c r="AU39" i="11" s="1"/>
  <c r="AS39" i="11"/>
  <c r="AQ39" i="11"/>
  <c r="AO39" i="11"/>
  <c r="AM39" i="11"/>
  <c r="AK39" i="11"/>
  <c r="AI39" i="11"/>
  <c r="AG39" i="11"/>
  <c r="AE39" i="11"/>
  <c r="AC39" i="11"/>
  <c r="AA39" i="11"/>
  <c r="Y39" i="11"/>
  <c r="W39" i="11"/>
  <c r="U39" i="11"/>
  <c r="S39" i="11"/>
  <c r="T39" i="11" s="1"/>
  <c r="P39" i="11"/>
  <c r="N39" i="11"/>
  <c r="L39" i="11"/>
  <c r="J39" i="11"/>
  <c r="H39" i="11"/>
  <c r="F39" i="11"/>
  <c r="D39" i="11"/>
  <c r="BU38" i="11"/>
  <c r="AT38" i="11"/>
  <c r="AU38" i="11" s="1"/>
  <c r="AS38" i="11"/>
  <c r="AQ38" i="11"/>
  <c r="AO38" i="11"/>
  <c r="AM38" i="11"/>
  <c r="AK38" i="11"/>
  <c r="AI38" i="11"/>
  <c r="AG38" i="11"/>
  <c r="AE38" i="11"/>
  <c r="AC38" i="11"/>
  <c r="AA38" i="11"/>
  <c r="Y38" i="11"/>
  <c r="W38" i="11"/>
  <c r="U38" i="11"/>
  <c r="S38" i="11"/>
  <c r="T38" i="11" s="1"/>
  <c r="P38" i="11"/>
  <c r="N38" i="11"/>
  <c r="L38" i="11"/>
  <c r="J38" i="11"/>
  <c r="H38" i="11"/>
  <c r="F38" i="11"/>
  <c r="D38" i="11"/>
  <c r="BU37" i="11"/>
  <c r="AT37" i="11"/>
  <c r="AU37" i="11" s="1"/>
  <c r="AS37" i="11"/>
  <c r="AQ37" i="11"/>
  <c r="AO37" i="11"/>
  <c r="AM37" i="11"/>
  <c r="AK37" i="11"/>
  <c r="AI37" i="11"/>
  <c r="AG37" i="11"/>
  <c r="AE37" i="11"/>
  <c r="AC37" i="11"/>
  <c r="AA37" i="11"/>
  <c r="Y37" i="11"/>
  <c r="W37" i="11"/>
  <c r="U37" i="11"/>
  <c r="S37" i="11"/>
  <c r="T37" i="11" s="1"/>
  <c r="P37" i="11"/>
  <c r="N37" i="11"/>
  <c r="L37" i="11"/>
  <c r="J37" i="11"/>
  <c r="H37" i="11"/>
  <c r="F37" i="11"/>
  <c r="D37" i="11"/>
  <c r="BU36" i="11"/>
  <c r="AU36" i="11"/>
  <c r="AT36" i="11"/>
  <c r="AS36" i="11"/>
  <c r="AQ36" i="11"/>
  <c r="AO36" i="11"/>
  <c r="AM36" i="11"/>
  <c r="AK36" i="11"/>
  <c r="AI36" i="11"/>
  <c r="AG36" i="11"/>
  <c r="AE36" i="11"/>
  <c r="AC36" i="11"/>
  <c r="AA36" i="11"/>
  <c r="Y36" i="11"/>
  <c r="W36" i="11"/>
  <c r="U36" i="11"/>
  <c r="T36" i="11"/>
  <c r="S36" i="11"/>
  <c r="P36" i="11"/>
  <c r="N36" i="11"/>
  <c r="L36" i="11"/>
  <c r="J36" i="11"/>
  <c r="H36" i="11"/>
  <c r="F36" i="11"/>
  <c r="D36" i="11"/>
  <c r="BU35" i="11"/>
  <c r="AT35" i="11"/>
  <c r="AU35" i="11" s="1"/>
  <c r="AS35" i="11"/>
  <c r="AQ35" i="11"/>
  <c r="AO35" i="11"/>
  <c r="AM35" i="11"/>
  <c r="AK35" i="11"/>
  <c r="AI35" i="11"/>
  <c r="AG35" i="11"/>
  <c r="AE35" i="11"/>
  <c r="AC35" i="11"/>
  <c r="AA35" i="11"/>
  <c r="Y35" i="11"/>
  <c r="W35" i="11"/>
  <c r="U35" i="11"/>
  <c r="S35" i="11"/>
  <c r="T35" i="11" s="1"/>
  <c r="P35" i="11"/>
  <c r="N35" i="11"/>
  <c r="L35" i="11"/>
  <c r="J35" i="11"/>
  <c r="H35" i="11"/>
  <c r="F35" i="11"/>
  <c r="D35" i="11"/>
  <c r="BU34" i="11"/>
  <c r="AT34" i="11"/>
  <c r="AU34" i="11" s="1"/>
  <c r="AS34" i="11"/>
  <c r="AQ34" i="11"/>
  <c r="AO34" i="11"/>
  <c r="AM34" i="11"/>
  <c r="AK34" i="11"/>
  <c r="AI34" i="11"/>
  <c r="AG34" i="11"/>
  <c r="AE34" i="11"/>
  <c r="AC34" i="11"/>
  <c r="AA34" i="11"/>
  <c r="Y34" i="11"/>
  <c r="W34" i="11"/>
  <c r="U34" i="11"/>
  <c r="S34" i="11"/>
  <c r="T34" i="11" s="1"/>
  <c r="P34" i="11"/>
  <c r="N34" i="11"/>
  <c r="L34" i="11"/>
  <c r="J34" i="11"/>
  <c r="H34" i="11"/>
  <c r="F34" i="11"/>
  <c r="D34" i="11"/>
  <c r="BU33" i="11"/>
  <c r="AT33" i="11"/>
  <c r="AU33" i="11" s="1"/>
  <c r="AS33" i="11"/>
  <c r="AQ33" i="11"/>
  <c r="AO33" i="11"/>
  <c r="AM33" i="11"/>
  <c r="AK33" i="11"/>
  <c r="AI33" i="11"/>
  <c r="AG33" i="11"/>
  <c r="AE33" i="11"/>
  <c r="AC33" i="11"/>
  <c r="AA33" i="11"/>
  <c r="Y33" i="11"/>
  <c r="W33" i="11"/>
  <c r="U33" i="11"/>
  <c r="S33" i="11"/>
  <c r="T33" i="11" s="1"/>
  <c r="P33" i="11"/>
  <c r="N33" i="11"/>
  <c r="L33" i="11"/>
  <c r="J33" i="11"/>
  <c r="H33" i="11"/>
  <c r="F33" i="11"/>
  <c r="D33" i="11"/>
  <c r="BU32" i="11"/>
  <c r="AT32" i="11"/>
  <c r="AU32" i="11" s="1"/>
  <c r="AS32" i="11"/>
  <c r="AQ32" i="11"/>
  <c r="AO32" i="11"/>
  <c r="AM32" i="11"/>
  <c r="AK32" i="11"/>
  <c r="AI32" i="11"/>
  <c r="AG32" i="11"/>
  <c r="AE32" i="11"/>
  <c r="AC32" i="11"/>
  <c r="AA32" i="11"/>
  <c r="Y32" i="11"/>
  <c r="W32" i="11"/>
  <c r="U32" i="11"/>
  <c r="S32" i="11"/>
  <c r="T32" i="11" s="1"/>
  <c r="P32" i="11"/>
  <c r="N32" i="11"/>
  <c r="L32" i="11"/>
  <c r="J32" i="11"/>
  <c r="H32" i="11"/>
  <c r="F32" i="11"/>
  <c r="D32" i="11"/>
  <c r="BU31" i="11"/>
  <c r="AT31" i="11"/>
  <c r="AU31" i="11" s="1"/>
  <c r="AS31" i="11"/>
  <c r="AQ31" i="11"/>
  <c r="AO31" i="11"/>
  <c r="AM31" i="11"/>
  <c r="AK31" i="11"/>
  <c r="AI31" i="11"/>
  <c r="AG31" i="11"/>
  <c r="AE31" i="11"/>
  <c r="AC31" i="11"/>
  <c r="AA31" i="11"/>
  <c r="Y31" i="11"/>
  <c r="W31" i="11"/>
  <c r="U31" i="11"/>
  <c r="S31" i="11"/>
  <c r="T31" i="11" s="1"/>
  <c r="P31" i="11"/>
  <c r="N31" i="11"/>
  <c r="L31" i="11"/>
  <c r="J31" i="11"/>
  <c r="H31" i="11"/>
  <c r="F31" i="11"/>
  <c r="D31" i="11"/>
  <c r="BU30" i="11"/>
  <c r="AU30" i="11"/>
  <c r="AT30" i="11"/>
  <c r="AS30" i="11"/>
  <c r="AQ30" i="11"/>
  <c r="AO30" i="11"/>
  <c r="AM30" i="11"/>
  <c r="AK30" i="11"/>
  <c r="AI30" i="11"/>
  <c r="AG30" i="11"/>
  <c r="AE30" i="11"/>
  <c r="AC30" i="11"/>
  <c r="AA30" i="11"/>
  <c r="Y30" i="11"/>
  <c r="W30" i="11"/>
  <c r="U30" i="11"/>
  <c r="T30" i="11"/>
  <c r="S30" i="11"/>
  <c r="P30" i="11"/>
  <c r="N30" i="11"/>
  <c r="L30" i="11"/>
  <c r="J30" i="11"/>
  <c r="H30" i="11"/>
  <c r="F30" i="11"/>
  <c r="D30" i="11"/>
  <c r="BU29" i="11"/>
  <c r="AT29" i="11"/>
  <c r="AU29" i="11" s="1"/>
  <c r="AS29" i="11"/>
  <c r="AQ29" i="11"/>
  <c r="AO29" i="11"/>
  <c r="AM29" i="11"/>
  <c r="AK29" i="11"/>
  <c r="AI29" i="11"/>
  <c r="AG29" i="11"/>
  <c r="AE29" i="11"/>
  <c r="AC29" i="11"/>
  <c r="AA29" i="11"/>
  <c r="Y29" i="11"/>
  <c r="W29" i="11"/>
  <c r="U29" i="11"/>
  <c r="T29" i="11"/>
  <c r="S29" i="11"/>
  <c r="P29" i="11"/>
  <c r="N29" i="11"/>
  <c r="L29" i="11"/>
  <c r="J29" i="11"/>
  <c r="H29" i="11"/>
  <c r="F29" i="11"/>
  <c r="D29" i="11"/>
  <c r="BU28" i="11"/>
  <c r="AT28" i="11"/>
  <c r="AU28" i="11" s="1"/>
  <c r="AS28" i="11"/>
  <c r="AQ28" i="11"/>
  <c r="AO28" i="11"/>
  <c r="AM28" i="11"/>
  <c r="AK28" i="11"/>
  <c r="AI28" i="11"/>
  <c r="AG28" i="11"/>
  <c r="AE28" i="11"/>
  <c r="AC28" i="11"/>
  <c r="AA28" i="11"/>
  <c r="Y28" i="11"/>
  <c r="W28" i="11"/>
  <c r="U28" i="11"/>
  <c r="S28" i="11"/>
  <c r="T28" i="11" s="1"/>
  <c r="P28" i="11"/>
  <c r="N28" i="11"/>
  <c r="L28" i="11"/>
  <c r="J28" i="11"/>
  <c r="H28" i="11"/>
  <c r="F28" i="11"/>
  <c r="D28" i="11"/>
  <c r="BU27" i="11"/>
  <c r="AT27" i="11"/>
  <c r="AU27" i="11" s="1"/>
  <c r="AS27" i="11"/>
  <c r="AQ27" i="11"/>
  <c r="AO27" i="11"/>
  <c r="AM27" i="11"/>
  <c r="AK27" i="11"/>
  <c r="AI27" i="11"/>
  <c r="AG27" i="11"/>
  <c r="AE27" i="11"/>
  <c r="AC27" i="11"/>
  <c r="AA27" i="11"/>
  <c r="Y27" i="11"/>
  <c r="W27" i="11"/>
  <c r="U27" i="11"/>
  <c r="S27" i="11"/>
  <c r="T27" i="11" s="1"/>
  <c r="P27" i="11"/>
  <c r="N27" i="11"/>
  <c r="L27" i="11"/>
  <c r="J27" i="11"/>
  <c r="H27" i="11"/>
  <c r="F27" i="11"/>
  <c r="D27" i="11"/>
  <c r="BU26" i="11"/>
  <c r="AU26" i="11"/>
  <c r="AT26" i="11"/>
  <c r="AS26" i="11"/>
  <c r="AQ26" i="11"/>
  <c r="AO26" i="11"/>
  <c r="AM26" i="11"/>
  <c r="AK26" i="11"/>
  <c r="AI26" i="11"/>
  <c r="AG26" i="11"/>
  <c r="AE26" i="11"/>
  <c r="AC26" i="11"/>
  <c r="AA26" i="11"/>
  <c r="Y26" i="11"/>
  <c r="W26" i="11"/>
  <c r="U26" i="11"/>
  <c r="S26" i="11"/>
  <c r="T26" i="11" s="1"/>
  <c r="P26" i="11"/>
  <c r="N26" i="11"/>
  <c r="L26" i="11"/>
  <c r="J26" i="11"/>
  <c r="H26" i="11"/>
  <c r="F26" i="11"/>
  <c r="D26" i="11"/>
  <c r="BU25" i="11"/>
  <c r="AT25" i="11"/>
  <c r="AU25" i="11" s="1"/>
  <c r="AS25" i="11"/>
  <c r="AQ25" i="11"/>
  <c r="AO25" i="11"/>
  <c r="AM25" i="11"/>
  <c r="AK25" i="11"/>
  <c r="AI25" i="11"/>
  <c r="AG25" i="11"/>
  <c r="AE25" i="11"/>
  <c r="AC25" i="11"/>
  <c r="AA25" i="11"/>
  <c r="Y25" i="11"/>
  <c r="W25" i="11"/>
  <c r="U25" i="11"/>
  <c r="S25" i="11"/>
  <c r="T25" i="11" s="1"/>
  <c r="P25" i="11"/>
  <c r="N25" i="11"/>
  <c r="L25" i="11"/>
  <c r="J25" i="11"/>
  <c r="H25" i="11"/>
  <c r="F25" i="11"/>
  <c r="D25" i="11"/>
  <c r="BU24" i="11"/>
  <c r="AU24" i="11"/>
  <c r="AT24" i="11"/>
  <c r="AS24" i="11"/>
  <c r="AQ24" i="11"/>
  <c r="AO24" i="11"/>
  <c r="AM24" i="11"/>
  <c r="AK24" i="11"/>
  <c r="AI24" i="11"/>
  <c r="AG24" i="11"/>
  <c r="AE24" i="11"/>
  <c r="AC24" i="11"/>
  <c r="AA24" i="11"/>
  <c r="Y24" i="11"/>
  <c r="W24" i="11"/>
  <c r="U24" i="11"/>
  <c r="T24" i="11"/>
  <c r="S24" i="11"/>
  <c r="P24" i="11"/>
  <c r="N24" i="11"/>
  <c r="L24" i="11"/>
  <c r="J24" i="11"/>
  <c r="H24" i="11"/>
  <c r="F24" i="11"/>
  <c r="D24" i="11"/>
  <c r="BU23" i="11"/>
  <c r="AT23" i="11"/>
  <c r="AU23" i="11" s="1"/>
  <c r="AS23" i="11"/>
  <c r="AQ23" i="11"/>
  <c r="AO23" i="11"/>
  <c r="AM23" i="11"/>
  <c r="AK23" i="11"/>
  <c r="AI23" i="11"/>
  <c r="AG23" i="11"/>
  <c r="AE23" i="11"/>
  <c r="AC23" i="11"/>
  <c r="AA23" i="11"/>
  <c r="Y23" i="11"/>
  <c r="W23" i="11"/>
  <c r="U23" i="11"/>
  <c r="S23" i="11"/>
  <c r="T23" i="11" s="1"/>
  <c r="P23" i="11"/>
  <c r="N23" i="11"/>
  <c r="L23" i="11"/>
  <c r="J23" i="11"/>
  <c r="H23" i="11"/>
  <c r="F23" i="11"/>
  <c r="D23" i="11"/>
  <c r="BU22" i="11"/>
  <c r="AU22" i="11"/>
  <c r="AT22" i="11"/>
  <c r="AS22" i="11"/>
  <c r="AQ22" i="11"/>
  <c r="AO22" i="11"/>
  <c r="AM22" i="11"/>
  <c r="AK22" i="11"/>
  <c r="AI22" i="11"/>
  <c r="AG22" i="11"/>
  <c r="AE22" i="11"/>
  <c r="AC22" i="11"/>
  <c r="AA22" i="11"/>
  <c r="Y22" i="11"/>
  <c r="W22" i="11"/>
  <c r="U22" i="11"/>
  <c r="T22" i="11"/>
  <c r="S22" i="11"/>
  <c r="P22" i="11"/>
  <c r="N22" i="11"/>
  <c r="L22" i="11"/>
  <c r="J22" i="11"/>
  <c r="H22" i="11"/>
  <c r="F22" i="11"/>
  <c r="D22" i="11"/>
  <c r="BU21" i="11"/>
  <c r="AT21" i="11"/>
  <c r="AU21" i="11" s="1"/>
  <c r="AS21" i="11"/>
  <c r="AQ21" i="11"/>
  <c r="AO21" i="11"/>
  <c r="AM21" i="11"/>
  <c r="AK21" i="11"/>
  <c r="AI21" i="11"/>
  <c r="AG21" i="11"/>
  <c r="AE21" i="11"/>
  <c r="AC21" i="11"/>
  <c r="AA21" i="11"/>
  <c r="Y21" i="11"/>
  <c r="W21" i="11"/>
  <c r="U21" i="11"/>
  <c r="S21" i="11"/>
  <c r="T21" i="11" s="1"/>
  <c r="P21" i="11"/>
  <c r="N21" i="11"/>
  <c r="L21" i="11"/>
  <c r="J21" i="11"/>
  <c r="H21" i="11"/>
  <c r="F21" i="11"/>
  <c r="D21" i="11"/>
  <c r="BU20" i="11"/>
  <c r="AT20" i="11"/>
  <c r="AU20" i="11" s="1"/>
  <c r="AS20" i="11"/>
  <c r="AQ20" i="11"/>
  <c r="AO20" i="11"/>
  <c r="AM20" i="11"/>
  <c r="AK20" i="11"/>
  <c r="AI20" i="11"/>
  <c r="AG20" i="11"/>
  <c r="AE20" i="11"/>
  <c r="AC20" i="11"/>
  <c r="AA20" i="11"/>
  <c r="Y20" i="11"/>
  <c r="W20" i="11"/>
  <c r="U20" i="11"/>
  <c r="S20" i="11"/>
  <c r="T20" i="11" s="1"/>
  <c r="P20" i="11"/>
  <c r="N20" i="11"/>
  <c r="L20" i="11"/>
  <c r="J20" i="11"/>
  <c r="H20" i="11"/>
  <c r="F20" i="11"/>
  <c r="D20" i="11"/>
  <c r="BU19" i="11"/>
  <c r="AU19" i="11"/>
  <c r="AT19" i="11"/>
  <c r="AS19" i="11"/>
  <c r="AQ19" i="11"/>
  <c r="AO19" i="11"/>
  <c r="AM19" i="11"/>
  <c r="AK19" i="11"/>
  <c r="AI19" i="11"/>
  <c r="AG19" i="11"/>
  <c r="AE19" i="11"/>
  <c r="AC19" i="11"/>
  <c r="AA19" i="11"/>
  <c r="Y19" i="11"/>
  <c r="W19" i="11"/>
  <c r="U19" i="11"/>
  <c r="S19" i="11"/>
  <c r="T19" i="11" s="1"/>
  <c r="P19" i="11"/>
  <c r="N19" i="11"/>
  <c r="L19" i="11"/>
  <c r="J19" i="11"/>
  <c r="H19" i="11"/>
  <c r="F19" i="11"/>
  <c r="D19" i="11"/>
  <c r="BU18" i="11"/>
  <c r="AU18" i="11"/>
  <c r="AT18" i="11"/>
  <c r="AS18" i="11"/>
  <c r="AQ18" i="11"/>
  <c r="AO18" i="11"/>
  <c r="AM18" i="11"/>
  <c r="AK18" i="11"/>
  <c r="AI18" i="11"/>
  <c r="AG18" i="11"/>
  <c r="AE18" i="11"/>
  <c r="AC18" i="11"/>
  <c r="AA18" i="11"/>
  <c r="Y18" i="11"/>
  <c r="W18" i="11"/>
  <c r="U18" i="11"/>
  <c r="T18" i="11"/>
  <c r="S18" i="11"/>
  <c r="P18" i="11"/>
  <c r="N18" i="11"/>
  <c r="L18" i="11"/>
  <c r="J18" i="11"/>
  <c r="H18" i="11"/>
  <c r="F18" i="11"/>
  <c r="D18" i="11"/>
  <c r="BU17" i="11"/>
  <c r="AT17" i="11"/>
  <c r="AU17" i="11" s="1"/>
  <c r="AS17" i="11"/>
  <c r="AQ17" i="11"/>
  <c r="AO17" i="11"/>
  <c r="AM17" i="11"/>
  <c r="AK17" i="11"/>
  <c r="AI17" i="11"/>
  <c r="AG17" i="11"/>
  <c r="AE17" i="11"/>
  <c r="AC17" i="11"/>
  <c r="AA17" i="11"/>
  <c r="Y17" i="11"/>
  <c r="W17" i="11"/>
  <c r="U17" i="11"/>
  <c r="T17" i="11"/>
  <c r="S17" i="11"/>
  <c r="P17" i="11"/>
  <c r="N17" i="11"/>
  <c r="L17" i="11"/>
  <c r="J17" i="11"/>
  <c r="H17" i="11"/>
  <c r="F17" i="11"/>
  <c r="D17" i="11"/>
  <c r="BU16" i="11"/>
  <c r="AU16" i="11"/>
  <c r="AT16" i="11"/>
  <c r="AS16" i="11"/>
  <c r="AQ16" i="11"/>
  <c r="AO16" i="11"/>
  <c r="AM16" i="11"/>
  <c r="AK16" i="11"/>
  <c r="AI16" i="11"/>
  <c r="AG16" i="11"/>
  <c r="AE16" i="11"/>
  <c r="AC16" i="11"/>
  <c r="AA16" i="11"/>
  <c r="Y16" i="11"/>
  <c r="W16" i="11"/>
  <c r="U16" i="11"/>
  <c r="S16" i="11"/>
  <c r="T16" i="11" s="1"/>
  <c r="P16" i="11"/>
  <c r="N16" i="11"/>
  <c r="L16" i="11"/>
  <c r="J16" i="11"/>
  <c r="H16" i="11"/>
  <c r="F16" i="11"/>
  <c r="D16" i="11"/>
  <c r="BU15" i="11"/>
  <c r="AU15" i="11"/>
  <c r="AT15" i="11"/>
  <c r="AS15" i="11"/>
  <c r="AQ15" i="11"/>
  <c r="AO15" i="11"/>
  <c r="AM15" i="11"/>
  <c r="AK15" i="11"/>
  <c r="AI15" i="11"/>
  <c r="AG15" i="11"/>
  <c r="AE15" i="11"/>
  <c r="AC15" i="11"/>
  <c r="AA15" i="11"/>
  <c r="Y15" i="11"/>
  <c r="W15" i="11"/>
  <c r="U15" i="11"/>
  <c r="S15" i="11"/>
  <c r="T15" i="11" s="1"/>
  <c r="P15" i="11"/>
  <c r="N15" i="11"/>
  <c r="L15" i="11"/>
  <c r="J15" i="11"/>
  <c r="H15" i="11"/>
  <c r="F15" i="11"/>
  <c r="D15" i="11"/>
  <c r="BU14" i="11"/>
  <c r="AT14" i="11"/>
  <c r="AU14" i="11" s="1"/>
  <c r="AS14" i="11"/>
  <c r="AQ14" i="11"/>
  <c r="AO14" i="11"/>
  <c r="AM14" i="11"/>
  <c r="AK14" i="11"/>
  <c r="AI14" i="11"/>
  <c r="AG14" i="11"/>
  <c r="AE14" i="11"/>
  <c r="AC14" i="11"/>
  <c r="AA14" i="11"/>
  <c r="Y14" i="11"/>
  <c r="W14" i="11"/>
  <c r="U14" i="11"/>
  <c r="S14" i="11"/>
  <c r="T14" i="11" s="1"/>
  <c r="P14" i="11"/>
  <c r="N14" i="11"/>
  <c r="L14" i="11"/>
  <c r="J14" i="11"/>
  <c r="H14" i="11"/>
  <c r="F14" i="11"/>
  <c r="D14" i="11"/>
  <c r="BU13" i="11"/>
  <c r="AT13" i="11"/>
  <c r="AU13" i="11" s="1"/>
  <c r="AS13" i="11"/>
  <c r="AQ13" i="11"/>
  <c r="AO13" i="11"/>
  <c r="AM13" i="11"/>
  <c r="AK13" i="11"/>
  <c r="AI13" i="11"/>
  <c r="AG13" i="11"/>
  <c r="AE13" i="11"/>
  <c r="AC13" i="11"/>
  <c r="AA13" i="11"/>
  <c r="Y13" i="11"/>
  <c r="W13" i="11"/>
  <c r="U13" i="11"/>
  <c r="S13" i="11"/>
  <c r="T13" i="11" s="1"/>
  <c r="P13" i="11"/>
  <c r="N13" i="11"/>
  <c r="L13" i="11"/>
  <c r="J13" i="11"/>
  <c r="H13" i="11"/>
  <c r="F13" i="11"/>
  <c r="D13" i="11"/>
  <c r="BU12" i="11"/>
  <c r="AU12" i="11"/>
  <c r="AT12" i="11"/>
  <c r="AS12" i="11"/>
  <c r="AQ12" i="11"/>
  <c r="AO12" i="11"/>
  <c r="AM12" i="11"/>
  <c r="AK12" i="11"/>
  <c r="AI12" i="11"/>
  <c r="AG12" i="11"/>
  <c r="AE12" i="11"/>
  <c r="AC12" i="11"/>
  <c r="AA12" i="11"/>
  <c r="Y12" i="11"/>
  <c r="W12" i="11"/>
  <c r="U12" i="11"/>
  <c r="T12" i="11"/>
  <c r="S12" i="11"/>
  <c r="P12" i="11"/>
  <c r="N12" i="11"/>
  <c r="L12" i="11"/>
  <c r="J12" i="11"/>
  <c r="H12" i="11"/>
  <c r="F12" i="11"/>
  <c r="D12" i="11"/>
  <c r="BU11" i="11"/>
  <c r="AT11" i="11"/>
  <c r="AU11" i="11" s="1"/>
  <c r="AS11" i="11"/>
  <c r="AQ11" i="11"/>
  <c r="AO11" i="11"/>
  <c r="AM11" i="11"/>
  <c r="AK11" i="11"/>
  <c r="AI11" i="11"/>
  <c r="AG11" i="11"/>
  <c r="AE11" i="11"/>
  <c r="AC11" i="11"/>
  <c r="AA11" i="11"/>
  <c r="Y11" i="11"/>
  <c r="W11" i="11"/>
  <c r="U11" i="11"/>
  <c r="S11" i="11"/>
  <c r="T11" i="11" s="1"/>
  <c r="P11" i="11"/>
  <c r="N11" i="11"/>
  <c r="L11" i="11"/>
  <c r="J11" i="11"/>
  <c r="H11" i="11"/>
  <c r="F11" i="11"/>
  <c r="D11" i="11"/>
  <c r="BU10" i="11"/>
  <c r="AU10" i="11"/>
  <c r="AT10" i="11"/>
  <c r="AS10" i="11"/>
  <c r="AQ10" i="11"/>
  <c r="AO10" i="11"/>
  <c r="AM10" i="11"/>
  <c r="AK10" i="11"/>
  <c r="AI10" i="11"/>
  <c r="AG10" i="11"/>
  <c r="AE10" i="11"/>
  <c r="AC10" i="11"/>
  <c r="AA10" i="11"/>
  <c r="Y10" i="11"/>
  <c r="W10" i="11"/>
  <c r="U10" i="11"/>
  <c r="T10" i="11"/>
  <c r="S10" i="11"/>
  <c r="P10" i="11"/>
  <c r="N10" i="11"/>
  <c r="L10" i="11"/>
  <c r="J10" i="11"/>
  <c r="H10" i="11"/>
  <c r="F10" i="11"/>
  <c r="D10" i="11"/>
  <c r="BU9" i="11"/>
  <c r="AT9" i="11"/>
  <c r="AU9" i="11" s="1"/>
  <c r="AS9" i="11"/>
  <c r="AQ9" i="11"/>
  <c r="AO9" i="11"/>
  <c r="AM9" i="11"/>
  <c r="AK9" i="11"/>
  <c r="AI9" i="11"/>
  <c r="AG9" i="11"/>
  <c r="AE9" i="11"/>
  <c r="AC9" i="11"/>
  <c r="AA9" i="11"/>
  <c r="Y9" i="11"/>
  <c r="W9" i="11"/>
  <c r="U9" i="11"/>
  <c r="T9" i="11"/>
  <c r="S9" i="11"/>
  <c r="P9" i="11"/>
  <c r="N9" i="11"/>
  <c r="L9" i="11"/>
  <c r="J9" i="11"/>
  <c r="H9" i="11"/>
  <c r="F9" i="11"/>
  <c r="D9" i="11"/>
  <c r="CJ8" i="11"/>
  <c r="BS8" i="11"/>
  <c r="BT8" i="11" s="1"/>
  <c r="BR8" i="11"/>
  <c r="BQ8" i="11"/>
  <c r="BP8" i="11"/>
  <c r="BO8" i="11"/>
  <c r="BM8" i="11"/>
  <c r="BN8" i="11" s="1"/>
  <c r="BK8" i="11"/>
  <c r="BL8" i="11" s="1"/>
  <c r="BI8" i="11"/>
  <c r="BH8" i="11"/>
  <c r="BG8" i="11"/>
  <c r="BF8" i="11"/>
  <c r="BE8" i="11"/>
  <c r="BC8" i="11"/>
  <c r="BD8" i="11" s="1"/>
  <c r="BA8" i="11"/>
  <c r="BB8" i="11" s="1"/>
  <c r="AY8" i="11"/>
  <c r="AZ8" i="11" s="1"/>
  <c r="AW8" i="11"/>
  <c r="AR8" i="11"/>
  <c r="AP8" i="11"/>
  <c r="AN8" i="11"/>
  <c r="AO8" i="11" s="1"/>
  <c r="AL8" i="11"/>
  <c r="AM8" i="11" s="1"/>
  <c r="AJ8" i="11"/>
  <c r="AK8" i="11" s="1"/>
  <c r="AH8" i="11"/>
  <c r="AG8" i="11"/>
  <c r="AF8" i="11"/>
  <c r="N8" i="11" s="1"/>
  <c r="AD8" i="11"/>
  <c r="AB8" i="11"/>
  <c r="AC8" i="11" s="1"/>
  <c r="Z8" i="11"/>
  <c r="H8" i="11" s="1"/>
  <c r="X8" i="11"/>
  <c r="V8" i="11"/>
  <c r="U8" i="11" s="1"/>
  <c r="P8" i="11"/>
  <c r="K8" i="11"/>
  <c r="I8" i="11"/>
  <c r="J8" i="11" s="1"/>
  <c r="G8" i="11"/>
  <c r="E8" i="11"/>
  <c r="C8" i="11"/>
  <c r="D8" i="11" s="1"/>
  <c r="CJ7" i="11"/>
  <c r="BS7" i="11"/>
  <c r="BT7" i="11" s="1"/>
  <c r="BQ7" i="11"/>
  <c r="BO7" i="11"/>
  <c r="BP7" i="11" s="1"/>
  <c r="BM7" i="11"/>
  <c r="BN7" i="11" s="1"/>
  <c r="BL7" i="11"/>
  <c r="BK7" i="11"/>
  <c r="BJ7" i="11"/>
  <c r="BI7" i="11"/>
  <c r="BH7" i="11"/>
  <c r="BG7" i="11"/>
  <c r="BE7" i="11"/>
  <c r="BD7" i="11"/>
  <c r="BC7" i="11"/>
  <c r="BA7" i="11"/>
  <c r="AA7" i="11" s="1"/>
  <c r="AY7" i="11"/>
  <c r="AZ7" i="11" s="1"/>
  <c r="AX7" i="11"/>
  <c r="AW7" i="11"/>
  <c r="AR7" i="11"/>
  <c r="AP7" i="11"/>
  <c r="AN7" i="11"/>
  <c r="AO7" i="11" s="1"/>
  <c r="AL7" i="11"/>
  <c r="AJ7" i="11"/>
  <c r="AK7" i="11" s="1"/>
  <c r="AH7" i="11"/>
  <c r="P7" i="11" s="1"/>
  <c r="AF7" i="11"/>
  <c r="AD7" i="11"/>
  <c r="AB7" i="11"/>
  <c r="Z7" i="11"/>
  <c r="X7" i="11"/>
  <c r="AT7" i="11" s="1"/>
  <c r="AU7" i="11" s="1"/>
  <c r="V7" i="11"/>
  <c r="W7" i="11" s="1"/>
  <c r="K7" i="11"/>
  <c r="L7" i="11" s="1"/>
  <c r="I7" i="11"/>
  <c r="G7" i="11"/>
  <c r="H7" i="11" s="1"/>
  <c r="E7" i="11"/>
  <c r="F7" i="11" s="1"/>
  <c r="D7" i="11"/>
  <c r="C7" i="11"/>
  <c r="CJ6" i="11"/>
  <c r="BS6" i="11"/>
  <c r="BT6" i="11" s="1"/>
  <c r="BQ6" i="11"/>
  <c r="BR6" i="11" s="1"/>
  <c r="BP6" i="11"/>
  <c r="BO6" i="11"/>
  <c r="BM6" i="11"/>
  <c r="BK6" i="11"/>
  <c r="BL6" i="11" s="1"/>
  <c r="BI6" i="11"/>
  <c r="AI6" i="11" s="1"/>
  <c r="BG6" i="11"/>
  <c r="BH6" i="11" s="1"/>
  <c r="BE6" i="11"/>
  <c r="BF6" i="11" s="1"/>
  <c r="BC6" i="11"/>
  <c r="BD6" i="11" s="1"/>
  <c r="BA6" i="11"/>
  <c r="AZ6" i="11"/>
  <c r="AY6" i="11"/>
  <c r="AX6" i="11"/>
  <c r="AW6" i="11"/>
  <c r="AR6" i="11"/>
  <c r="AS6" i="11" s="1"/>
  <c r="AP6" i="11"/>
  <c r="AN6" i="11"/>
  <c r="AL6" i="11"/>
  <c r="AK6" i="11"/>
  <c r="AJ6" i="11"/>
  <c r="AH6" i="11"/>
  <c r="P6" i="11" s="1"/>
  <c r="AG6" i="11"/>
  <c r="AF6" i="11"/>
  <c r="N6" i="11" s="1"/>
  <c r="AD6" i="11"/>
  <c r="AE6" i="11" s="1"/>
  <c r="AB6" i="11"/>
  <c r="Z6" i="11"/>
  <c r="X6" i="11"/>
  <c r="V6" i="11"/>
  <c r="K6" i="11"/>
  <c r="L6" i="11" s="1"/>
  <c r="I6" i="11"/>
  <c r="J6" i="11" s="1"/>
  <c r="G6" i="11"/>
  <c r="S6" i="11" s="1"/>
  <c r="T6" i="11" s="1"/>
  <c r="E6" i="11"/>
  <c r="C6" i="11"/>
  <c r="D6" i="11" s="1"/>
  <c r="CJ5" i="11"/>
  <c r="BS5" i="11"/>
  <c r="BT5" i="11" s="1"/>
  <c r="BQ5" i="11"/>
  <c r="BO5" i="11"/>
  <c r="BP5" i="11" s="1"/>
  <c r="BN5" i="11"/>
  <c r="BM5" i="11"/>
  <c r="AM5" i="11" s="1"/>
  <c r="BK5" i="11"/>
  <c r="BL5" i="11" s="1"/>
  <c r="BI5" i="11"/>
  <c r="BG5" i="11"/>
  <c r="BH5" i="11" s="1"/>
  <c r="BE5" i="11"/>
  <c r="BD5" i="11"/>
  <c r="BC5" i="11"/>
  <c r="BB5" i="11"/>
  <c r="BA5" i="11"/>
  <c r="AY5" i="11"/>
  <c r="AZ5" i="11" s="1"/>
  <c r="AW5" i="11"/>
  <c r="AR5" i="11"/>
  <c r="AS5" i="11" s="1"/>
  <c r="AP5" i="11"/>
  <c r="AN5" i="11"/>
  <c r="AO5" i="11" s="1"/>
  <c r="AL5" i="11"/>
  <c r="AJ5" i="11"/>
  <c r="AH5" i="11"/>
  <c r="AF5" i="11"/>
  <c r="N5" i="11" s="1"/>
  <c r="AD5" i="11"/>
  <c r="AB5" i="11"/>
  <c r="J5" i="11" s="1"/>
  <c r="Z5" i="11"/>
  <c r="H5" i="11" s="1"/>
  <c r="X5" i="11"/>
  <c r="V5" i="11"/>
  <c r="P5" i="11"/>
  <c r="K5" i="11"/>
  <c r="L5" i="11" s="1"/>
  <c r="I5" i="11"/>
  <c r="G5" i="11"/>
  <c r="E5" i="11"/>
  <c r="C5" i="11"/>
  <c r="S5" i="11" s="1"/>
  <c r="BU76" i="10"/>
  <c r="AU76" i="10"/>
  <c r="AT76" i="10"/>
  <c r="AS76" i="10"/>
  <c r="AQ76" i="10"/>
  <c r="AO76" i="10"/>
  <c r="AM76" i="10"/>
  <c r="AK76" i="10"/>
  <c r="AI76" i="10"/>
  <c r="AG76" i="10"/>
  <c r="AE76" i="10"/>
  <c r="AC76" i="10"/>
  <c r="AA76" i="10"/>
  <c r="Y76" i="10"/>
  <c r="W76" i="10"/>
  <c r="U76" i="10"/>
  <c r="T76" i="10"/>
  <c r="S76" i="10"/>
  <c r="P76" i="10"/>
  <c r="N76" i="10"/>
  <c r="L76" i="10"/>
  <c r="J76" i="10"/>
  <c r="H76" i="10"/>
  <c r="F76" i="10"/>
  <c r="D76" i="10"/>
  <c r="BU75" i="10"/>
  <c r="AT75" i="10"/>
  <c r="AU75" i="10" s="1"/>
  <c r="AS75" i="10"/>
  <c r="AQ75" i="10"/>
  <c r="AO75" i="10"/>
  <c r="AM75" i="10"/>
  <c r="AK75" i="10"/>
  <c r="AI75" i="10"/>
  <c r="AG75" i="10"/>
  <c r="AE75" i="10"/>
  <c r="AC75" i="10"/>
  <c r="AA75" i="10"/>
  <c r="Y75" i="10"/>
  <c r="W75" i="10"/>
  <c r="U75" i="10"/>
  <c r="S75" i="10"/>
  <c r="T75" i="10" s="1"/>
  <c r="P75" i="10"/>
  <c r="N75" i="10"/>
  <c r="L75" i="10"/>
  <c r="J75" i="10"/>
  <c r="H75" i="10"/>
  <c r="F75" i="10"/>
  <c r="D75" i="10"/>
  <c r="BU74" i="10"/>
  <c r="AT74" i="10"/>
  <c r="AU74" i="10" s="1"/>
  <c r="AS74" i="10"/>
  <c r="AQ74" i="10"/>
  <c r="AO74" i="10"/>
  <c r="AM74" i="10"/>
  <c r="AK74" i="10"/>
  <c r="AI74" i="10"/>
  <c r="AG74" i="10"/>
  <c r="AE74" i="10"/>
  <c r="AC74" i="10"/>
  <c r="AA74" i="10"/>
  <c r="Y74" i="10"/>
  <c r="W74" i="10"/>
  <c r="U74" i="10"/>
  <c r="S74" i="10"/>
  <c r="T74" i="10" s="1"/>
  <c r="P74" i="10"/>
  <c r="N74" i="10"/>
  <c r="L74" i="10"/>
  <c r="J74" i="10"/>
  <c r="H74" i="10"/>
  <c r="F74" i="10"/>
  <c r="D74" i="10"/>
  <c r="CJ73" i="10"/>
  <c r="BV73" i="10"/>
  <c r="BU73" i="10"/>
  <c r="BT73" i="10"/>
  <c r="BR73" i="10"/>
  <c r="BP73" i="10"/>
  <c r="BN73" i="10"/>
  <c r="BL73" i="10"/>
  <c r="BJ73" i="10"/>
  <c r="BH73" i="10"/>
  <c r="BF73" i="10"/>
  <c r="BD73" i="10"/>
  <c r="BB73" i="10"/>
  <c r="AZ73" i="10"/>
  <c r="AX73" i="10"/>
  <c r="AT73" i="10"/>
  <c r="AU73" i="10" s="1"/>
  <c r="AS73" i="10"/>
  <c r="AQ73" i="10"/>
  <c r="AO73" i="10"/>
  <c r="AM73" i="10"/>
  <c r="AK73" i="10"/>
  <c r="AI73" i="10"/>
  <c r="AG73" i="10"/>
  <c r="AE73" i="10"/>
  <c r="AC73" i="10"/>
  <c r="AA73" i="10"/>
  <c r="Y73" i="10"/>
  <c r="W73" i="10"/>
  <c r="U73" i="10"/>
  <c r="S73" i="10"/>
  <c r="T73" i="10" s="1"/>
  <c r="P73" i="10"/>
  <c r="N73" i="10"/>
  <c r="L73" i="10"/>
  <c r="J73" i="10"/>
  <c r="H73" i="10"/>
  <c r="F73" i="10"/>
  <c r="D73" i="10"/>
  <c r="BU72" i="10"/>
  <c r="AT72" i="10"/>
  <c r="AU72" i="10" s="1"/>
  <c r="AS72" i="10"/>
  <c r="AQ72" i="10"/>
  <c r="AO72" i="10"/>
  <c r="AM72" i="10"/>
  <c r="AK72" i="10"/>
  <c r="AI72" i="10"/>
  <c r="AG72" i="10"/>
  <c r="AE72" i="10"/>
  <c r="AC72" i="10"/>
  <c r="AA72" i="10"/>
  <c r="Y72" i="10"/>
  <c r="W72" i="10"/>
  <c r="U72" i="10"/>
  <c r="T72" i="10"/>
  <c r="S72" i="10"/>
  <c r="P72" i="10"/>
  <c r="N72" i="10"/>
  <c r="L72" i="10"/>
  <c r="J72" i="10"/>
  <c r="H72" i="10"/>
  <c r="F72" i="10"/>
  <c r="D72" i="10"/>
  <c r="BU71" i="10"/>
  <c r="AT71" i="10"/>
  <c r="AU71" i="10" s="1"/>
  <c r="AS71" i="10"/>
  <c r="AQ71" i="10"/>
  <c r="AO71" i="10"/>
  <c r="AM71" i="10"/>
  <c r="AK71" i="10"/>
  <c r="AI71" i="10"/>
  <c r="AG71" i="10"/>
  <c r="AE71" i="10"/>
  <c r="AC71" i="10"/>
  <c r="AA71" i="10"/>
  <c r="Y71" i="10"/>
  <c r="W71" i="10"/>
  <c r="U71" i="10"/>
  <c r="T71" i="10"/>
  <c r="S71" i="10"/>
  <c r="P71" i="10"/>
  <c r="N71" i="10"/>
  <c r="L71" i="10"/>
  <c r="J71" i="10"/>
  <c r="H71" i="10"/>
  <c r="F71" i="10"/>
  <c r="D71" i="10"/>
  <c r="BU70" i="10"/>
  <c r="AU70" i="10"/>
  <c r="AT70" i="10"/>
  <c r="AS70" i="10"/>
  <c r="AQ70" i="10"/>
  <c r="AO70" i="10"/>
  <c r="AM70" i="10"/>
  <c r="AK70" i="10"/>
  <c r="AI70" i="10"/>
  <c r="AG70" i="10"/>
  <c r="AE70" i="10"/>
  <c r="AC70" i="10"/>
  <c r="AA70" i="10"/>
  <c r="Y70" i="10"/>
  <c r="W70" i="10"/>
  <c r="U70" i="10"/>
  <c r="S70" i="10"/>
  <c r="T70" i="10" s="1"/>
  <c r="P70" i="10"/>
  <c r="N70" i="10"/>
  <c r="L70" i="10"/>
  <c r="J70" i="10"/>
  <c r="H70" i="10"/>
  <c r="F70" i="10"/>
  <c r="D70" i="10"/>
  <c r="CJ69" i="10"/>
  <c r="BV69" i="10"/>
  <c r="BU69" i="10"/>
  <c r="BT69" i="10"/>
  <c r="BR69" i="10"/>
  <c r="BP69" i="10"/>
  <c r="BN69" i="10"/>
  <c r="BL69" i="10"/>
  <c r="BJ69" i="10"/>
  <c r="BH69" i="10"/>
  <c r="BF69" i="10"/>
  <c r="BD69" i="10"/>
  <c r="BB69" i="10"/>
  <c r="AZ69" i="10"/>
  <c r="AX69" i="10"/>
  <c r="AT69" i="10"/>
  <c r="AU69" i="10" s="1"/>
  <c r="AS69" i="10"/>
  <c r="AQ69" i="10"/>
  <c r="AO69" i="10"/>
  <c r="AM69" i="10"/>
  <c r="AK69" i="10"/>
  <c r="AI69" i="10"/>
  <c r="AG69" i="10"/>
  <c r="AE69" i="10"/>
  <c r="AC69" i="10"/>
  <c r="AA69" i="10"/>
  <c r="Y69" i="10"/>
  <c r="W69" i="10"/>
  <c r="U69" i="10"/>
  <c r="T69" i="10"/>
  <c r="S69" i="10"/>
  <c r="P69" i="10"/>
  <c r="N69" i="10"/>
  <c r="L69" i="10"/>
  <c r="J69" i="10"/>
  <c r="H69" i="10"/>
  <c r="F69" i="10"/>
  <c r="D69" i="10"/>
  <c r="BU68" i="10"/>
  <c r="AU68" i="10"/>
  <c r="AT68" i="10"/>
  <c r="AS68" i="10"/>
  <c r="AQ68" i="10"/>
  <c r="AO68" i="10"/>
  <c r="AM68" i="10"/>
  <c r="AK68" i="10"/>
  <c r="AI68" i="10"/>
  <c r="AG68" i="10"/>
  <c r="AE68" i="10"/>
  <c r="AC68" i="10"/>
  <c r="AA68" i="10"/>
  <c r="Y68" i="10"/>
  <c r="W68" i="10"/>
  <c r="U68" i="10"/>
  <c r="S68" i="10"/>
  <c r="T68" i="10" s="1"/>
  <c r="P68" i="10"/>
  <c r="N68" i="10"/>
  <c r="L68" i="10"/>
  <c r="J68" i="10"/>
  <c r="H68" i="10"/>
  <c r="F68" i="10"/>
  <c r="D68" i="10"/>
  <c r="BU67" i="10"/>
  <c r="AT67" i="10"/>
  <c r="AU67" i="10" s="1"/>
  <c r="AS67" i="10"/>
  <c r="AQ67" i="10"/>
  <c r="AO67" i="10"/>
  <c r="AM67" i="10"/>
  <c r="AK67" i="10"/>
  <c r="AI67" i="10"/>
  <c r="AG67" i="10"/>
  <c r="AE67" i="10"/>
  <c r="AC67" i="10"/>
  <c r="AA67" i="10"/>
  <c r="Y67" i="10"/>
  <c r="W67" i="10"/>
  <c r="U67" i="10"/>
  <c r="S67" i="10"/>
  <c r="T67" i="10" s="1"/>
  <c r="P67" i="10"/>
  <c r="N67" i="10"/>
  <c r="L67" i="10"/>
  <c r="J67" i="10"/>
  <c r="H67" i="10"/>
  <c r="F67" i="10"/>
  <c r="D67" i="10"/>
  <c r="BU66" i="10"/>
  <c r="AU66" i="10"/>
  <c r="AT66" i="10"/>
  <c r="AS66" i="10"/>
  <c r="AQ66" i="10"/>
  <c r="AO66" i="10"/>
  <c r="AM66" i="10"/>
  <c r="AK66" i="10"/>
  <c r="AI66" i="10"/>
  <c r="AG66" i="10"/>
  <c r="AE66" i="10"/>
  <c r="AC66" i="10"/>
  <c r="AA66" i="10"/>
  <c r="Y66" i="10"/>
  <c r="W66" i="10"/>
  <c r="U66" i="10"/>
  <c r="S66" i="10"/>
  <c r="T66" i="10" s="1"/>
  <c r="P66" i="10"/>
  <c r="N66" i="10"/>
  <c r="L66" i="10"/>
  <c r="J66" i="10"/>
  <c r="H66" i="10"/>
  <c r="F66" i="10"/>
  <c r="D66" i="10"/>
  <c r="CJ65" i="10"/>
  <c r="BV65" i="10" s="1"/>
  <c r="BU65" i="10"/>
  <c r="BT65" i="10"/>
  <c r="BR65" i="10"/>
  <c r="BP65" i="10"/>
  <c r="BN65" i="10"/>
  <c r="BL65" i="10"/>
  <c r="BJ65" i="10"/>
  <c r="BH65" i="10"/>
  <c r="BF65" i="10"/>
  <c r="BD65" i="10"/>
  <c r="BB65" i="10"/>
  <c r="AZ65" i="10"/>
  <c r="AX65" i="10"/>
  <c r="AU65" i="10"/>
  <c r="AT65" i="10"/>
  <c r="AS65" i="10"/>
  <c r="AQ65" i="10"/>
  <c r="AO65" i="10"/>
  <c r="AM65" i="10"/>
  <c r="AK65" i="10"/>
  <c r="AI65" i="10"/>
  <c r="AG65" i="10"/>
  <c r="AE65" i="10"/>
  <c r="AC65" i="10"/>
  <c r="AA65" i="10"/>
  <c r="Y65" i="10"/>
  <c r="W65" i="10"/>
  <c r="U65" i="10"/>
  <c r="S65" i="10"/>
  <c r="T65" i="10" s="1"/>
  <c r="P65" i="10"/>
  <c r="N65" i="10"/>
  <c r="L65" i="10"/>
  <c r="J65" i="10"/>
  <c r="H65" i="10"/>
  <c r="F65" i="10"/>
  <c r="D65" i="10"/>
  <c r="BU64" i="10"/>
  <c r="AU64" i="10"/>
  <c r="AT64" i="10"/>
  <c r="AS64" i="10"/>
  <c r="AQ64" i="10"/>
  <c r="AO64" i="10"/>
  <c r="AM64" i="10"/>
  <c r="AK64" i="10"/>
  <c r="AI64" i="10"/>
  <c r="AG64" i="10"/>
  <c r="AE64" i="10"/>
  <c r="AC64" i="10"/>
  <c r="AA64" i="10"/>
  <c r="Y64" i="10"/>
  <c r="W64" i="10"/>
  <c r="U64" i="10"/>
  <c r="S64" i="10"/>
  <c r="T64" i="10" s="1"/>
  <c r="P64" i="10"/>
  <c r="N64" i="10"/>
  <c r="L64" i="10"/>
  <c r="J64" i="10"/>
  <c r="H64" i="10"/>
  <c r="F64" i="10"/>
  <c r="D64" i="10"/>
  <c r="BU63" i="10"/>
  <c r="AT63" i="10"/>
  <c r="AU63" i="10" s="1"/>
  <c r="AS63" i="10"/>
  <c r="AQ63" i="10"/>
  <c r="AO63" i="10"/>
  <c r="AM63" i="10"/>
  <c r="AK63" i="10"/>
  <c r="AI63" i="10"/>
  <c r="AG63" i="10"/>
  <c r="AE63" i="10"/>
  <c r="AC63" i="10"/>
  <c r="AA63" i="10"/>
  <c r="Y63" i="10"/>
  <c r="W63" i="10"/>
  <c r="U63" i="10"/>
  <c r="S63" i="10"/>
  <c r="T63" i="10" s="1"/>
  <c r="P63" i="10"/>
  <c r="N63" i="10"/>
  <c r="L63" i="10"/>
  <c r="J63" i="10"/>
  <c r="H63" i="10"/>
  <c r="F63" i="10"/>
  <c r="D63" i="10"/>
  <c r="BU62" i="10"/>
  <c r="AT62" i="10"/>
  <c r="AU62" i="10" s="1"/>
  <c r="AS62" i="10"/>
  <c r="AQ62" i="10"/>
  <c r="AO62" i="10"/>
  <c r="AM62" i="10"/>
  <c r="AK62" i="10"/>
  <c r="AI62" i="10"/>
  <c r="AG62" i="10"/>
  <c r="AE62" i="10"/>
  <c r="AC62" i="10"/>
  <c r="AA62" i="10"/>
  <c r="Y62" i="10"/>
  <c r="W62" i="10"/>
  <c r="U62" i="10"/>
  <c r="S62" i="10"/>
  <c r="T62" i="10" s="1"/>
  <c r="P62" i="10"/>
  <c r="N62" i="10"/>
  <c r="L62" i="10"/>
  <c r="J62" i="10"/>
  <c r="H62" i="10"/>
  <c r="F62" i="10"/>
  <c r="D62" i="10"/>
  <c r="CJ61" i="10"/>
  <c r="BU61" i="10"/>
  <c r="BT61" i="10"/>
  <c r="BR61" i="10"/>
  <c r="BP61" i="10"/>
  <c r="BN61" i="10"/>
  <c r="BL61" i="10"/>
  <c r="BJ61" i="10"/>
  <c r="BH61" i="10"/>
  <c r="BF61" i="10"/>
  <c r="BD61" i="10"/>
  <c r="BB61" i="10"/>
  <c r="AZ61" i="10"/>
  <c r="AX61" i="10"/>
  <c r="AT61" i="10"/>
  <c r="AU61" i="10" s="1"/>
  <c r="AS61" i="10"/>
  <c r="AQ61" i="10"/>
  <c r="AO61" i="10"/>
  <c r="AM61" i="10"/>
  <c r="AK61" i="10"/>
  <c r="AI61" i="10"/>
  <c r="AG61" i="10"/>
  <c r="AE61" i="10"/>
  <c r="AC61" i="10"/>
  <c r="AA61" i="10"/>
  <c r="Y61" i="10"/>
  <c r="W61" i="10"/>
  <c r="U61" i="10"/>
  <c r="S61" i="10"/>
  <c r="T61" i="10" s="1"/>
  <c r="P61" i="10"/>
  <c r="N61" i="10"/>
  <c r="L61" i="10"/>
  <c r="J61" i="10"/>
  <c r="H61" i="10"/>
  <c r="F61" i="10"/>
  <c r="D61" i="10"/>
  <c r="BU60" i="10"/>
  <c r="AT60" i="10"/>
  <c r="AU60" i="10" s="1"/>
  <c r="AS60" i="10"/>
  <c r="AQ60" i="10"/>
  <c r="AO60" i="10"/>
  <c r="AM60" i="10"/>
  <c r="AK60" i="10"/>
  <c r="AI60" i="10"/>
  <c r="AG60" i="10"/>
  <c r="AE60" i="10"/>
  <c r="AC60" i="10"/>
  <c r="AA60" i="10"/>
  <c r="Y60" i="10"/>
  <c r="W60" i="10"/>
  <c r="U60" i="10"/>
  <c r="S60" i="10"/>
  <c r="T60" i="10" s="1"/>
  <c r="P60" i="10"/>
  <c r="N60" i="10"/>
  <c r="L60" i="10"/>
  <c r="J60" i="10"/>
  <c r="H60" i="10"/>
  <c r="F60" i="10"/>
  <c r="D60" i="10"/>
  <c r="BU59" i="10"/>
  <c r="AT59" i="10"/>
  <c r="AU59" i="10" s="1"/>
  <c r="AS59" i="10"/>
  <c r="AQ59" i="10"/>
  <c r="AO59" i="10"/>
  <c r="AM59" i="10"/>
  <c r="AK59" i="10"/>
  <c r="AI59" i="10"/>
  <c r="AG59" i="10"/>
  <c r="AE59" i="10"/>
  <c r="AC59" i="10"/>
  <c r="AA59" i="10"/>
  <c r="Y59" i="10"/>
  <c r="W59" i="10"/>
  <c r="U59" i="10"/>
  <c r="S59" i="10"/>
  <c r="T59" i="10" s="1"/>
  <c r="P59" i="10"/>
  <c r="N59" i="10"/>
  <c r="L59" i="10"/>
  <c r="J59" i="10"/>
  <c r="H59" i="10"/>
  <c r="F59" i="10"/>
  <c r="D59" i="10"/>
  <c r="BU58" i="10"/>
  <c r="AT58" i="10"/>
  <c r="AU58" i="10" s="1"/>
  <c r="AS58" i="10"/>
  <c r="AQ58" i="10"/>
  <c r="AO58" i="10"/>
  <c r="AM58" i="10"/>
  <c r="AK58" i="10"/>
  <c r="AI58" i="10"/>
  <c r="AG58" i="10"/>
  <c r="AE58" i="10"/>
  <c r="AC58" i="10"/>
  <c r="AA58" i="10"/>
  <c r="Y58" i="10"/>
  <c r="W58" i="10"/>
  <c r="U58" i="10"/>
  <c r="S58" i="10"/>
  <c r="T58" i="10" s="1"/>
  <c r="P58" i="10"/>
  <c r="N58" i="10"/>
  <c r="L58" i="10"/>
  <c r="J58" i="10"/>
  <c r="H58" i="10"/>
  <c r="F58" i="10"/>
  <c r="D58" i="10"/>
  <c r="CJ57" i="10"/>
  <c r="BU57" i="10"/>
  <c r="BV57" i="10" s="1"/>
  <c r="BT57" i="10"/>
  <c r="BR57" i="10"/>
  <c r="BP57" i="10"/>
  <c r="BN57" i="10"/>
  <c r="BL57" i="10"/>
  <c r="BJ57" i="10"/>
  <c r="BH57" i="10"/>
  <c r="BF57" i="10"/>
  <c r="BD57" i="10"/>
  <c r="BB57" i="10"/>
  <c r="AZ57" i="10"/>
  <c r="AX57" i="10"/>
  <c r="AT57" i="10"/>
  <c r="AU57" i="10" s="1"/>
  <c r="AS57" i="10"/>
  <c r="AQ57" i="10"/>
  <c r="AO57" i="10"/>
  <c r="AM57" i="10"/>
  <c r="AK57" i="10"/>
  <c r="AI57" i="10"/>
  <c r="AG57" i="10"/>
  <c r="AE57" i="10"/>
  <c r="AC57" i="10"/>
  <c r="AA57" i="10"/>
  <c r="Y57" i="10"/>
  <c r="W57" i="10"/>
  <c r="U57" i="10"/>
  <c r="S57" i="10"/>
  <c r="T57" i="10" s="1"/>
  <c r="P57" i="10"/>
  <c r="N57" i="10"/>
  <c r="L57" i="10"/>
  <c r="J57" i="10"/>
  <c r="H57" i="10"/>
  <c r="F57" i="10"/>
  <c r="D57" i="10"/>
  <c r="BU56" i="10"/>
  <c r="AT56" i="10"/>
  <c r="AU56" i="10" s="1"/>
  <c r="AS56" i="10"/>
  <c r="AQ56" i="10"/>
  <c r="AO56" i="10"/>
  <c r="AM56" i="10"/>
  <c r="AK56" i="10"/>
  <c r="AI56" i="10"/>
  <c r="AG56" i="10"/>
  <c r="AE56" i="10"/>
  <c r="AC56" i="10"/>
  <c r="AA56" i="10"/>
  <c r="Y56" i="10"/>
  <c r="W56" i="10"/>
  <c r="U56" i="10"/>
  <c r="T56" i="10"/>
  <c r="S56" i="10"/>
  <c r="P56" i="10"/>
  <c r="N56" i="10"/>
  <c r="L56" i="10"/>
  <c r="J56" i="10"/>
  <c r="H56" i="10"/>
  <c r="F56" i="10"/>
  <c r="D56" i="10"/>
  <c r="BU55" i="10"/>
  <c r="AT55" i="10"/>
  <c r="AU55" i="10" s="1"/>
  <c r="AS55" i="10"/>
  <c r="AQ55" i="10"/>
  <c r="AO55" i="10"/>
  <c r="AM55" i="10"/>
  <c r="AK55" i="10"/>
  <c r="AI55" i="10"/>
  <c r="AG55" i="10"/>
  <c r="AE55" i="10"/>
  <c r="AC55" i="10"/>
  <c r="AA55" i="10"/>
  <c r="Y55" i="10"/>
  <c r="W55" i="10"/>
  <c r="U55" i="10"/>
  <c r="T55" i="10"/>
  <c r="S55" i="10"/>
  <c r="P55" i="10"/>
  <c r="N55" i="10"/>
  <c r="L55" i="10"/>
  <c r="J55" i="10"/>
  <c r="H55" i="10"/>
  <c r="F55" i="10"/>
  <c r="D55" i="10"/>
  <c r="BU54" i="10"/>
  <c r="AU54" i="10"/>
  <c r="AT54" i="10"/>
  <c r="AS54" i="10"/>
  <c r="AQ54" i="10"/>
  <c r="AO54" i="10"/>
  <c r="AM54" i="10"/>
  <c r="AK54" i="10"/>
  <c r="AI54" i="10"/>
  <c r="AG54" i="10"/>
  <c r="AE54" i="10"/>
  <c r="AC54" i="10"/>
  <c r="AA54" i="10"/>
  <c r="Y54" i="10"/>
  <c r="W54" i="10"/>
  <c r="U54" i="10"/>
  <c r="S54" i="10"/>
  <c r="T54" i="10" s="1"/>
  <c r="P54" i="10"/>
  <c r="N54" i="10"/>
  <c r="L54" i="10"/>
  <c r="J54" i="10"/>
  <c r="H54" i="10"/>
  <c r="F54" i="10"/>
  <c r="D54" i="10"/>
  <c r="CJ53" i="10"/>
  <c r="BV53" i="10"/>
  <c r="BU53" i="10"/>
  <c r="BT53" i="10"/>
  <c r="BR53" i="10"/>
  <c r="BP53" i="10"/>
  <c r="BN53" i="10"/>
  <c r="BL53" i="10"/>
  <c r="BJ53" i="10"/>
  <c r="BH53" i="10"/>
  <c r="BF53" i="10"/>
  <c r="BD53" i="10"/>
  <c r="BB53" i="10"/>
  <c r="AZ53" i="10"/>
  <c r="AX53" i="10"/>
  <c r="AT53" i="10"/>
  <c r="AU53" i="10" s="1"/>
  <c r="AS53" i="10"/>
  <c r="AQ53" i="10"/>
  <c r="AO53" i="10"/>
  <c r="AM53" i="10"/>
  <c r="AK53" i="10"/>
  <c r="AI53" i="10"/>
  <c r="AG53" i="10"/>
  <c r="AE53" i="10"/>
  <c r="AC53" i="10"/>
  <c r="AA53" i="10"/>
  <c r="Y53" i="10"/>
  <c r="W53" i="10"/>
  <c r="U53" i="10"/>
  <c r="S53" i="10"/>
  <c r="T53" i="10" s="1"/>
  <c r="P53" i="10"/>
  <c r="N53" i="10"/>
  <c r="L53" i="10"/>
  <c r="J53" i="10"/>
  <c r="H53" i="10"/>
  <c r="F53" i="10"/>
  <c r="D53" i="10"/>
  <c r="BU52" i="10"/>
  <c r="AU52" i="10"/>
  <c r="AT52" i="10"/>
  <c r="AS52" i="10"/>
  <c r="AQ52" i="10"/>
  <c r="AO52" i="10"/>
  <c r="AM52" i="10"/>
  <c r="AK52" i="10"/>
  <c r="AI52" i="10"/>
  <c r="AG52" i="10"/>
  <c r="AE52" i="10"/>
  <c r="AC52" i="10"/>
  <c r="AA52" i="10"/>
  <c r="Y52" i="10"/>
  <c r="W52" i="10"/>
  <c r="U52" i="10"/>
  <c r="T52" i="10"/>
  <c r="S52" i="10"/>
  <c r="P52" i="10"/>
  <c r="N52" i="10"/>
  <c r="L52" i="10"/>
  <c r="J52" i="10"/>
  <c r="H52" i="10"/>
  <c r="F52" i="10"/>
  <c r="D52" i="10"/>
  <c r="BU51" i="10"/>
  <c r="AT51" i="10"/>
  <c r="AU51" i="10" s="1"/>
  <c r="AS51" i="10"/>
  <c r="AQ51" i="10"/>
  <c r="AO51" i="10"/>
  <c r="AM51" i="10"/>
  <c r="AK51" i="10"/>
  <c r="AI51" i="10"/>
  <c r="AG51" i="10"/>
  <c r="AE51" i="10"/>
  <c r="AC51" i="10"/>
  <c r="AA51" i="10"/>
  <c r="Y51" i="10"/>
  <c r="W51" i="10"/>
  <c r="U51" i="10"/>
  <c r="S51" i="10"/>
  <c r="T51" i="10" s="1"/>
  <c r="P51" i="10"/>
  <c r="N51" i="10"/>
  <c r="L51" i="10"/>
  <c r="J51" i="10"/>
  <c r="H51" i="10"/>
  <c r="F51" i="10"/>
  <c r="D51" i="10"/>
  <c r="BU50" i="10"/>
  <c r="AU50" i="10"/>
  <c r="AT50" i="10"/>
  <c r="AS50" i="10"/>
  <c r="AQ50" i="10"/>
  <c r="AO50" i="10"/>
  <c r="AM50" i="10"/>
  <c r="AK50" i="10"/>
  <c r="AI50" i="10"/>
  <c r="AG50" i="10"/>
  <c r="AE50" i="10"/>
  <c r="AC50" i="10"/>
  <c r="AA50" i="10"/>
  <c r="Y50" i="10"/>
  <c r="W50" i="10"/>
  <c r="U50" i="10"/>
  <c r="T50" i="10"/>
  <c r="S50" i="10"/>
  <c r="P50" i="10"/>
  <c r="N50" i="10"/>
  <c r="L50" i="10"/>
  <c r="J50" i="10"/>
  <c r="H50" i="10"/>
  <c r="F50" i="10"/>
  <c r="D50" i="10"/>
  <c r="CJ49" i="10"/>
  <c r="BV49" i="10" s="1"/>
  <c r="BU49" i="10"/>
  <c r="BT49" i="10"/>
  <c r="BR49" i="10"/>
  <c r="BP49" i="10"/>
  <c r="BN49" i="10"/>
  <c r="BL49" i="10"/>
  <c r="BJ49" i="10"/>
  <c r="BH49" i="10"/>
  <c r="BF49" i="10"/>
  <c r="BD49" i="10"/>
  <c r="BB49" i="10"/>
  <c r="AZ49" i="10"/>
  <c r="AX49" i="10"/>
  <c r="AT49" i="10"/>
  <c r="AU49" i="10" s="1"/>
  <c r="AS49" i="10"/>
  <c r="AQ49" i="10"/>
  <c r="AO49" i="10"/>
  <c r="AM49" i="10"/>
  <c r="AK49" i="10"/>
  <c r="AI49" i="10"/>
  <c r="AG49" i="10"/>
  <c r="AE49" i="10"/>
  <c r="AC49" i="10"/>
  <c r="AA49" i="10"/>
  <c r="Y49" i="10"/>
  <c r="W49" i="10"/>
  <c r="U49" i="10"/>
  <c r="T49" i="10"/>
  <c r="S49" i="10"/>
  <c r="P49" i="10"/>
  <c r="N49" i="10"/>
  <c r="L49" i="10"/>
  <c r="J49" i="10"/>
  <c r="H49" i="10"/>
  <c r="F49" i="10"/>
  <c r="D49" i="10"/>
  <c r="BU48" i="10"/>
  <c r="AU48" i="10"/>
  <c r="AT48" i="10"/>
  <c r="AS48" i="10"/>
  <c r="AQ48" i="10"/>
  <c r="AO48" i="10"/>
  <c r="AM48" i="10"/>
  <c r="AK48" i="10"/>
  <c r="AI48" i="10"/>
  <c r="AG48" i="10"/>
  <c r="AE48" i="10"/>
  <c r="AC48" i="10"/>
  <c r="AA48" i="10"/>
  <c r="Y48" i="10"/>
  <c r="W48" i="10"/>
  <c r="U48" i="10"/>
  <c r="S48" i="10"/>
  <c r="T48" i="10" s="1"/>
  <c r="P48" i="10"/>
  <c r="N48" i="10"/>
  <c r="L48" i="10"/>
  <c r="J48" i="10"/>
  <c r="H48" i="10"/>
  <c r="F48" i="10"/>
  <c r="D48" i="10"/>
  <c r="BU47" i="10"/>
  <c r="AT47" i="10"/>
  <c r="AU47" i="10" s="1"/>
  <c r="AS47" i="10"/>
  <c r="AQ47" i="10"/>
  <c r="AO47" i="10"/>
  <c r="AM47" i="10"/>
  <c r="AK47" i="10"/>
  <c r="AI47" i="10"/>
  <c r="AG47" i="10"/>
  <c r="AE47" i="10"/>
  <c r="AC47" i="10"/>
  <c r="AA47" i="10"/>
  <c r="Y47" i="10"/>
  <c r="W47" i="10"/>
  <c r="U47" i="10"/>
  <c r="T47" i="10"/>
  <c r="S47" i="10"/>
  <c r="P47" i="10"/>
  <c r="N47" i="10"/>
  <c r="L47" i="10"/>
  <c r="J47" i="10"/>
  <c r="H47" i="10"/>
  <c r="F47" i="10"/>
  <c r="D47" i="10"/>
  <c r="BU46" i="10"/>
  <c r="AT46" i="10"/>
  <c r="AU46" i="10" s="1"/>
  <c r="AS46" i="10"/>
  <c r="AQ46" i="10"/>
  <c r="AO46" i="10"/>
  <c r="AM46" i="10"/>
  <c r="AK46" i="10"/>
  <c r="AI46" i="10"/>
  <c r="AG46" i="10"/>
  <c r="AE46" i="10"/>
  <c r="AC46" i="10"/>
  <c r="AA46" i="10"/>
  <c r="Y46" i="10"/>
  <c r="W46" i="10"/>
  <c r="U46" i="10"/>
  <c r="S46" i="10"/>
  <c r="T46" i="10" s="1"/>
  <c r="P46" i="10"/>
  <c r="N46" i="10"/>
  <c r="L46" i="10"/>
  <c r="J46" i="10"/>
  <c r="H46" i="10"/>
  <c r="F46" i="10"/>
  <c r="D46" i="10"/>
  <c r="CJ45" i="10"/>
  <c r="BU45" i="10"/>
  <c r="BV45" i="10" s="1"/>
  <c r="BT45" i="10"/>
  <c r="BR45" i="10"/>
  <c r="BP45" i="10"/>
  <c r="BN45" i="10"/>
  <c r="BL45" i="10"/>
  <c r="BJ45" i="10"/>
  <c r="BH45" i="10"/>
  <c r="BF45" i="10"/>
  <c r="BD45" i="10"/>
  <c r="BB45" i="10"/>
  <c r="AZ45" i="10"/>
  <c r="AX45" i="10"/>
  <c r="AT45" i="10"/>
  <c r="AU45" i="10" s="1"/>
  <c r="AS45" i="10"/>
  <c r="AQ45" i="10"/>
  <c r="AO45" i="10"/>
  <c r="AM45" i="10"/>
  <c r="AK45" i="10"/>
  <c r="AI45" i="10"/>
  <c r="AG45" i="10"/>
  <c r="AE45" i="10"/>
  <c r="AC45" i="10"/>
  <c r="AA45" i="10"/>
  <c r="Y45" i="10"/>
  <c r="W45" i="10"/>
  <c r="U45" i="10"/>
  <c r="S45" i="10"/>
  <c r="T45" i="10" s="1"/>
  <c r="P45" i="10"/>
  <c r="N45" i="10"/>
  <c r="L45" i="10"/>
  <c r="J45" i="10"/>
  <c r="H45" i="10"/>
  <c r="F45" i="10"/>
  <c r="D45" i="10"/>
  <c r="BU44" i="10"/>
  <c r="AT44" i="10"/>
  <c r="AU44" i="10" s="1"/>
  <c r="AS44" i="10"/>
  <c r="AQ44" i="10"/>
  <c r="AO44" i="10"/>
  <c r="AM44" i="10"/>
  <c r="AK44" i="10"/>
  <c r="AI44" i="10"/>
  <c r="AG44" i="10"/>
  <c r="AE44" i="10"/>
  <c r="AC44" i="10"/>
  <c r="AA44" i="10"/>
  <c r="Y44" i="10"/>
  <c r="W44" i="10"/>
  <c r="U44" i="10"/>
  <c r="T44" i="10"/>
  <c r="S44" i="10"/>
  <c r="P44" i="10"/>
  <c r="N44" i="10"/>
  <c r="L44" i="10"/>
  <c r="J44" i="10"/>
  <c r="H44" i="10"/>
  <c r="F44" i="10"/>
  <c r="D44" i="10"/>
  <c r="BU43" i="10"/>
  <c r="AT43" i="10"/>
  <c r="AU43" i="10" s="1"/>
  <c r="AS43" i="10"/>
  <c r="AQ43" i="10"/>
  <c r="AO43" i="10"/>
  <c r="AM43" i="10"/>
  <c r="AK43" i="10"/>
  <c r="AI43" i="10"/>
  <c r="AG43" i="10"/>
  <c r="AE43" i="10"/>
  <c r="AC43" i="10"/>
  <c r="AA43" i="10"/>
  <c r="Y43" i="10"/>
  <c r="W43" i="10"/>
  <c r="U43" i="10"/>
  <c r="S43" i="10"/>
  <c r="T43" i="10" s="1"/>
  <c r="P43" i="10"/>
  <c r="N43" i="10"/>
  <c r="L43" i="10"/>
  <c r="J43" i="10"/>
  <c r="H43" i="10"/>
  <c r="F43" i="10"/>
  <c r="D43" i="10"/>
  <c r="BU42" i="10"/>
  <c r="AT42" i="10"/>
  <c r="AU42" i="10" s="1"/>
  <c r="AS42" i="10"/>
  <c r="AQ42" i="10"/>
  <c r="AO42" i="10"/>
  <c r="AM42" i="10"/>
  <c r="AK42" i="10"/>
  <c r="AI42" i="10"/>
  <c r="AG42" i="10"/>
  <c r="AE42" i="10"/>
  <c r="AC42" i="10"/>
  <c r="AA42" i="10"/>
  <c r="Y42" i="10"/>
  <c r="W42" i="10"/>
  <c r="U42" i="10"/>
  <c r="S42" i="10"/>
  <c r="T42" i="10" s="1"/>
  <c r="P42" i="10"/>
  <c r="N42" i="10"/>
  <c r="L42" i="10"/>
  <c r="J42" i="10"/>
  <c r="H42" i="10"/>
  <c r="F42" i="10"/>
  <c r="D42" i="10"/>
  <c r="CJ41" i="10"/>
  <c r="BU41" i="10"/>
  <c r="BV41" i="10" s="1"/>
  <c r="BT41" i="10"/>
  <c r="BR41" i="10"/>
  <c r="BP41" i="10"/>
  <c r="BN41" i="10"/>
  <c r="BL41" i="10"/>
  <c r="BJ41" i="10"/>
  <c r="BH41" i="10"/>
  <c r="BF41" i="10"/>
  <c r="BD41" i="10"/>
  <c r="BB41" i="10"/>
  <c r="AZ41" i="10"/>
  <c r="AX41" i="10"/>
  <c r="AT41" i="10"/>
  <c r="AU41" i="10" s="1"/>
  <c r="AS41" i="10"/>
  <c r="AQ41" i="10"/>
  <c r="AO41" i="10"/>
  <c r="AM41" i="10"/>
  <c r="AK41" i="10"/>
  <c r="AI41" i="10"/>
  <c r="AG41" i="10"/>
  <c r="AE41" i="10"/>
  <c r="AC41" i="10"/>
  <c r="AA41" i="10"/>
  <c r="Y41" i="10"/>
  <c r="W41" i="10"/>
  <c r="U41" i="10"/>
  <c r="T41" i="10"/>
  <c r="S41" i="10"/>
  <c r="P41" i="10"/>
  <c r="N41" i="10"/>
  <c r="L41" i="10"/>
  <c r="J41" i="10"/>
  <c r="H41" i="10"/>
  <c r="F41" i="10"/>
  <c r="D41" i="10"/>
  <c r="BU40" i="10"/>
  <c r="AU40" i="10"/>
  <c r="AT40" i="10"/>
  <c r="AS40" i="10"/>
  <c r="AQ40" i="10"/>
  <c r="AO40" i="10"/>
  <c r="AM40" i="10"/>
  <c r="AK40" i="10"/>
  <c r="AI40" i="10"/>
  <c r="AG40" i="10"/>
  <c r="AE40" i="10"/>
  <c r="AC40" i="10"/>
  <c r="AA40" i="10"/>
  <c r="Y40" i="10"/>
  <c r="W40" i="10"/>
  <c r="U40" i="10"/>
  <c r="S40" i="10"/>
  <c r="T40" i="10" s="1"/>
  <c r="P40" i="10"/>
  <c r="N40" i="10"/>
  <c r="L40" i="10"/>
  <c r="J40" i="10"/>
  <c r="H40" i="10"/>
  <c r="F40" i="10"/>
  <c r="D40" i="10"/>
  <c r="BU39" i="10"/>
  <c r="AT39" i="10"/>
  <c r="AU39" i="10" s="1"/>
  <c r="AS39" i="10"/>
  <c r="AQ39" i="10"/>
  <c r="AO39" i="10"/>
  <c r="AM39" i="10"/>
  <c r="AK39" i="10"/>
  <c r="AI39" i="10"/>
  <c r="AG39" i="10"/>
  <c r="AE39" i="10"/>
  <c r="AC39" i="10"/>
  <c r="AA39" i="10"/>
  <c r="Y39" i="10"/>
  <c r="W39" i="10"/>
  <c r="U39" i="10"/>
  <c r="S39" i="10"/>
  <c r="T39" i="10" s="1"/>
  <c r="P39" i="10"/>
  <c r="N39" i="10"/>
  <c r="L39" i="10"/>
  <c r="J39" i="10"/>
  <c r="H39" i="10"/>
  <c r="F39" i="10"/>
  <c r="D39" i="10"/>
  <c r="BU38" i="10"/>
  <c r="AT38" i="10"/>
  <c r="AU38" i="10" s="1"/>
  <c r="AS38" i="10"/>
  <c r="AQ38" i="10"/>
  <c r="AO38" i="10"/>
  <c r="AM38" i="10"/>
  <c r="AK38" i="10"/>
  <c r="AI38" i="10"/>
  <c r="AG38" i="10"/>
  <c r="AE38" i="10"/>
  <c r="AC38" i="10"/>
  <c r="AA38" i="10"/>
  <c r="Y38" i="10"/>
  <c r="W38" i="10"/>
  <c r="U38" i="10"/>
  <c r="S38" i="10"/>
  <c r="T38" i="10" s="1"/>
  <c r="P38" i="10"/>
  <c r="N38" i="10"/>
  <c r="L38" i="10"/>
  <c r="J38" i="10"/>
  <c r="H38" i="10"/>
  <c r="F38" i="10"/>
  <c r="D38" i="10"/>
  <c r="CJ37" i="10"/>
  <c r="BV37" i="10" s="1"/>
  <c r="BU37" i="10"/>
  <c r="BT37" i="10"/>
  <c r="BR37" i="10"/>
  <c r="BP37" i="10"/>
  <c r="BN37" i="10"/>
  <c r="BL37" i="10"/>
  <c r="BJ37" i="10"/>
  <c r="BH37" i="10"/>
  <c r="BF37" i="10"/>
  <c r="BD37" i="10"/>
  <c r="BB37" i="10"/>
  <c r="AZ37" i="10"/>
  <c r="AX37" i="10"/>
  <c r="AT37" i="10"/>
  <c r="AU37" i="10" s="1"/>
  <c r="AS37" i="10"/>
  <c r="AQ37" i="10"/>
  <c r="AO37" i="10"/>
  <c r="AM37" i="10"/>
  <c r="AK37" i="10"/>
  <c r="AI37" i="10"/>
  <c r="AG37" i="10"/>
  <c r="AE37" i="10"/>
  <c r="AC37" i="10"/>
  <c r="AA37" i="10"/>
  <c r="Y37" i="10"/>
  <c r="W37" i="10"/>
  <c r="U37" i="10"/>
  <c r="S37" i="10"/>
  <c r="T37" i="10" s="1"/>
  <c r="P37" i="10"/>
  <c r="N37" i="10"/>
  <c r="L37" i="10"/>
  <c r="J37" i="10"/>
  <c r="H37" i="10"/>
  <c r="F37" i="10"/>
  <c r="D37" i="10"/>
  <c r="BU36" i="10"/>
  <c r="AT36" i="10"/>
  <c r="AU36" i="10" s="1"/>
  <c r="AS36" i="10"/>
  <c r="AQ36" i="10"/>
  <c r="AO36" i="10"/>
  <c r="AM36" i="10"/>
  <c r="AK36" i="10"/>
  <c r="AI36" i="10"/>
  <c r="AG36" i="10"/>
  <c r="AE36" i="10"/>
  <c r="AC36" i="10"/>
  <c r="AA36" i="10"/>
  <c r="Y36" i="10"/>
  <c r="W36" i="10"/>
  <c r="U36" i="10"/>
  <c r="S36" i="10"/>
  <c r="T36" i="10" s="1"/>
  <c r="P36" i="10"/>
  <c r="N36" i="10"/>
  <c r="L36" i="10"/>
  <c r="J36" i="10"/>
  <c r="H36" i="10"/>
  <c r="F36" i="10"/>
  <c r="D36" i="10"/>
  <c r="BU35" i="10"/>
  <c r="AT35" i="10"/>
  <c r="AU35" i="10" s="1"/>
  <c r="AS35" i="10"/>
  <c r="AQ35" i="10"/>
  <c r="AO35" i="10"/>
  <c r="AM35" i="10"/>
  <c r="AK35" i="10"/>
  <c r="AI35" i="10"/>
  <c r="AG35" i="10"/>
  <c r="AE35" i="10"/>
  <c r="AC35" i="10"/>
  <c r="AA35" i="10"/>
  <c r="Y35" i="10"/>
  <c r="W35" i="10"/>
  <c r="U35" i="10"/>
  <c r="S35" i="10"/>
  <c r="T35" i="10" s="1"/>
  <c r="P35" i="10"/>
  <c r="N35" i="10"/>
  <c r="L35" i="10"/>
  <c r="J35" i="10"/>
  <c r="H35" i="10"/>
  <c r="F35" i="10"/>
  <c r="D35" i="10"/>
  <c r="BU34" i="10"/>
  <c r="AT34" i="10"/>
  <c r="AU34" i="10" s="1"/>
  <c r="AS34" i="10"/>
  <c r="AQ34" i="10"/>
  <c r="AO34" i="10"/>
  <c r="AM34" i="10"/>
  <c r="AK34" i="10"/>
  <c r="AI34" i="10"/>
  <c r="AG34" i="10"/>
  <c r="AE34" i="10"/>
  <c r="AC34" i="10"/>
  <c r="AA34" i="10"/>
  <c r="Y34" i="10"/>
  <c r="W34" i="10"/>
  <c r="U34" i="10"/>
  <c r="T34" i="10"/>
  <c r="S34" i="10"/>
  <c r="P34" i="10"/>
  <c r="N34" i="10"/>
  <c r="L34" i="10"/>
  <c r="J34" i="10"/>
  <c r="H34" i="10"/>
  <c r="F34" i="10"/>
  <c r="D34" i="10"/>
  <c r="CJ33" i="10"/>
  <c r="BU33" i="10"/>
  <c r="BV33" i="10" s="1"/>
  <c r="BT33" i="10"/>
  <c r="BR33" i="10"/>
  <c r="BP33" i="10"/>
  <c r="BN33" i="10"/>
  <c r="BL33" i="10"/>
  <c r="BJ33" i="10"/>
  <c r="BH33" i="10"/>
  <c r="BF33" i="10"/>
  <c r="BD33" i="10"/>
  <c r="BB33" i="10"/>
  <c r="AZ33" i="10"/>
  <c r="AX33" i="10"/>
  <c r="AT33" i="10"/>
  <c r="AU33" i="10" s="1"/>
  <c r="AS33" i="10"/>
  <c r="AQ33" i="10"/>
  <c r="AO33" i="10"/>
  <c r="AM33" i="10"/>
  <c r="AK33" i="10"/>
  <c r="AI33" i="10"/>
  <c r="AG33" i="10"/>
  <c r="AE33" i="10"/>
  <c r="AC33" i="10"/>
  <c r="AA33" i="10"/>
  <c r="Y33" i="10"/>
  <c r="W33" i="10"/>
  <c r="U33" i="10"/>
  <c r="S33" i="10"/>
  <c r="T33" i="10" s="1"/>
  <c r="P33" i="10"/>
  <c r="N33" i="10"/>
  <c r="L33" i="10"/>
  <c r="J33" i="10"/>
  <c r="H33" i="10"/>
  <c r="F33" i="10"/>
  <c r="D33" i="10"/>
  <c r="BU32" i="10"/>
  <c r="AT32" i="10"/>
  <c r="AU32" i="10" s="1"/>
  <c r="AS32" i="10"/>
  <c r="AQ32" i="10"/>
  <c r="AO32" i="10"/>
  <c r="AM32" i="10"/>
  <c r="AK32" i="10"/>
  <c r="AI32" i="10"/>
  <c r="AG32" i="10"/>
  <c r="AE32" i="10"/>
  <c r="AC32" i="10"/>
  <c r="AA32" i="10"/>
  <c r="Y32" i="10"/>
  <c r="W32" i="10"/>
  <c r="U32" i="10"/>
  <c r="S32" i="10"/>
  <c r="T32" i="10" s="1"/>
  <c r="P32" i="10"/>
  <c r="N32" i="10"/>
  <c r="L32" i="10"/>
  <c r="J32" i="10"/>
  <c r="H32" i="10"/>
  <c r="F32" i="10"/>
  <c r="D32" i="10"/>
  <c r="BU31" i="10"/>
  <c r="AT31" i="10"/>
  <c r="AU31" i="10" s="1"/>
  <c r="AS31" i="10"/>
  <c r="AQ31" i="10"/>
  <c r="AO31" i="10"/>
  <c r="AM31" i="10"/>
  <c r="AK31" i="10"/>
  <c r="AI31" i="10"/>
  <c r="AG31" i="10"/>
  <c r="AE31" i="10"/>
  <c r="AC31" i="10"/>
  <c r="AA31" i="10"/>
  <c r="Y31" i="10"/>
  <c r="W31" i="10"/>
  <c r="U31" i="10"/>
  <c r="S31" i="10"/>
  <c r="T31" i="10" s="1"/>
  <c r="P31" i="10"/>
  <c r="N31" i="10"/>
  <c r="L31" i="10"/>
  <c r="J31" i="10"/>
  <c r="H31" i="10"/>
  <c r="F31" i="10"/>
  <c r="D31" i="10"/>
  <c r="BU30" i="10"/>
  <c r="AU30" i="10"/>
  <c r="AT30" i="10"/>
  <c r="AS30" i="10"/>
  <c r="AQ30" i="10"/>
  <c r="AO30" i="10"/>
  <c r="AM30" i="10"/>
  <c r="AK30" i="10"/>
  <c r="AI30" i="10"/>
  <c r="AG30" i="10"/>
  <c r="AE30" i="10"/>
  <c r="AC30" i="10"/>
  <c r="AA30" i="10"/>
  <c r="Y30" i="10"/>
  <c r="W30" i="10"/>
  <c r="U30" i="10"/>
  <c r="S30" i="10"/>
  <c r="T30" i="10" s="1"/>
  <c r="P30" i="10"/>
  <c r="N30" i="10"/>
  <c r="L30" i="10"/>
  <c r="J30" i="10"/>
  <c r="H30" i="10"/>
  <c r="F30" i="10"/>
  <c r="D30" i="10"/>
  <c r="CJ29" i="10"/>
  <c r="BV29" i="10"/>
  <c r="BU29" i="10"/>
  <c r="BT29" i="10"/>
  <c r="BR29" i="10"/>
  <c r="BP29" i="10"/>
  <c r="BN29" i="10"/>
  <c r="BL29" i="10"/>
  <c r="BJ29" i="10"/>
  <c r="BH29" i="10"/>
  <c r="BF29" i="10"/>
  <c r="BD29" i="10"/>
  <c r="BB29" i="10"/>
  <c r="AZ29" i="10"/>
  <c r="AX29" i="10"/>
  <c r="AT29" i="10"/>
  <c r="AU29" i="10" s="1"/>
  <c r="AS29" i="10"/>
  <c r="AQ29" i="10"/>
  <c r="AO29" i="10"/>
  <c r="AM29" i="10"/>
  <c r="AK29" i="10"/>
  <c r="AI29" i="10"/>
  <c r="AG29" i="10"/>
  <c r="AE29" i="10"/>
  <c r="AC29" i="10"/>
  <c r="AA29" i="10"/>
  <c r="Y29" i="10"/>
  <c r="W29" i="10"/>
  <c r="U29" i="10"/>
  <c r="S29" i="10"/>
  <c r="T29" i="10" s="1"/>
  <c r="P29" i="10"/>
  <c r="N29" i="10"/>
  <c r="L29" i="10"/>
  <c r="J29" i="10"/>
  <c r="H29" i="10"/>
  <c r="F29" i="10"/>
  <c r="D29" i="10"/>
  <c r="BU28" i="10"/>
  <c r="AT28" i="10"/>
  <c r="AU28" i="10" s="1"/>
  <c r="AS28" i="10"/>
  <c r="AQ28" i="10"/>
  <c r="AO28" i="10"/>
  <c r="AM28" i="10"/>
  <c r="AK28" i="10"/>
  <c r="AI28" i="10"/>
  <c r="AG28" i="10"/>
  <c r="AE28" i="10"/>
  <c r="AC28" i="10"/>
  <c r="AA28" i="10"/>
  <c r="Y28" i="10"/>
  <c r="W28" i="10"/>
  <c r="U28" i="10"/>
  <c r="T28" i="10"/>
  <c r="S28" i="10"/>
  <c r="P28" i="10"/>
  <c r="N28" i="10"/>
  <c r="L28" i="10"/>
  <c r="J28" i="10"/>
  <c r="H28" i="10"/>
  <c r="F28" i="10"/>
  <c r="D28" i="10"/>
  <c r="BU27" i="10"/>
  <c r="AT27" i="10"/>
  <c r="AU27" i="10" s="1"/>
  <c r="AS27" i="10"/>
  <c r="AQ27" i="10"/>
  <c r="AO27" i="10"/>
  <c r="AM27" i="10"/>
  <c r="AK27" i="10"/>
  <c r="AI27" i="10"/>
  <c r="AG27" i="10"/>
  <c r="AE27" i="10"/>
  <c r="AC27" i="10"/>
  <c r="AA27" i="10"/>
  <c r="Y27" i="10"/>
  <c r="W27" i="10"/>
  <c r="U27" i="10"/>
  <c r="T27" i="10"/>
  <c r="S27" i="10"/>
  <c r="P27" i="10"/>
  <c r="N27" i="10"/>
  <c r="L27" i="10"/>
  <c r="J27" i="10"/>
  <c r="H27" i="10"/>
  <c r="F27" i="10"/>
  <c r="D27" i="10"/>
  <c r="BU26" i="10"/>
  <c r="AU26" i="10"/>
  <c r="AT26" i="10"/>
  <c r="AS26" i="10"/>
  <c r="AQ26" i="10"/>
  <c r="AO26" i="10"/>
  <c r="AM26" i="10"/>
  <c r="AK26" i="10"/>
  <c r="AI26" i="10"/>
  <c r="AG26" i="10"/>
  <c r="AE26" i="10"/>
  <c r="AC26" i="10"/>
  <c r="AA26" i="10"/>
  <c r="Y26" i="10"/>
  <c r="W26" i="10"/>
  <c r="U26" i="10"/>
  <c r="S26" i="10"/>
  <c r="T26" i="10" s="1"/>
  <c r="P26" i="10"/>
  <c r="N26" i="10"/>
  <c r="L26" i="10"/>
  <c r="J26" i="10"/>
  <c r="H26" i="10"/>
  <c r="F26" i="10"/>
  <c r="D26" i="10"/>
  <c r="CJ25" i="10"/>
  <c r="BV25" i="10" s="1"/>
  <c r="BU25" i="10"/>
  <c r="BT25" i="10"/>
  <c r="BR25" i="10"/>
  <c r="BP25" i="10"/>
  <c r="BN25" i="10"/>
  <c r="BL25" i="10"/>
  <c r="BJ25" i="10"/>
  <c r="BH25" i="10"/>
  <c r="BF25" i="10"/>
  <c r="BD25" i="10"/>
  <c r="BB25" i="10"/>
  <c r="AZ25" i="10"/>
  <c r="AX25" i="10"/>
  <c r="AU25" i="10"/>
  <c r="AT25" i="10"/>
  <c r="AS25" i="10"/>
  <c r="AQ25" i="10"/>
  <c r="AO25" i="10"/>
  <c r="AM25" i="10"/>
  <c r="AK25" i="10"/>
  <c r="AI25" i="10"/>
  <c r="AG25" i="10"/>
  <c r="AE25" i="10"/>
  <c r="AC25" i="10"/>
  <c r="AA25" i="10"/>
  <c r="Y25" i="10"/>
  <c r="W25" i="10"/>
  <c r="U25" i="10"/>
  <c r="S25" i="10"/>
  <c r="T25" i="10" s="1"/>
  <c r="P25" i="10"/>
  <c r="N25" i="10"/>
  <c r="L25" i="10"/>
  <c r="J25" i="10"/>
  <c r="H25" i="10"/>
  <c r="F25" i="10"/>
  <c r="D25" i="10"/>
  <c r="BU24" i="10"/>
  <c r="AU24" i="10"/>
  <c r="AT24" i="10"/>
  <c r="AS24" i="10"/>
  <c r="AQ24" i="10"/>
  <c r="AO24" i="10"/>
  <c r="AM24" i="10"/>
  <c r="AK24" i="10"/>
  <c r="AI24" i="10"/>
  <c r="AG24" i="10"/>
  <c r="AE24" i="10"/>
  <c r="AC24" i="10"/>
  <c r="AA24" i="10"/>
  <c r="Y24" i="10"/>
  <c r="W24" i="10"/>
  <c r="U24" i="10"/>
  <c r="T24" i="10"/>
  <c r="S24" i="10"/>
  <c r="P24" i="10"/>
  <c r="N24" i="10"/>
  <c r="L24" i="10"/>
  <c r="J24" i="10"/>
  <c r="H24" i="10"/>
  <c r="F24" i="10"/>
  <c r="D24" i="10"/>
  <c r="BU23" i="10"/>
  <c r="AT23" i="10"/>
  <c r="AU23" i="10" s="1"/>
  <c r="AS23" i="10"/>
  <c r="AQ23" i="10"/>
  <c r="AO23" i="10"/>
  <c r="AM23" i="10"/>
  <c r="AK23" i="10"/>
  <c r="AI23" i="10"/>
  <c r="AG23" i="10"/>
  <c r="AE23" i="10"/>
  <c r="AC23" i="10"/>
  <c r="AA23" i="10"/>
  <c r="Y23" i="10"/>
  <c r="W23" i="10"/>
  <c r="U23" i="10"/>
  <c r="T23" i="10"/>
  <c r="S23" i="10"/>
  <c r="P23" i="10"/>
  <c r="N23" i="10"/>
  <c r="L23" i="10"/>
  <c r="J23" i="10"/>
  <c r="H23" i="10"/>
  <c r="F23" i="10"/>
  <c r="D23" i="10"/>
  <c r="BU22" i="10"/>
  <c r="AT22" i="10"/>
  <c r="AU22" i="10" s="1"/>
  <c r="AS22" i="10"/>
  <c r="AQ22" i="10"/>
  <c r="AO22" i="10"/>
  <c r="AM22" i="10"/>
  <c r="AK22" i="10"/>
  <c r="AI22" i="10"/>
  <c r="AG22" i="10"/>
  <c r="AE22" i="10"/>
  <c r="AC22" i="10"/>
  <c r="AA22" i="10"/>
  <c r="Y22" i="10"/>
  <c r="W22" i="10"/>
  <c r="U22" i="10"/>
  <c r="S22" i="10"/>
  <c r="T22" i="10" s="1"/>
  <c r="P22" i="10"/>
  <c r="N22" i="10"/>
  <c r="L22" i="10"/>
  <c r="J22" i="10"/>
  <c r="H22" i="10"/>
  <c r="F22" i="10"/>
  <c r="D22" i="10"/>
  <c r="CJ21" i="10"/>
  <c r="BU21" i="10"/>
  <c r="BV21" i="10" s="1"/>
  <c r="BT21" i="10"/>
  <c r="BR21" i="10"/>
  <c r="BP21" i="10"/>
  <c r="BN21" i="10"/>
  <c r="BL21" i="10"/>
  <c r="BJ21" i="10"/>
  <c r="BH21" i="10"/>
  <c r="BF21" i="10"/>
  <c r="BD21" i="10"/>
  <c r="BB21" i="10"/>
  <c r="AZ21" i="10"/>
  <c r="AX21" i="10"/>
  <c r="AT21" i="10"/>
  <c r="AU21" i="10" s="1"/>
  <c r="AS21" i="10"/>
  <c r="AQ21" i="10"/>
  <c r="AO21" i="10"/>
  <c r="AM21" i="10"/>
  <c r="AK21" i="10"/>
  <c r="AI21" i="10"/>
  <c r="AG21" i="10"/>
  <c r="AE21" i="10"/>
  <c r="AC21" i="10"/>
  <c r="AA21" i="10"/>
  <c r="Y21" i="10"/>
  <c r="W21" i="10"/>
  <c r="U21" i="10"/>
  <c r="T21" i="10"/>
  <c r="S21" i="10"/>
  <c r="P21" i="10"/>
  <c r="N21" i="10"/>
  <c r="L21" i="10"/>
  <c r="J21" i="10"/>
  <c r="H21" i="10"/>
  <c r="F21" i="10"/>
  <c r="D21" i="10"/>
  <c r="BU20" i="10"/>
  <c r="AT20" i="10"/>
  <c r="AU20" i="10" s="1"/>
  <c r="AS20" i="10"/>
  <c r="AQ20" i="10"/>
  <c r="AO20" i="10"/>
  <c r="AM20" i="10"/>
  <c r="AK20" i="10"/>
  <c r="AI20" i="10"/>
  <c r="AG20" i="10"/>
  <c r="AE20" i="10"/>
  <c r="AC20" i="10"/>
  <c r="AA20" i="10"/>
  <c r="Y20" i="10"/>
  <c r="W20" i="10"/>
  <c r="U20" i="10"/>
  <c r="S20" i="10"/>
  <c r="T20" i="10" s="1"/>
  <c r="P20" i="10"/>
  <c r="N20" i="10"/>
  <c r="L20" i="10"/>
  <c r="J20" i="10"/>
  <c r="H20" i="10"/>
  <c r="F20" i="10"/>
  <c r="D20" i="10"/>
  <c r="BU19" i="10"/>
  <c r="AT19" i="10"/>
  <c r="AU19" i="10" s="1"/>
  <c r="AS19" i="10"/>
  <c r="AQ19" i="10"/>
  <c r="AO19" i="10"/>
  <c r="AM19" i="10"/>
  <c r="AK19" i="10"/>
  <c r="AI19" i="10"/>
  <c r="AG19" i="10"/>
  <c r="AE19" i="10"/>
  <c r="AC19" i="10"/>
  <c r="AA19" i="10"/>
  <c r="Y19" i="10"/>
  <c r="W19" i="10"/>
  <c r="U19" i="10"/>
  <c r="S19" i="10"/>
  <c r="T19" i="10" s="1"/>
  <c r="P19" i="10"/>
  <c r="N19" i="10"/>
  <c r="L19" i="10"/>
  <c r="J19" i="10"/>
  <c r="H19" i="10"/>
  <c r="F19" i="10"/>
  <c r="D19" i="10"/>
  <c r="BU18" i="10"/>
  <c r="AT18" i="10"/>
  <c r="AU18" i="10" s="1"/>
  <c r="AS18" i="10"/>
  <c r="AQ18" i="10"/>
  <c r="AO18" i="10"/>
  <c r="AM18" i="10"/>
  <c r="AK18" i="10"/>
  <c r="AI18" i="10"/>
  <c r="AG18" i="10"/>
  <c r="AE18" i="10"/>
  <c r="AC18" i="10"/>
  <c r="AA18" i="10"/>
  <c r="Y18" i="10"/>
  <c r="W18" i="10"/>
  <c r="U18" i="10"/>
  <c r="S18" i="10"/>
  <c r="T18" i="10" s="1"/>
  <c r="P18" i="10"/>
  <c r="N18" i="10"/>
  <c r="L18" i="10"/>
  <c r="J18" i="10"/>
  <c r="H18" i="10"/>
  <c r="F18" i="10"/>
  <c r="D18" i="10"/>
  <c r="CJ17" i="10"/>
  <c r="BV17" i="10"/>
  <c r="BU17" i="10"/>
  <c r="BT17" i="10"/>
  <c r="BR17" i="10"/>
  <c r="BP17" i="10"/>
  <c r="BN17" i="10"/>
  <c r="BL17" i="10"/>
  <c r="BJ17" i="10"/>
  <c r="BH17" i="10"/>
  <c r="BF17" i="10"/>
  <c r="BD17" i="10"/>
  <c r="BB17" i="10"/>
  <c r="AZ17" i="10"/>
  <c r="AX17" i="10"/>
  <c r="AT17" i="10"/>
  <c r="AU17" i="10" s="1"/>
  <c r="AS17" i="10"/>
  <c r="AQ17" i="10"/>
  <c r="AO17" i="10"/>
  <c r="AM17" i="10"/>
  <c r="AK17" i="10"/>
  <c r="AI17" i="10"/>
  <c r="AG17" i="10"/>
  <c r="AE17" i="10"/>
  <c r="AC17" i="10"/>
  <c r="AA17" i="10"/>
  <c r="Y17" i="10"/>
  <c r="W17" i="10"/>
  <c r="U17" i="10"/>
  <c r="T17" i="10"/>
  <c r="S17" i="10"/>
  <c r="P17" i="10"/>
  <c r="N17" i="10"/>
  <c r="L17" i="10"/>
  <c r="J17" i="10"/>
  <c r="H17" i="10"/>
  <c r="F17" i="10"/>
  <c r="D17" i="10"/>
  <c r="BU16" i="10"/>
  <c r="AU16" i="10"/>
  <c r="AT16" i="10"/>
  <c r="AS16" i="10"/>
  <c r="AQ16" i="10"/>
  <c r="AO16" i="10"/>
  <c r="AM16" i="10"/>
  <c r="AK16" i="10"/>
  <c r="AI16" i="10"/>
  <c r="AG16" i="10"/>
  <c r="AE16" i="10"/>
  <c r="AC16" i="10"/>
  <c r="AA16" i="10"/>
  <c r="Y16" i="10"/>
  <c r="W16" i="10"/>
  <c r="U16" i="10"/>
  <c r="S16" i="10"/>
  <c r="T16" i="10" s="1"/>
  <c r="P16" i="10"/>
  <c r="N16" i="10"/>
  <c r="L16" i="10"/>
  <c r="J16" i="10"/>
  <c r="H16" i="10"/>
  <c r="F16" i="10"/>
  <c r="D16" i="10"/>
  <c r="BU15" i="10"/>
  <c r="AT15" i="10"/>
  <c r="AU15" i="10" s="1"/>
  <c r="AS15" i="10"/>
  <c r="AQ15" i="10"/>
  <c r="AO15" i="10"/>
  <c r="AM15" i="10"/>
  <c r="AK15" i="10"/>
  <c r="AI15" i="10"/>
  <c r="AG15" i="10"/>
  <c r="AE15" i="10"/>
  <c r="AC15" i="10"/>
  <c r="AA15" i="10"/>
  <c r="Y15" i="10"/>
  <c r="W15" i="10"/>
  <c r="U15" i="10"/>
  <c r="S15" i="10"/>
  <c r="T15" i="10" s="1"/>
  <c r="P15" i="10"/>
  <c r="N15" i="10"/>
  <c r="L15" i="10"/>
  <c r="J15" i="10"/>
  <c r="H15" i="10"/>
  <c r="F15" i="10"/>
  <c r="D15" i="10"/>
  <c r="BU14" i="10"/>
  <c r="AT14" i="10"/>
  <c r="AU14" i="10" s="1"/>
  <c r="AS14" i="10"/>
  <c r="AQ14" i="10"/>
  <c r="AO14" i="10"/>
  <c r="AM14" i="10"/>
  <c r="AK14" i="10"/>
  <c r="AI14" i="10"/>
  <c r="AG14" i="10"/>
  <c r="AE14" i="10"/>
  <c r="AC14" i="10"/>
  <c r="AA14" i="10"/>
  <c r="Y14" i="10"/>
  <c r="W14" i="10"/>
  <c r="U14" i="10"/>
  <c r="S14" i="10"/>
  <c r="T14" i="10" s="1"/>
  <c r="P14" i="10"/>
  <c r="N14" i="10"/>
  <c r="L14" i="10"/>
  <c r="J14" i="10"/>
  <c r="H14" i="10"/>
  <c r="F14" i="10"/>
  <c r="D14" i="10"/>
  <c r="CJ13" i="10"/>
  <c r="BV13" i="10" s="1"/>
  <c r="BU13" i="10"/>
  <c r="BT13" i="10"/>
  <c r="BR13" i="10"/>
  <c r="BP13" i="10"/>
  <c r="BN13" i="10"/>
  <c r="BL13" i="10"/>
  <c r="BJ13" i="10"/>
  <c r="BH13" i="10"/>
  <c r="BF13" i="10"/>
  <c r="BD13" i="10"/>
  <c r="BB13" i="10"/>
  <c r="AZ13" i="10"/>
  <c r="AX13" i="10"/>
  <c r="AT13" i="10"/>
  <c r="AU13" i="10" s="1"/>
  <c r="AS13" i="10"/>
  <c r="AQ13" i="10"/>
  <c r="AO13" i="10"/>
  <c r="AM13" i="10"/>
  <c r="AK13" i="10"/>
  <c r="AI13" i="10"/>
  <c r="AG13" i="10"/>
  <c r="AE13" i="10"/>
  <c r="AC13" i="10"/>
  <c r="AA13" i="10"/>
  <c r="Y13" i="10"/>
  <c r="W13" i="10"/>
  <c r="U13" i="10"/>
  <c r="T13" i="10"/>
  <c r="S13" i="10"/>
  <c r="P13" i="10"/>
  <c r="N13" i="10"/>
  <c r="L13" i="10"/>
  <c r="J13" i="10"/>
  <c r="H13" i="10"/>
  <c r="F13" i="10"/>
  <c r="D13" i="10"/>
  <c r="BU12" i="10"/>
  <c r="AU12" i="10"/>
  <c r="AT12" i="10"/>
  <c r="AS12" i="10"/>
  <c r="AQ12" i="10"/>
  <c r="AO12" i="10"/>
  <c r="AM12" i="10"/>
  <c r="AK12" i="10"/>
  <c r="AI12" i="10"/>
  <c r="AG12" i="10"/>
  <c r="AE12" i="10"/>
  <c r="AC12" i="10"/>
  <c r="AA12" i="10"/>
  <c r="Y12" i="10"/>
  <c r="W12" i="10"/>
  <c r="U12" i="10"/>
  <c r="S12" i="10"/>
  <c r="T12" i="10" s="1"/>
  <c r="P12" i="10"/>
  <c r="N12" i="10"/>
  <c r="L12" i="10"/>
  <c r="J12" i="10"/>
  <c r="H12" i="10"/>
  <c r="F12" i="10"/>
  <c r="D12" i="10"/>
  <c r="BU11" i="10"/>
  <c r="AT11" i="10"/>
  <c r="AU11" i="10" s="1"/>
  <c r="AS11" i="10"/>
  <c r="AQ11" i="10"/>
  <c r="AO11" i="10"/>
  <c r="AM11" i="10"/>
  <c r="AK11" i="10"/>
  <c r="AI11" i="10"/>
  <c r="AG11" i="10"/>
  <c r="AE11" i="10"/>
  <c r="AC11" i="10"/>
  <c r="AA11" i="10"/>
  <c r="Y11" i="10"/>
  <c r="W11" i="10"/>
  <c r="U11" i="10"/>
  <c r="S11" i="10"/>
  <c r="T11" i="10" s="1"/>
  <c r="P11" i="10"/>
  <c r="N11" i="10"/>
  <c r="L11" i="10"/>
  <c r="J11" i="10"/>
  <c r="H11" i="10"/>
  <c r="F11" i="10"/>
  <c r="D11" i="10"/>
  <c r="BU10" i="10"/>
  <c r="AT10" i="10"/>
  <c r="AU10" i="10" s="1"/>
  <c r="AS10" i="10"/>
  <c r="AQ10" i="10"/>
  <c r="AO10" i="10"/>
  <c r="AM10" i="10"/>
  <c r="AK10" i="10"/>
  <c r="AI10" i="10"/>
  <c r="AG10" i="10"/>
  <c r="AE10" i="10"/>
  <c r="AC10" i="10"/>
  <c r="AA10" i="10"/>
  <c r="Y10" i="10"/>
  <c r="W10" i="10"/>
  <c r="U10" i="10"/>
  <c r="S10" i="10"/>
  <c r="T10" i="10" s="1"/>
  <c r="P10" i="10"/>
  <c r="N10" i="10"/>
  <c r="L10" i="10"/>
  <c r="J10" i="10"/>
  <c r="H10" i="10"/>
  <c r="F10" i="10"/>
  <c r="D10" i="10"/>
  <c r="CJ9" i="10"/>
  <c r="BU9" i="10"/>
  <c r="BV9" i="10" s="1"/>
  <c r="BT9" i="10"/>
  <c r="BR9" i="10"/>
  <c r="BP9" i="10"/>
  <c r="BN9" i="10"/>
  <c r="BL9" i="10"/>
  <c r="BJ9" i="10"/>
  <c r="BH9" i="10"/>
  <c r="BF9" i="10"/>
  <c r="BD9" i="10"/>
  <c r="BB9" i="10"/>
  <c r="AZ9" i="10"/>
  <c r="AX9" i="10"/>
  <c r="AT9" i="10"/>
  <c r="AU9" i="10" s="1"/>
  <c r="AS9" i="10"/>
  <c r="AQ9" i="10"/>
  <c r="AO9" i="10"/>
  <c r="AM9" i="10"/>
  <c r="AK9" i="10"/>
  <c r="AI9" i="10"/>
  <c r="AG9" i="10"/>
  <c r="AE9" i="10"/>
  <c r="AC9" i="10"/>
  <c r="AA9" i="10"/>
  <c r="Y9" i="10"/>
  <c r="W9" i="10"/>
  <c r="U9" i="10"/>
  <c r="S9" i="10"/>
  <c r="T9" i="10" s="1"/>
  <c r="P9" i="10"/>
  <c r="N9" i="10"/>
  <c r="L9" i="10"/>
  <c r="J9" i="10"/>
  <c r="H9" i="10"/>
  <c r="F9" i="10"/>
  <c r="D9" i="10"/>
  <c r="BS8" i="10"/>
  <c r="BQ8" i="10"/>
  <c r="BO8" i="10"/>
  <c r="BM8" i="10"/>
  <c r="BK8" i="10"/>
  <c r="BI8" i="10"/>
  <c r="BG8" i="10"/>
  <c r="BE8" i="10"/>
  <c r="BC8" i="10"/>
  <c r="AC8" i="10" s="1"/>
  <c r="BA8" i="10"/>
  <c r="AY8" i="10"/>
  <c r="AW8" i="10"/>
  <c r="AR8" i="10"/>
  <c r="AS8" i="10" s="1"/>
  <c r="AP8" i="10"/>
  <c r="AQ8" i="10" s="1"/>
  <c r="AN8" i="10"/>
  <c r="AL8" i="10"/>
  <c r="AM8" i="10" s="1"/>
  <c r="AK8" i="10"/>
  <c r="AJ8" i="10"/>
  <c r="AH8" i="10"/>
  <c r="AI8" i="10" s="1"/>
  <c r="AF8" i="10"/>
  <c r="AG8" i="10" s="1"/>
  <c r="AD8" i="10"/>
  <c r="AE8" i="10" s="1"/>
  <c r="AB8" i="10"/>
  <c r="Z8" i="10"/>
  <c r="Y8" i="10"/>
  <c r="X8" i="10"/>
  <c r="U8" i="10" s="1"/>
  <c r="W8" i="10"/>
  <c r="V8" i="10"/>
  <c r="P8" i="10"/>
  <c r="O8" i="10"/>
  <c r="M8" i="10"/>
  <c r="K8" i="10"/>
  <c r="J8" i="10"/>
  <c r="I8" i="10"/>
  <c r="G8" i="10"/>
  <c r="H8" i="10" s="1"/>
  <c r="E8" i="10"/>
  <c r="F8" i="10" s="1"/>
  <c r="C8" i="10"/>
  <c r="D8" i="10" s="1"/>
  <c r="BS7" i="10"/>
  <c r="BQ7" i="10"/>
  <c r="BO7" i="10"/>
  <c r="BM7" i="10"/>
  <c r="BK7" i="10"/>
  <c r="BI7" i="10"/>
  <c r="BG7" i="10"/>
  <c r="BE7" i="10"/>
  <c r="BC7" i="10"/>
  <c r="BA7" i="10"/>
  <c r="AY7" i="10"/>
  <c r="AW7" i="10"/>
  <c r="AR7" i="10"/>
  <c r="AS7" i="10" s="1"/>
  <c r="AP7" i="10"/>
  <c r="AQ7" i="10" s="1"/>
  <c r="AN7" i="10"/>
  <c r="AL7" i="10"/>
  <c r="AM7" i="10" s="1"/>
  <c r="AJ7" i="10"/>
  <c r="AK7" i="10" s="1"/>
  <c r="AH7" i="10"/>
  <c r="AI7" i="10" s="1"/>
  <c r="AF7" i="10"/>
  <c r="AG7" i="10" s="1"/>
  <c r="AD7" i="10"/>
  <c r="AB7" i="10"/>
  <c r="AC7" i="10" s="1"/>
  <c r="Z7" i="10"/>
  <c r="X7" i="10"/>
  <c r="Y7" i="10" s="1"/>
  <c r="V7" i="10"/>
  <c r="O7" i="10"/>
  <c r="M7" i="10"/>
  <c r="K7" i="10"/>
  <c r="I7" i="10"/>
  <c r="G7" i="10"/>
  <c r="E7" i="10"/>
  <c r="F7" i="10" s="1"/>
  <c r="C7" i="10"/>
  <c r="BS6" i="10"/>
  <c r="BQ6" i="10"/>
  <c r="BO6" i="10"/>
  <c r="BM6" i="10"/>
  <c r="BK6" i="10"/>
  <c r="BI6" i="10"/>
  <c r="BG6" i="10"/>
  <c r="BE6" i="10"/>
  <c r="BC6" i="10"/>
  <c r="AC6" i="10" s="1"/>
  <c r="BA6" i="10"/>
  <c r="AY6" i="10"/>
  <c r="AW6" i="10"/>
  <c r="AR6" i="10"/>
  <c r="AS6" i="10" s="1"/>
  <c r="AP6" i="10"/>
  <c r="AQ6" i="10" s="1"/>
  <c r="AN6" i="10"/>
  <c r="AM6" i="10"/>
  <c r="AL6" i="10"/>
  <c r="AJ6" i="10"/>
  <c r="AK6" i="10" s="1"/>
  <c r="AH6" i="10"/>
  <c r="AF6" i="10"/>
  <c r="AG6" i="10" s="1"/>
  <c r="AD6" i="10"/>
  <c r="AE6" i="10" s="1"/>
  <c r="AB6" i="10"/>
  <c r="AA6" i="10"/>
  <c r="Z6" i="10"/>
  <c r="X6" i="10"/>
  <c r="V6" i="10"/>
  <c r="P6" i="10"/>
  <c r="O6" i="10"/>
  <c r="N6" i="10"/>
  <c r="M6" i="10"/>
  <c r="K6" i="10"/>
  <c r="I6" i="10"/>
  <c r="J6" i="10" s="1"/>
  <c r="G6" i="10"/>
  <c r="E6" i="10"/>
  <c r="C6" i="10"/>
  <c r="CI5" i="10"/>
  <c r="CH5" i="10"/>
  <c r="CG5" i="10"/>
  <c r="BP5" i="10" s="1"/>
  <c r="CF5" i="10"/>
  <c r="CE5" i="10"/>
  <c r="CD5" i="10"/>
  <c r="CC5" i="10"/>
  <c r="CB5" i="10"/>
  <c r="CA5" i="10"/>
  <c r="BZ5" i="10"/>
  <c r="BB5" i="10" s="1"/>
  <c r="BY5" i="10"/>
  <c r="BX5" i="10"/>
  <c r="BS5" i="10"/>
  <c r="BQ5" i="10"/>
  <c r="AQ5" i="10" s="1"/>
  <c r="BO5" i="10"/>
  <c r="BN5" i="10"/>
  <c r="BM5" i="10"/>
  <c r="BK5" i="10"/>
  <c r="BL5" i="10" s="1"/>
  <c r="BI5" i="10"/>
  <c r="BJ5" i="10" s="1"/>
  <c r="BG5" i="10"/>
  <c r="BE5" i="10"/>
  <c r="BF5" i="10" s="1"/>
  <c r="BC5" i="10"/>
  <c r="BA5" i="10"/>
  <c r="AZ5" i="10"/>
  <c r="AY5" i="10"/>
  <c r="AW5" i="10"/>
  <c r="AR5" i="10"/>
  <c r="AP5" i="10"/>
  <c r="AO5" i="10"/>
  <c r="AN5" i="10"/>
  <c r="AL5" i="10"/>
  <c r="AM5" i="10" s="1"/>
  <c r="AJ5" i="10"/>
  <c r="AK5" i="10" s="1"/>
  <c r="AH5" i="10"/>
  <c r="AI5" i="10" s="1"/>
  <c r="AF5" i="10"/>
  <c r="AD5" i="10"/>
  <c r="AE5" i="10" s="1"/>
  <c r="AB5" i="10"/>
  <c r="AC5" i="10" s="1"/>
  <c r="Z5" i="10"/>
  <c r="AA5" i="10" s="1"/>
  <c r="Y5" i="10"/>
  <c r="X5" i="10"/>
  <c r="V5" i="10"/>
  <c r="U5" i="10" s="1"/>
  <c r="O5" i="10"/>
  <c r="M5" i="10"/>
  <c r="N5" i="10" s="1"/>
  <c r="K5" i="10"/>
  <c r="L5" i="10" s="1"/>
  <c r="I5" i="10"/>
  <c r="H5" i="10"/>
  <c r="G5" i="10"/>
  <c r="E5" i="10"/>
  <c r="F5" i="10" s="1"/>
  <c r="C5" i="10"/>
  <c r="BU76" i="9"/>
  <c r="AT76" i="9"/>
  <c r="AU76" i="9" s="1"/>
  <c r="AS76" i="9"/>
  <c r="AQ76" i="9"/>
  <c r="AO76" i="9"/>
  <c r="AM76" i="9"/>
  <c r="AK76" i="9"/>
  <c r="AI76" i="9"/>
  <c r="AG76" i="9"/>
  <c r="AE76" i="9"/>
  <c r="AC76" i="9"/>
  <c r="AA76" i="9"/>
  <c r="Y76" i="9"/>
  <c r="W76" i="9"/>
  <c r="U76" i="9"/>
  <c r="S76" i="9"/>
  <c r="T76" i="9" s="1"/>
  <c r="P76" i="9"/>
  <c r="N76" i="9"/>
  <c r="L76" i="9"/>
  <c r="J76" i="9"/>
  <c r="H76" i="9"/>
  <c r="F76" i="9"/>
  <c r="D76" i="9"/>
  <c r="CJ75" i="9"/>
  <c r="BU75" i="9"/>
  <c r="BT75" i="9"/>
  <c r="BR75" i="9"/>
  <c r="BP75" i="9"/>
  <c r="BN75" i="9"/>
  <c r="BL75" i="9"/>
  <c r="BJ75" i="9"/>
  <c r="AU75" i="9"/>
  <c r="AT75" i="9"/>
  <c r="AS75" i="9"/>
  <c r="AQ75" i="9"/>
  <c r="AO75" i="9"/>
  <c r="AM75" i="9"/>
  <c r="AK75" i="9"/>
  <c r="AI75" i="9"/>
  <c r="AG75" i="9"/>
  <c r="AE75" i="9"/>
  <c r="AC75" i="9"/>
  <c r="AA75" i="9"/>
  <c r="Y75" i="9"/>
  <c r="W75" i="9"/>
  <c r="U75" i="9"/>
  <c r="S75" i="9"/>
  <c r="T75" i="9" s="1"/>
  <c r="P75" i="9"/>
  <c r="N75" i="9"/>
  <c r="L75" i="9"/>
  <c r="J75" i="9"/>
  <c r="H75" i="9"/>
  <c r="F75" i="9"/>
  <c r="D75" i="9"/>
  <c r="BU74" i="9"/>
  <c r="AT74" i="9"/>
  <c r="AU74" i="9" s="1"/>
  <c r="AS74" i="9"/>
  <c r="AQ74" i="9"/>
  <c r="AO74" i="9"/>
  <c r="AM74" i="9"/>
  <c r="AK74" i="9"/>
  <c r="AI74" i="9"/>
  <c r="AG74" i="9"/>
  <c r="AE74" i="9"/>
  <c r="AC74" i="9"/>
  <c r="AA74" i="9"/>
  <c r="Y74" i="9"/>
  <c r="W74" i="9"/>
  <c r="U74" i="9"/>
  <c r="S74" i="9"/>
  <c r="T74" i="9" s="1"/>
  <c r="P74" i="9"/>
  <c r="N74" i="9"/>
  <c r="L74" i="9"/>
  <c r="J74" i="9"/>
  <c r="H74" i="9"/>
  <c r="F74" i="9"/>
  <c r="D74" i="9"/>
  <c r="CJ73" i="9"/>
  <c r="BU73" i="9"/>
  <c r="BV73" i="9" s="1"/>
  <c r="BT73" i="9"/>
  <c r="BR73" i="9"/>
  <c r="BP73" i="9"/>
  <c r="BN73" i="9"/>
  <c r="BL73" i="9"/>
  <c r="BJ73" i="9"/>
  <c r="BH73" i="9"/>
  <c r="BF73" i="9"/>
  <c r="BD73" i="9"/>
  <c r="BB73" i="9"/>
  <c r="AZ73" i="9"/>
  <c r="AX73" i="9"/>
  <c r="AT73" i="9"/>
  <c r="AU73" i="9" s="1"/>
  <c r="AS73" i="9"/>
  <c r="AQ73" i="9"/>
  <c r="AO73" i="9"/>
  <c r="AM73" i="9"/>
  <c r="AK73" i="9"/>
  <c r="AI73" i="9"/>
  <c r="AG73" i="9"/>
  <c r="AE73" i="9"/>
  <c r="AC73" i="9"/>
  <c r="AA73" i="9"/>
  <c r="Y73" i="9"/>
  <c r="W73" i="9"/>
  <c r="U73" i="9"/>
  <c r="S73" i="9"/>
  <c r="T73" i="9" s="1"/>
  <c r="P73" i="9"/>
  <c r="N73" i="9"/>
  <c r="L73" i="9"/>
  <c r="J73" i="9"/>
  <c r="H73" i="9"/>
  <c r="F73" i="9"/>
  <c r="D73" i="9"/>
  <c r="BU72" i="9"/>
  <c r="AT72" i="9"/>
  <c r="AU72" i="9" s="1"/>
  <c r="AS72" i="9"/>
  <c r="AQ72" i="9"/>
  <c r="AO72" i="9"/>
  <c r="AM72" i="9"/>
  <c r="AK72" i="9"/>
  <c r="AI72" i="9"/>
  <c r="AG72" i="9"/>
  <c r="AE72" i="9"/>
  <c r="AC72" i="9"/>
  <c r="AA72" i="9"/>
  <c r="Y72" i="9"/>
  <c r="W72" i="9"/>
  <c r="U72" i="9"/>
  <c r="S72" i="9"/>
  <c r="T72" i="9" s="1"/>
  <c r="P72" i="9"/>
  <c r="N72" i="9"/>
  <c r="L72" i="9"/>
  <c r="J72" i="9"/>
  <c r="H72" i="9"/>
  <c r="F72" i="9"/>
  <c r="D72" i="9"/>
  <c r="CJ71" i="9"/>
  <c r="BU71" i="9"/>
  <c r="BT71" i="9"/>
  <c r="BR71" i="9"/>
  <c r="BP71" i="9"/>
  <c r="BN71" i="9"/>
  <c r="BL71" i="9"/>
  <c r="BJ71" i="9"/>
  <c r="AT71" i="9"/>
  <c r="AU71" i="9" s="1"/>
  <c r="AS71" i="9"/>
  <c r="AQ71" i="9"/>
  <c r="AO71" i="9"/>
  <c r="AM71" i="9"/>
  <c r="AK71" i="9"/>
  <c r="AI71" i="9"/>
  <c r="AG71" i="9"/>
  <c r="AE71" i="9"/>
  <c r="AC71" i="9"/>
  <c r="AA71" i="9"/>
  <c r="Y71" i="9"/>
  <c r="W71" i="9"/>
  <c r="U71" i="9"/>
  <c r="S71" i="9"/>
  <c r="T71" i="9" s="1"/>
  <c r="P71" i="9"/>
  <c r="N71" i="9"/>
  <c r="L71" i="9"/>
  <c r="J71" i="9"/>
  <c r="H71" i="9"/>
  <c r="F71" i="9"/>
  <c r="D71" i="9"/>
  <c r="BU70" i="9"/>
  <c r="AT70" i="9"/>
  <c r="AU70" i="9" s="1"/>
  <c r="AS70" i="9"/>
  <c r="AQ70" i="9"/>
  <c r="AO70" i="9"/>
  <c r="AM70" i="9"/>
  <c r="AK70" i="9"/>
  <c r="AI70" i="9"/>
  <c r="AG70" i="9"/>
  <c r="AE70" i="9"/>
  <c r="AC70" i="9"/>
  <c r="AA70" i="9"/>
  <c r="Y70" i="9"/>
  <c r="W70" i="9"/>
  <c r="U70" i="9"/>
  <c r="T70" i="9"/>
  <c r="S70" i="9"/>
  <c r="P70" i="9"/>
  <c r="N70" i="9"/>
  <c r="L70" i="9"/>
  <c r="J70" i="9"/>
  <c r="H70" i="9"/>
  <c r="F70" i="9"/>
  <c r="D70" i="9"/>
  <c r="CJ69" i="9"/>
  <c r="BU69" i="9"/>
  <c r="BV69" i="9" s="1"/>
  <c r="BT69" i="9"/>
  <c r="BR69" i="9"/>
  <c r="BP69" i="9"/>
  <c r="BN69" i="9"/>
  <c r="BL69" i="9"/>
  <c r="BJ69" i="9"/>
  <c r="BH69" i="9"/>
  <c r="BF69" i="9"/>
  <c r="BD69" i="9"/>
  <c r="BB69" i="9"/>
  <c r="AZ69" i="9"/>
  <c r="AX69" i="9"/>
  <c r="AT69" i="9"/>
  <c r="AU69" i="9" s="1"/>
  <c r="AS69" i="9"/>
  <c r="AQ69" i="9"/>
  <c r="AO69" i="9"/>
  <c r="AM69" i="9"/>
  <c r="AK69" i="9"/>
  <c r="AI69" i="9"/>
  <c r="AG69" i="9"/>
  <c r="AE69" i="9"/>
  <c r="AC69" i="9"/>
  <c r="AA69" i="9"/>
  <c r="Y69" i="9"/>
  <c r="W69" i="9"/>
  <c r="U69" i="9"/>
  <c r="S69" i="9"/>
  <c r="T69" i="9" s="1"/>
  <c r="P69" i="9"/>
  <c r="N69" i="9"/>
  <c r="L69" i="9"/>
  <c r="J69" i="9"/>
  <c r="H69" i="9"/>
  <c r="F69" i="9"/>
  <c r="D69" i="9"/>
  <c r="BU68" i="9"/>
  <c r="AT68" i="9"/>
  <c r="AU68" i="9" s="1"/>
  <c r="AS68" i="9"/>
  <c r="AQ68" i="9"/>
  <c r="AO68" i="9"/>
  <c r="AM68" i="9"/>
  <c r="AK68" i="9"/>
  <c r="AI68" i="9"/>
  <c r="AG68" i="9"/>
  <c r="AE68" i="9"/>
  <c r="AC68" i="9"/>
  <c r="AA68" i="9"/>
  <c r="Y68" i="9"/>
  <c r="W68" i="9"/>
  <c r="U68" i="9"/>
  <c r="S68" i="9"/>
  <c r="T68" i="9" s="1"/>
  <c r="P68" i="9"/>
  <c r="N68" i="9"/>
  <c r="L68" i="9"/>
  <c r="J68" i="9"/>
  <c r="H68" i="9"/>
  <c r="F68" i="9"/>
  <c r="D68" i="9"/>
  <c r="CJ67" i="9"/>
  <c r="BU67" i="9"/>
  <c r="BT67" i="9"/>
  <c r="BR67" i="9"/>
  <c r="BP67" i="9"/>
  <c r="BN67" i="9"/>
  <c r="BL67" i="9"/>
  <c r="BJ67" i="9"/>
  <c r="AT67" i="9"/>
  <c r="AU67" i="9" s="1"/>
  <c r="AS67" i="9"/>
  <c r="AQ67" i="9"/>
  <c r="AO67" i="9"/>
  <c r="AM67" i="9"/>
  <c r="AK67" i="9"/>
  <c r="AI67" i="9"/>
  <c r="AG67" i="9"/>
  <c r="AE67" i="9"/>
  <c r="AC67" i="9"/>
  <c r="AA67" i="9"/>
  <c r="Y67" i="9"/>
  <c r="W67" i="9"/>
  <c r="U67" i="9"/>
  <c r="S67" i="9"/>
  <c r="T67" i="9" s="1"/>
  <c r="P67" i="9"/>
  <c r="N67" i="9"/>
  <c r="L67" i="9"/>
  <c r="J67" i="9"/>
  <c r="H67" i="9"/>
  <c r="F67" i="9"/>
  <c r="D67" i="9"/>
  <c r="BU66" i="9"/>
  <c r="AT66" i="9"/>
  <c r="AU66" i="9" s="1"/>
  <c r="AS66" i="9"/>
  <c r="AQ66" i="9"/>
  <c r="AO66" i="9"/>
  <c r="AM66" i="9"/>
  <c r="AK66" i="9"/>
  <c r="AI66" i="9"/>
  <c r="AG66" i="9"/>
  <c r="AE66" i="9"/>
  <c r="AC66" i="9"/>
  <c r="AA66" i="9"/>
  <c r="Y66" i="9"/>
  <c r="W66" i="9"/>
  <c r="U66" i="9"/>
  <c r="S66" i="9"/>
  <c r="T66" i="9" s="1"/>
  <c r="P66" i="9"/>
  <c r="N66" i="9"/>
  <c r="L66" i="9"/>
  <c r="J66" i="9"/>
  <c r="H66" i="9"/>
  <c r="F66" i="9"/>
  <c r="D66" i="9"/>
  <c r="CJ65" i="9"/>
  <c r="BU65" i="9"/>
  <c r="BV65" i="9" s="1"/>
  <c r="BT65" i="9"/>
  <c r="BR65" i="9"/>
  <c r="BP65" i="9"/>
  <c r="BN65" i="9"/>
  <c r="BL65" i="9"/>
  <c r="BJ65" i="9"/>
  <c r="BH65" i="9"/>
  <c r="BF65" i="9"/>
  <c r="BD65" i="9"/>
  <c r="BB65" i="9"/>
  <c r="AZ65" i="9"/>
  <c r="AX65" i="9"/>
  <c r="AT65" i="9"/>
  <c r="AU65" i="9" s="1"/>
  <c r="AS65" i="9"/>
  <c r="AQ65" i="9"/>
  <c r="AO65" i="9"/>
  <c r="AM65" i="9"/>
  <c r="AK65" i="9"/>
  <c r="AI65" i="9"/>
  <c r="AG65" i="9"/>
  <c r="AE65" i="9"/>
  <c r="AC65" i="9"/>
  <c r="AA65" i="9"/>
  <c r="Y65" i="9"/>
  <c r="W65" i="9"/>
  <c r="U65" i="9"/>
  <c r="T65" i="9"/>
  <c r="S65" i="9"/>
  <c r="P65" i="9"/>
  <c r="N65" i="9"/>
  <c r="L65" i="9"/>
  <c r="J65" i="9"/>
  <c r="H65" i="9"/>
  <c r="F65" i="9"/>
  <c r="D65" i="9"/>
  <c r="BU64" i="9"/>
  <c r="AT64" i="9"/>
  <c r="AU64" i="9" s="1"/>
  <c r="AS64" i="9"/>
  <c r="AQ64" i="9"/>
  <c r="AO64" i="9"/>
  <c r="AM64" i="9"/>
  <c r="AK64" i="9"/>
  <c r="AI64" i="9"/>
  <c r="AG64" i="9"/>
  <c r="AE64" i="9"/>
  <c r="AC64" i="9"/>
  <c r="AA64" i="9"/>
  <c r="Y64" i="9"/>
  <c r="W64" i="9"/>
  <c r="U64" i="9"/>
  <c r="S64" i="9"/>
  <c r="T64" i="9" s="1"/>
  <c r="P64" i="9"/>
  <c r="N64" i="9"/>
  <c r="L64" i="9"/>
  <c r="J64" i="9"/>
  <c r="H64" i="9"/>
  <c r="F64" i="9"/>
  <c r="D64" i="9"/>
  <c r="CJ63" i="9"/>
  <c r="BU63" i="9"/>
  <c r="BT63" i="9"/>
  <c r="BR63" i="9"/>
  <c r="BP63" i="9"/>
  <c r="BN63" i="9"/>
  <c r="BL63" i="9"/>
  <c r="BJ63" i="9"/>
  <c r="AT63" i="9"/>
  <c r="AU63" i="9" s="1"/>
  <c r="AS63" i="9"/>
  <c r="AQ63" i="9"/>
  <c r="AO63" i="9"/>
  <c r="AM63" i="9"/>
  <c r="AK63" i="9"/>
  <c r="AI63" i="9"/>
  <c r="AG63" i="9"/>
  <c r="AE63" i="9"/>
  <c r="AC63" i="9"/>
  <c r="AA63" i="9"/>
  <c r="Y63" i="9"/>
  <c r="W63" i="9"/>
  <c r="U63" i="9"/>
  <c r="S63" i="9"/>
  <c r="T63" i="9" s="1"/>
  <c r="P63" i="9"/>
  <c r="N63" i="9"/>
  <c r="L63" i="9"/>
  <c r="J63" i="9"/>
  <c r="H63" i="9"/>
  <c r="F63" i="9"/>
  <c r="D63" i="9"/>
  <c r="BU62" i="9"/>
  <c r="AT62" i="9"/>
  <c r="AU62" i="9" s="1"/>
  <c r="AS62" i="9"/>
  <c r="AQ62" i="9"/>
  <c r="AO62" i="9"/>
  <c r="AM62" i="9"/>
  <c r="AK62" i="9"/>
  <c r="AI62" i="9"/>
  <c r="AG62" i="9"/>
  <c r="AE62" i="9"/>
  <c r="AC62" i="9"/>
  <c r="AA62" i="9"/>
  <c r="Y62" i="9"/>
  <c r="W62" i="9"/>
  <c r="U62" i="9"/>
  <c r="S62" i="9"/>
  <c r="T62" i="9" s="1"/>
  <c r="P62" i="9"/>
  <c r="N62" i="9"/>
  <c r="L62" i="9"/>
  <c r="J62" i="9"/>
  <c r="H62" i="9"/>
  <c r="F62" i="9"/>
  <c r="D62" i="9"/>
  <c r="CJ61" i="9"/>
  <c r="BV61" i="9" s="1"/>
  <c r="BU61" i="9"/>
  <c r="BT61" i="9"/>
  <c r="BR61" i="9"/>
  <c r="BP61" i="9"/>
  <c r="BN61" i="9"/>
  <c r="BL61" i="9"/>
  <c r="BJ61" i="9"/>
  <c r="BH61" i="9"/>
  <c r="BF61" i="9"/>
  <c r="BD61" i="9"/>
  <c r="BB61" i="9"/>
  <c r="AZ61" i="9"/>
  <c r="AX61" i="9"/>
  <c r="AT61" i="9"/>
  <c r="AU61" i="9" s="1"/>
  <c r="AS61" i="9"/>
  <c r="AQ61" i="9"/>
  <c r="AO61" i="9"/>
  <c r="AM61" i="9"/>
  <c r="AK61" i="9"/>
  <c r="AI61" i="9"/>
  <c r="AG61" i="9"/>
  <c r="AE61" i="9"/>
  <c r="AC61" i="9"/>
  <c r="AA61" i="9"/>
  <c r="Y61" i="9"/>
  <c r="W61" i="9"/>
  <c r="U61" i="9"/>
  <c r="S61" i="9"/>
  <c r="T61" i="9" s="1"/>
  <c r="P61" i="9"/>
  <c r="N61" i="9"/>
  <c r="L61" i="9"/>
  <c r="J61" i="9"/>
  <c r="H61" i="9"/>
  <c r="F61" i="9"/>
  <c r="D61" i="9"/>
  <c r="BU60" i="9"/>
  <c r="AT60" i="9"/>
  <c r="AU60" i="9" s="1"/>
  <c r="AS60" i="9"/>
  <c r="AQ60" i="9"/>
  <c r="AO60" i="9"/>
  <c r="AM60" i="9"/>
  <c r="AK60" i="9"/>
  <c r="AI60" i="9"/>
  <c r="AG60" i="9"/>
  <c r="AE60" i="9"/>
  <c r="AC60" i="9"/>
  <c r="AA60" i="9"/>
  <c r="Y60" i="9"/>
  <c r="W60" i="9"/>
  <c r="U60" i="9"/>
  <c r="S60" i="9"/>
  <c r="T60" i="9" s="1"/>
  <c r="P60" i="9"/>
  <c r="N60" i="9"/>
  <c r="L60" i="9"/>
  <c r="J60" i="9"/>
  <c r="H60" i="9"/>
  <c r="F60" i="9"/>
  <c r="D60" i="9"/>
  <c r="CJ59" i="9"/>
  <c r="BU59" i="9"/>
  <c r="BT59" i="9"/>
  <c r="BR59" i="9"/>
  <c r="BP59" i="9"/>
  <c r="BN59" i="9"/>
  <c r="BL59" i="9"/>
  <c r="BJ59" i="9"/>
  <c r="AT59" i="9"/>
  <c r="AU59" i="9" s="1"/>
  <c r="AS59" i="9"/>
  <c r="AQ59" i="9"/>
  <c r="AO59" i="9"/>
  <c r="AM59" i="9"/>
  <c r="AK59" i="9"/>
  <c r="AI59" i="9"/>
  <c r="AG59" i="9"/>
  <c r="AE59" i="9"/>
  <c r="AC59" i="9"/>
  <c r="AA59" i="9"/>
  <c r="Y59" i="9"/>
  <c r="W59" i="9"/>
  <c r="U59" i="9"/>
  <c r="S59" i="9"/>
  <c r="T59" i="9" s="1"/>
  <c r="P59" i="9"/>
  <c r="N59" i="9"/>
  <c r="L59" i="9"/>
  <c r="J59" i="9"/>
  <c r="H59" i="9"/>
  <c r="F59" i="9"/>
  <c r="D59" i="9"/>
  <c r="BU58" i="9"/>
  <c r="AT58" i="9"/>
  <c r="AU58" i="9" s="1"/>
  <c r="AS58" i="9"/>
  <c r="AQ58" i="9"/>
  <c r="AO58" i="9"/>
  <c r="AM58" i="9"/>
  <c r="AK58" i="9"/>
  <c r="AI58" i="9"/>
  <c r="AG58" i="9"/>
  <c r="AE58" i="9"/>
  <c r="AC58" i="9"/>
  <c r="AA58" i="9"/>
  <c r="Y58" i="9"/>
  <c r="W58" i="9"/>
  <c r="U58" i="9"/>
  <c r="S58" i="9"/>
  <c r="T58" i="9" s="1"/>
  <c r="P58" i="9"/>
  <c r="N58" i="9"/>
  <c r="L58" i="9"/>
  <c r="J58" i="9"/>
  <c r="H58" i="9"/>
  <c r="F58" i="9"/>
  <c r="D58" i="9"/>
  <c r="CJ57" i="9"/>
  <c r="BV57" i="9" s="1"/>
  <c r="BU57" i="9"/>
  <c r="BT57" i="9"/>
  <c r="BR57" i="9"/>
  <c r="BP57" i="9"/>
  <c r="BN57" i="9"/>
  <c r="BL57" i="9"/>
  <c r="BJ57" i="9"/>
  <c r="BH57" i="9"/>
  <c r="BF57" i="9"/>
  <c r="BD57" i="9"/>
  <c r="BB57" i="9"/>
  <c r="AZ57" i="9"/>
  <c r="AX57" i="9"/>
  <c r="AT57" i="9"/>
  <c r="AU57" i="9" s="1"/>
  <c r="AS57" i="9"/>
  <c r="AQ57" i="9"/>
  <c r="AO57" i="9"/>
  <c r="AM57" i="9"/>
  <c r="AK57" i="9"/>
  <c r="AI57" i="9"/>
  <c r="AG57" i="9"/>
  <c r="AE57" i="9"/>
  <c r="AC57" i="9"/>
  <c r="AA57" i="9"/>
  <c r="Y57" i="9"/>
  <c r="W57" i="9"/>
  <c r="U57" i="9"/>
  <c r="S57" i="9"/>
  <c r="T57" i="9" s="1"/>
  <c r="P57" i="9"/>
  <c r="N57" i="9"/>
  <c r="L57" i="9"/>
  <c r="J57" i="9"/>
  <c r="H57" i="9"/>
  <c r="F57" i="9"/>
  <c r="D57" i="9"/>
  <c r="BU56" i="9"/>
  <c r="AT56" i="9"/>
  <c r="AU56" i="9" s="1"/>
  <c r="AS56" i="9"/>
  <c r="AQ56" i="9"/>
  <c r="AO56" i="9"/>
  <c r="AM56" i="9"/>
  <c r="AK56" i="9"/>
  <c r="AI56" i="9"/>
  <c r="AG56" i="9"/>
  <c r="AE56" i="9"/>
  <c r="AC56" i="9"/>
  <c r="AA56" i="9"/>
  <c r="Y56" i="9"/>
  <c r="W56" i="9"/>
  <c r="U56" i="9"/>
  <c r="S56" i="9"/>
  <c r="T56" i="9" s="1"/>
  <c r="P56" i="9"/>
  <c r="N56" i="9"/>
  <c r="L56" i="9"/>
  <c r="J56" i="9"/>
  <c r="H56" i="9"/>
  <c r="F56" i="9"/>
  <c r="D56" i="9"/>
  <c r="CJ55" i="9"/>
  <c r="BU55" i="9"/>
  <c r="BT55" i="9"/>
  <c r="BR55" i="9"/>
  <c r="BP55" i="9"/>
  <c r="BN55" i="9"/>
  <c r="BL55" i="9"/>
  <c r="BJ55" i="9"/>
  <c r="AT55" i="9"/>
  <c r="AU55" i="9" s="1"/>
  <c r="AS55" i="9"/>
  <c r="AQ55" i="9"/>
  <c r="AO55" i="9"/>
  <c r="AM55" i="9"/>
  <c r="AK55" i="9"/>
  <c r="AI55" i="9"/>
  <c r="AG55" i="9"/>
  <c r="AE55" i="9"/>
  <c r="AC55" i="9"/>
  <c r="AA55" i="9"/>
  <c r="Y55" i="9"/>
  <c r="W55" i="9"/>
  <c r="U55" i="9"/>
  <c r="S55" i="9"/>
  <c r="T55" i="9" s="1"/>
  <c r="P55" i="9"/>
  <c r="N55" i="9"/>
  <c r="L55" i="9"/>
  <c r="J55" i="9"/>
  <c r="H55" i="9"/>
  <c r="F55" i="9"/>
  <c r="D55" i="9"/>
  <c r="BU54" i="9"/>
  <c r="AT54" i="9"/>
  <c r="AU54" i="9" s="1"/>
  <c r="AS54" i="9"/>
  <c r="AQ54" i="9"/>
  <c r="AO54" i="9"/>
  <c r="AM54" i="9"/>
  <c r="AK54" i="9"/>
  <c r="AI54" i="9"/>
  <c r="AG54" i="9"/>
  <c r="AE54" i="9"/>
  <c r="AC54" i="9"/>
  <c r="AA54" i="9"/>
  <c r="Y54" i="9"/>
  <c r="W54" i="9"/>
  <c r="U54" i="9"/>
  <c r="S54" i="9"/>
  <c r="T54" i="9" s="1"/>
  <c r="P54" i="9"/>
  <c r="N54" i="9"/>
  <c r="L54" i="9"/>
  <c r="J54" i="9"/>
  <c r="H54" i="9"/>
  <c r="F54" i="9"/>
  <c r="D54" i="9"/>
  <c r="CJ53" i="9"/>
  <c r="BU53" i="9"/>
  <c r="BV53" i="9" s="1"/>
  <c r="BT53" i="9"/>
  <c r="BR53" i="9"/>
  <c r="BP53" i="9"/>
  <c r="BN53" i="9"/>
  <c r="BL53" i="9"/>
  <c r="BJ53" i="9"/>
  <c r="BH53" i="9"/>
  <c r="BF53" i="9"/>
  <c r="BD53" i="9"/>
  <c r="BB53" i="9"/>
  <c r="AZ53" i="9"/>
  <c r="AX53" i="9"/>
  <c r="AU53" i="9"/>
  <c r="AT53" i="9"/>
  <c r="AS53" i="9"/>
  <c r="AQ53" i="9"/>
  <c r="AO53" i="9"/>
  <c r="AM53" i="9"/>
  <c r="AK53" i="9"/>
  <c r="AI53" i="9"/>
  <c r="AG53" i="9"/>
  <c r="AE53" i="9"/>
  <c r="AC53" i="9"/>
  <c r="AA53" i="9"/>
  <c r="Y53" i="9"/>
  <c r="W53" i="9"/>
  <c r="U53" i="9"/>
  <c r="S53" i="9"/>
  <c r="T53" i="9" s="1"/>
  <c r="P53" i="9"/>
  <c r="N53" i="9"/>
  <c r="L53" i="9"/>
  <c r="J53" i="9"/>
  <c r="H53" i="9"/>
  <c r="F53" i="9"/>
  <c r="D53" i="9"/>
  <c r="BU52" i="9"/>
  <c r="AT52" i="9"/>
  <c r="AU52" i="9" s="1"/>
  <c r="AS52" i="9"/>
  <c r="AQ52" i="9"/>
  <c r="AO52" i="9"/>
  <c r="AM52" i="9"/>
  <c r="AK52" i="9"/>
  <c r="AI52" i="9"/>
  <c r="AG52" i="9"/>
  <c r="AE52" i="9"/>
  <c r="AC52" i="9"/>
  <c r="AA52" i="9"/>
  <c r="Y52" i="9"/>
  <c r="W52" i="9"/>
  <c r="U52" i="9"/>
  <c r="T52" i="9"/>
  <c r="S52" i="9"/>
  <c r="P52" i="9"/>
  <c r="N52" i="9"/>
  <c r="L52" i="9"/>
  <c r="J52" i="9"/>
  <c r="H52" i="9"/>
  <c r="F52" i="9"/>
  <c r="D52" i="9"/>
  <c r="CJ51" i="9"/>
  <c r="BU51" i="9"/>
  <c r="BT51" i="9"/>
  <c r="BR51" i="9"/>
  <c r="BP51" i="9"/>
  <c r="BN51" i="9"/>
  <c r="BL51" i="9"/>
  <c r="BJ51" i="9"/>
  <c r="AT51" i="9"/>
  <c r="AU51" i="9" s="1"/>
  <c r="AS51" i="9"/>
  <c r="AQ51" i="9"/>
  <c r="AO51" i="9"/>
  <c r="AM51" i="9"/>
  <c r="AK51" i="9"/>
  <c r="AI51" i="9"/>
  <c r="AG51" i="9"/>
  <c r="AE51" i="9"/>
  <c r="AC51" i="9"/>
  <c r="AA51" i="9"/>
  <c r="Y51" i="9"/>
  <c r="W51" i="9"/>
  <c r="U51" i="9"/>
  <c r="T51" i="9"/>
  <c r="S51" i="9"/>
  <c r="P51" i="9"/>
  <c r="N51" i="9"/>
  <c r="L51" i="9"/>
  <c r="J51" i="9"/>
  <c r="H51" i="9"/>
  <c r="F51" i="9"/>
  <c r="D51" i="9"/>
  <c r="BU50" i="9"/>
  <c r="AT50" i="9"/>
  <c r="AU50" i="9" s="1"/>
  <c r="AS50" i="9"/>
  <c r="AQ50" i="9"/>
  <c r="AO50" i="9"/>
  <c r="AM50" i="9"/>
  <c r="AK50" i="9"/>
  <c r="AI50" i="9"/>
  <c r="AG50" i="9"/>
  <c r="AE50" i="9"/>
  <c r="AC50" i="9"/>
  <c r="AA50" i="9"/>
  <c r="Y50" i="9"/>
  <c r="W50" i="9"/>
  <c r="U50" i="9"/>
  <c r="S50" i="9"/>
  <c r="T50" i="9" s="1"/>
  <c r="P50" i="9"/>
  <c r="N50" i="9"/>
  <c r="L50" i="9"/>
  <c r="J50" i="9"/>
  <c r="H50" i="9"/>
  <c r="F50" i="9"/>
  <c r="D50" i="9"/>
  <c r="CJ49" i="9"/>
  <c r="BU49" i="9"/>
  <c r="BT49" i="9"/>
  <c r="BR49" i="9"/>
  <c r="BP49" i="9"/>
  <c r="BN49" i="9"/>
  <c r="BL49" i="9"/>
  <c r="BJ49" i="9"/>
  <c r="BH49" i="9"/>
  <c r="BF49" i="9"/>
  <c r="BD49" i="9"/>
  <c r="BB49" i="9"/>
  <c r="AZ49" i="9"/>
  <c r="AX49" i="9"/>
  <c r="AT49" i="9"/>
  <c r="AU49" i="9" s="1"/>
  <c r="AS49" i="9"/>
  <c r="AQ49" i="9"/>
  <c r="AO49" i="9"/>
  <c r="AM49" i="9"/>
  <c r="AK49" i="9"/>
  <c r="AI49" i="9"/>
  <c r="AG49" i="9"/>
  <c r="AE49" i="9"/>
  <c r="AC49" i="9"/>
  <c r="AA49" i="9"/>
  <c r="Y49" i="9"/>
  <c r="W49" i="9"/>
  <c r="U49" i="9"/>
  <c r="T49" i="9"/>
  <c r="S49" i="9"/>
  <c r="P49" i="9"/>
  <c r="N49" i="9"/>
  <c r="L49" i="9"/>
  <c r="J49" i="9"/>
  <c r="H49" i="9"/>
  <c r="F49" i="9"/>
  <c r="D49" i="9"/>
  <c r="BU48" i="9"/>
  <c r="AU48" i="9"/>
  <c r="AT48" i="9"/>
  <c r="AS48" i="9"/>
  <c r="AQ48" i="9"/>
  <c r="AO48" i="9"/>
  <c r="AM48" i="9"/>
  <c r="AK48" i="9"/>
  <c r="AI48" i="9"/>
  <c r="AG48" i="9"/>
  <c r="AE48" i="9"/>
  <c r="AC48" i="9"/>
  <c r="AA48" i="9"/>
  <c r="Y48" i="9"/>
  <c r="W48" i="9"/>
  <c r="U48" i="9"/>
  <c r="S48" i="9"/>
  <c r="T48" i="9" s="1"/>
  <c r="P48" i="9"/>
  <c r="N48" i="9"/>
  <c r="L48" i="9"/>
  <c r="J48" i="9"/>
  <c r="H48" i="9"/>
  <c r="F48" i="9"/>
  <c r="D48" i="9"/>
  <c r="CJ47" i="9"/>
  <c r="BU47" i="9"/>
  <c r="BT47" i="9"/>
  <c r="BR47" i="9"/>
  <c r="BP47" i="9"/>
  <c r="BN47" i="9"/>
  <c r="BL47" i="9"/>
  <c r="BJ47" i="9"/>
  <c r="AT47" i="9"/>
  <c r="AU47" i="9" s="1"/>
  <c r="AS47" i="9"/>
  <c r="AQ47" i="9"/>
  <c r="AO47" i="9"/>
  <c r="AM47" i="9"/>
  <c r="AK47" i="9"/>
  <c r="AI47" i="9"/>
  <c r="AG47" i="9"/>
  <c r="AE47" i="9"/>
  <c r="AC47" i="9"/>
  <c r="AA47" i="9"/>
  <c r="Y47" i="9"/>
  <c r="W47" i="9"/>
  <c r="U47" i="9"/>
  <c r="S47" i="9"/>
  <c r="T47" i="9" s="1"/>
  <c r="P47" i="9"/>
  <c r="N47" i="9"/>
  <c r="L47" i="9"/>
  <c r="J47" i="9"/>
  <c r="H47" i="9"/>
  <c r="F47" i="9"/>
  <c r="D47" i="9"/>
  <c r="BU46" i="9"/>
  <c r="AT46" i="9"/>
  <c r="AU46" i="9" s="1"/>
  <c r="AS46" i="9"/>
  <c r="AQ46" i="9"/>
  <c r="AO46" i="9"/>
  <c r="AM46" i="9"/>
  <c r="AK46" i="9"/>
  <c r="AI46" i="9"/>
  <c r="AG46" i="9"/>
  <c r="AE46" i="9"/>
  <c r="AC46" i="9"/>
  <c r="AA46" i="9"/>
  <c r="Y46" i="9"/>
  <c r="W46" i="9"/>
  <c r="U46" i="9"/>
  <c r="S46" i="9"/>
  <c r="T46" i="9" s="1"/>
  <c r="P46" i="9"/>
  <c r="N46" i="9"/>
  <c r="L46" i="9"/>
  <c r="J46" i="9"/>
  <c r="H46" i="9"/>
  <c r="F46" i="9"/>
  <c r="D46" i="9"/>
  <c r="CJ45" i="9"/>
  <c r="BV45" i="9"/>
  <c r="BU45" i="9"/>
  <c r="BT45" i="9"/>
  <c r="BR45" i="9"/>
  <c r="BP45" i="9"/>
  <c r="BN45" i="9"/>
  <c r="BL45" i="9"/>
  <c r="BJ45" i="9"/>
  <c r="BH45" i="9"/>
  <c r="BF45" i="9"/>
  <c r="BD45" i="9"/>
  <c r="BB45" i="9"/>
  <c r="AZ45" i="9"/>
  <c r="AX45" i="9"/>
  <c r="AT45" i="9"/>
  <c r="AU45" i="9" s="1"/>
  <c r="AS45" i="9"/>
  <c r="AQ45" i="9"/>
  <c r="AO45" i="9"/>
  <c r="AM45" i="9"/>
  <c r="AK45" i="9"/>
  <c r="AI45" i="9"/>
  <c r="AG45" i="9"/>
  <c r="AE45" i="9"/>
  <c r="AC45" i="9"/>
  <c r="AA45" i="9"/>
  <c r="Y45" i="9"/>
  <c r="W45" i="9"/>
  <c r="U45" i="9"/>
  <c r="T45" i="9"/>
  <c r="S45" i="9"/>
  <c r="P45" i="9"/>
  <c r="N45" i="9"/>
  <c r="L45" i="9"/>
  <c r="J45" i="9"/>
  <c r="H45" i="9"/>
  <c r="F45" i="9"/>
  <c r="D45" i="9"/>
  <c r="BU44" i="9"/>
  <c r="AT44" i="9"/>
  <c r="AU44" i="9" s="1"/>
  <c r="AS44" i="9"/>
  <c r="AQ44" i="9"/>
  <c r="AO44" i="9"/>
  <c r="AM44" i="9"/>
  <c r="AK44" i="9"/>
  <c r="AI44" i="9"/>
  <c r="AG44" i="9"/>
  <c r="AE44" i="9"/>
  <c r="AC44" i="9"/>
  <c r="AA44" i="9"/>
  <c r="Y44" i="9"/>
  <c r="W44" i="9"/>
  <c r="U44" i="9"/>
  <c r="S44" i="9"/>
  <c r="T44" i="9" s="1"/>
  <c r="P44" i="9"/>
  <c r="N44" i="9"/>
  <c r="L44" i="9"/>
  <c r="J44" i="9"/>
  <c r="H44" i="9"/>
  <c r="F44" i="9"/>
  <c r="D44" i="9"/>
  <c r="CJ43" i="9"/>
  <c r="BU43" i="9"/>
  <c r="BT43" i="9"/>
  <c r="BR43" i="9"/>
  <c r="BP43" i="9"/>
  <c r="BN43" i="9"/>
  <c r="BL43" i="9"/>
  <c r="BJ43" i="9"/>
  <c r="AT43" i="9"/>
  <c r="AU43" i="9" s="1"/>
  <c r="AS43" i="9"/>
  <c r="AQ43" i="9"/>
  <c r="AO43" i="9"/>
  <c r="AM43" i="9"/>
  <c r="AK43" i="9"/>
  <c r="AI43" i="9"/>
  <c r="AG43" i="9"/>
  <c r="AE43" i="9"/>
  <c r="AC43" i="9"/>
  <c r="AA43" i="9"/>
  <c r="Y43" i="9"/>
  <c r="W43" i="9"/>
  <c r="U43" i="9"/>
  <c r="S43" i="9"/>
  <c r="T43" i="9" s="1"/>
  <c r="P43" i="9"/>
  <c r="N43" i="9"/>
  <c r="L43" i="9"/>
  <c r="J43" i="9"/>
  <c r="H43" i="9"/>
  <c r="F43" i="9"/>
  <c r="D43" i="9"/>
  <c r="BU42" i="9"/>
  <c r="AT42" i="9"/>
  <c r="AU42" i="9" s="1"/>
  <c r="AS42" i="9"/>
  <c r="AQ42" i="9"/>
  <c r="AO42" i="9"/>
  <c r="AM42" i="9"/>
  <c r="AK42" i="9"/>
  <c r="AI42" i="9"/>
  <c r="AG42" i="9"/>
  <c r="AE42" i="9"/>
  <c r="AC42" i="9"/>
  <c r="AA42" i="9"/>
  <c r="Y42" i="9"/>
  <c r="W42" i="9"/>
  <c r="U42" i="9"/>
  <c r="S42" i="9"/>
  <c r="T42" i="9" s="1"/>
  <c r="P42" i="9"/>
  <c r="N42" i="9"/>
  <c r="L42" i="9"/>
  <c r="J42" i="9"/>
  <c r="H42" i="9"/>
  <c r="F42" i="9"/>
  <c r="D42" i="9"/>
  <c r="CJ41" i="9"/>
  <c r="BU41" i="9"/>
  <c r="BV41" i="9" s="1"/>
  <c r="BT41" i="9"/>
  <c r="BR41" i="9"/>
  <c r="BP41" i="9"/>
  <c r="BN41" i="9"/>
  <c r="BL41" i="9"/>
  <c r="BJ41" i="9"/>
  <c r="BH41" i="9"/>
  <c r="BF41" i="9"/>
  <c r="BD41" i="9"/>
  <c r="BB41" i="9"/>
  <c r="AZ41" i="9"/>
  <c r="AX41" i="9"/>
  <c r="AT41" i="9"/>
  <c r="AU41" i="9" s="1"/>
  <c r="AS41" i="9"/>
  <c r="AQ41" i="9"/>
  <c r="AO41" i="9"/>
  <c r="AM41" i="9"/>
  <c r="AK41" i="9"/>
  <c r="AI41" i="9"/>
  <c r="AG41" i="9"/>
  <c r="AE41" i="9"/>
  <c r="AC41" i="9"/>
  <c r="AA41" i="9"/>
  <c r="Y41" i="9"/>
  <c r="W41" i="9"/>
  <c r="U41" i="9"/>
  <c r="S41" i="9"/>
  <c r="T41" i="9" s="1"/>
  <c r="P41" i="9"/>
  <c r="N41" i="9"/>
  <c r="L41" i="9"/>
  <c r="J41" i="9"/>
  <c r="H41" i="9"/>
  <c r="F41" i="9"/>
  <c r="D41" i="9"/>
  <c r="BU40" i="9"/>
  <c r="AT40" i="9"/>
  <c r="AU40" i="9" s="1"/>
  <c r="AS40" i="9"/>
  <c r="AQ40" i="9"/>
  <c r="AO40" i="9"/>
  <c r="AM40" i="9"/>
  <c r="AK40" i="9"/>
  <c r="AI40" i="9"/>
  <c r="AG40" i="9"/>
  <c r="AE40" i="9"/>
  <c r="AC40" i="9"/>
  <c r="AA40" i="9"/>
  <c r="Y40" i="9"/>
  <c r="W40" i="9"/>
  <c r="U40" i="9"/>
  <c r="T40" i="9"/>
  <c r="S40" i="9"/>
  <c r="P40" i="9"/>
  <c r="N40" i="9"/>
  <c r="L40" i="9"/>
  <c r="J40" i="9"/>
  <c r="H40" i="9"/>
  <c r="F40" i="9"/>
  <c r="D40" i="9"/>
  <c r="CJ39" i="9"/>
  <c r="BU39" i="9"/>
  <c r="BT39" i="9"/>
  <c r="BR39" i="9"/>
  <c r="BP39" i="9"/>
  <c r="BN39" i="9"/>
  <c r="BL39" i="9"/>
  <c r="BJ39" i="9"/>
  <c r="AU39" i="9"/>
  <c r="AT39" i="9"/>
  <c r="AS39" i="9"/>
  <c r="AQ39" i="9"/>
  <c r="AO39" i="9"/>
  <c r="AM39" i="9"/>
  <c r="AK39" i="9"/>
  <c r="AI39" i="9"/>
  <c r="AG39" i="9"/>
  <c r="AE39" i="9"/>
  <c r="AC39" i="9"/>
  <c r="AA39" i="9"/>
  <c r="Y39" i="9"/>
  <c r="W39" i="9"/>
  <c r="U39" i="9"/>
  <c r="S39" i="9"/>
  <c r="T39" i="9" s="1"/>
  <c r="P39" i="9"/>
  <c r="N39" i="9"/>
  <c r="L39" i="9"/>
  <c r="J39" i="9"/>
  <c r="H39" i="9"/>
  <c r="F39" i="9"/>
  <c r="D39" i="9"/>
  <c r="BU38" i="9"/>
  <c r="AT38" i="9"/>
  <c r="AU38" i="9" s="1"/>
  <c r="AS38" i="9"/>
  <c r="AQ38" i="9"/>
  <c r="AO38" i="9"/>
  <c r="AM38" i="9"/>
  <c r="AK38" i="9"/>
  <c r="AI38" i="9"/>
  <c r="AG38" i="9"/>
  <c r="AE38" i="9"/>
  <c r="AC38" i="9"/>
  <c r="AA38" i="9"/>
  <c r="Y38" i="9"/>
  <c r="W38" i="9"/>
  <c r="U38" i="9"/>
  <c r="T38" i="9"/>
  <c r="S38" i="9"/>
  <c r="P38" i="9"/>
  <c r="N38" i="9"/>
  <c r="L38" i="9"/>
  <c r="J38" i="9"/>
  <c r="H38" i="9"/>
  <c r="F38" i="9"/>
  <c r="D38" i="9"/>
  <c r="CJ37" i="9"/>
  <c r="BV37" i="9"/>
  <c r="BU37" i="9"/>
  <c r="BT37" i="9"/>
  <c r="BR37" i="9"/>
  <c r="BP37" i="9"/>
  <c r="BN37" i="9"/>
  <c r="BL37" i="9"/>
  <c r="BJ37" i="9"/>
  <c r="BH37" i="9"/>
  <c r="BF37" i="9"/>
  <c r="BD37" i="9"/>
  <c r="BB37" i="9"/>
  <c r="AZ37" i="9"/>
  <c r="AX37" i="9"/>
  <c r="AU37" i="9"/>
  <c r="AT37" i="9"/>
  <c r="AS37" i="9"/>
  <c r="AQ37" i="9"/>
  <c r="AO37" i="9"/>
  <c r="AM37" i="9"/>
  <c r="AK37" i="9"/>
  <c r="AI37" i="9"/>
  <c r="AG37" i="9"/>
  <c r="AE37" i="9"/>
  <c r="AC37" i="9"/>
  <c r="AA37" i="9"/>
  <c r="Y37" i="9"/>
  <c r="W37" i="9"/>
  <c r="U37" i="9"/>
  <c r="T37" i="9"/>
  <c r="S37" i="9"/>
  <c r="P37" i="9"/>
  <c r="N37" i="9"/>
  <c r="L37" i="9"/>
  <c r="J37" i="9"/>
  <c r="H37" i="9"/>
  <c r="F37" i="9"/>
  <c r="D37" i="9"/>
  <c r="BU36" i="9"/>
  <c r="AT36" i="9"/>
  <c r="AU36" i="9" s="1"/>
  <c r="AS36" i="9"/>
  <c r="AQ36" i="9"/>
  <c r="AO36" i="9"/>
  <c r="AM36" i="9"/>
  <c r="AK36" i="9"/>
  <c r="AI36" i="9"/>
  <c r="AG36" i="9"/>
  <c r="AE36" i="9"/>
  <c r="AC36" i="9"/>
  <c r="AA36" i="9"/>
  <c r="Y36" i="9"/>
  <c r="W36" i="9"/>
  <c r="U36" i="9"/>
  <c r="S36" i="9"/>
  <c r="T36" i="9" s="1"/>
  <c r="P36" i="9"/>
  <c r="N36" i="9"/>
  <c r="L36" i="9"/>
  <c r="J36" i="9"/>
  <c r="H36" i="9"/>
  <c r="F36" i="9"/>
  <c r="D36" i="9"/>
  <c r="CJ35" i="9"/>
  <c r="BU35" i="9"/>
  <c r="BT35" i="9"/>
  <c r="BR35" i="9"/>
  <c r="BP35" i="9"/>
  <c r="BN35" i="9"/>
  <c r="BL35" i="9"/>
  <c r="BJ35" i="9"/>
  <c r="AT35" i="9"/>
  <c r="AU35" i="9" s="1"/>
  <c r="AS35" i="9"/>
  <c r="AQ35" i="9"/>
  <c r="AO35" i="9"/>
  <c r="AM35" i="9"/>
  <c r="AK35" i="9"/>
  <c r="AI35" i="9"/>
  <c r="AG35" i="9"/>
  <c r="AE35" i="9"/>
  <c r="AC35" i="9"/>
  <c r="AA35" i="9"/>
  <c r="Y35" i="9"/>
  <c r="W35" i="9"/>
  <c r="U35" i="9"/>
  <c r="S35" i="9"/>
  <c r="T35" i="9" s="1"/>
  <c r="P35" i="9"/>
  <c r="N35" i="9"/>
  <c r="L35" i="9"/>
  <c r="J35" i="9"/>
  <c r="H35" i="9"/>
  <c r="F35" i="9"/>
  <c r="D35" i="9"/>
  <c r="BU34" i="9"/>
  <c r="AT34" i="9"/>
  <c r="AU34" i="9" s="1"/>
  <c r="AS34" i="9"/>
  <c r="AQ34" i="9"/>
  <c r="AO34" i="9"/>
  <c r="AM34" i="9"/>
  <c r="AK34" i="9"/>
  <c r="AI34" i="9"/>
  <c r="AG34" i="9"/>
  <c r="AE34" i="9"/>
  <c r="AC34" i="9"/>
  <c r="AA34" i="9"/>
  <c r="Y34" i="9"/>
  <c r="W34" i="9"/>
  <c r="U34" i="9"/>
  <c r="T34" i="9"/>
  <c r="S34" i="9"/>
  <c r="P34" i="9"/>
  <c r="N34" i="9"/>
  <c r="L34" i="9"/>
  <c r="J34" i="9"/>
  <c r="H34" i="9"/>
  <c r="F34" i="9"/>
  <c r="D34" i="9"/>
  <c r="CJ33" i="9"/>
  <c r="BU33" i="9"/>
  <c r="BV33" i="9" s="1"/>
  <c r="BT33" i="9"/>
  <c r="BR33" i="9"/>
  <c r="BP33" i="9"/>
  <c r="BN33" i="9"/>
  <c r="BL33" i="9"/>
  <c r="BJ33" i="9"/>
  <c r="BH33" i="9"/>
  <c r="BF33" i="9"/>
  <c r="BD33" i="9"/>
  <c r="BB33" i="9"/>
  <c r="AZ33" i="9"/>
  <c r="AX33" i="9"/>
  <c r="AT33" i="9"/>
  <c r="AU33" i="9" s="1"/>
  <c r="AS33" i="9"/>
  <c r="AQ33" i="9"/>
  <c r="AO33" i="9"/>
  <c r="AM33" i="9"/>
  <c r="AK33" i="9"/>
  <c r="AI33" i="9"/>
  <c r="AG33" i="9"/>
  <c r="AE33" i="9"/>
  <c r="AC33" i="9"/>
  <c r="AA33" i="9"/>
  <c r="Y33" i="9"/>
  <c r="W33" i="9"/>
  <c r="U33" i="9"/>
  <c r="S33" i="9"/>
  <c r="T33" i="9" s="1"/>
  <c r="P33" i="9"/>
  <c r="N33" i="9"/>
  <c r="L33" i="9"/>
  <c r="J33" i="9"/>
  <c r="H33" i="9"/>
  <c r="F33" i="9"/>
  <c r="D33" i="9"/>
  <c r="BU32" i="9"/>
  <c r="AT32" i="9"/>
  <c r="AU32" i="9" s="1"/>
  <c r="AS32" i="9"/>
  <c r="AQ32" i="9"/>
  <c r="AO32" i="9"/>
  <c r="AM32" i="9"/>
  <c r="AK32" i="9"/>
  <c r="AI32" i="9"/>
  <c r="AG32" i="9"/>
  <c r="AE32" i="9"/>
  <c r="AC32" i="9"/>
  <c r="AA32" i="9"/>
  <c r="Y32" i="9"/>
  <c r="W32" i="9"/>
  <c r="U32" i="9"/>
  <c r="S32" i="9"/>
  <c r="T32" i="9" s="1"/>
  <c r="P32" i="9"/>
  <c r="N32" i="9"/>
  <c r="L32" i="9"/>
  <c r="J32" i="9"/>
  <c r="H32" i="9"/>
  <c r="F32" i="9"/>
  <c r="D32" i="9"/>
  <c r="CJ31" i="9"/>
  <c r="BU31" i="9"/>
  <c r="BT31" i="9"/>
  <c r="BR31" i="9"/>
  <c r="BP31" i="9"/>
  <c r="BN31" i="9"/>
  <c r="BL31" i="9"/>
  <c r="BJ31" i="9"/>
  <c r="AT31" i="9"/>
  <c r="AU31" i="9" s="1"/>
  <c r="AS31" i="9"/>
  <c r="AQ31" i="9"/>
  <c r="AO31" i="9"/>
  <c r="AM31" i="9"/>
  <c r="AK31" i="9"/>
  <c r="AI31" i="9"/>
  <c r="AG31" i="9"/>
  <c r="AE31" i="9"/>
  <c r="AC31" i="9"/>
  <c r="AA31" i="9"/>
  <c r="Y31" i="9"/>
  <c r="W31" i="9"/>
  <c r="U31" i="9"/>
  <c r="S31" i="9"/>
  <c r="T31" i="9" s="1"/>
  <c r="P31" i="9"/>
  <c r="N31" i="9"/>
  <c r="L31" i="9"/>
  <c r="J31" i="9"/>
  <c r="H31" i="9"/>
  <c r="F31" i="9"/>
  <c r="D31" i="9"/>
  <c r="BU30" i="9"/>
  <c r="AT30" i="9"/>
  <c r="AU30" i="9" s="1"/>
  <c r="AS30" i="9"/>
  <c r="AQ30" i="9"/>
  <c r="AO30" i="9"/>
  <c r="AM30" i="9"/>
  <c r="AK30" i="9"/>
  <c r="AI30" i="9"/>
  <c r="AG30" i="9"/>
  <c r="AE30" i="9"/>
  <c r="AC30" i="9"/>
  <c r="AA30" i="9"/>
  <c r="Y30" i="9"/>
  <c r="W30" i="9"/>
  <c r="U30" i="9"/>
  <c r="S30" i="9"/>
  <c r="T30" i="9" s="1"/>
  <c r="P30" i="9"/>
  <c r="N30" i="9"/>
  <c r="L30" i="9"/>
  <c r="J30" i="9"/>
  <c r="H30" i="9"/>
  <c r="F30" i="9"/>
  <c r="D30" i="9"/>
  <c r="CJ29" i="9"/>
  <c r="BU29" i="9"/>
  <c r="BV29" i="9" s="1"/>
  <c r="BT29" i="9"/>
  <c r="BR29" i="9"/>
  <c r="BP29" i="9"/>
  <c r="BN29" i="9"/>
  <c r="BL29" i="9"/>
  <c r="BJ29" i="9"/>
  <c r="BH29" i="9"/>
  <c r="BF29" i="9"/>
  <c r="BD29" i="9"/>
  <c r="BB29" i="9"/>
  <c r="AZ29" i="9"/>
  <c r="AX29" i="9"/>
  <c r="AT29" i="9"/>
  <c r="AU29" i="9" s="1"/>
  <c r="AS29" i="9"/>
  <c r="AQ29" i="9"/>
  <c r="AO29" i="9"/>
  <c r="AM29" i="9"/>
  <c r="AK29" i="9"/>
  <c r="AI29" i="9"/>
  <c r="AG29" i="9"/>
  <c r="AE29" i="9"/>
  <c r="AC29" i="9"/>
  <c r="AA29" i="9"/>
  <c r="Y29" i="9"/>
  <c r="W29" i="9"/>
  <c r="U29" i="9"/>
  <c r="S29" i="9"/>
  <c r="T29" i="9" s="1"/>
  <c r="P29" i="9"/>
  <c r="N29" i="9"/>
  <c r="L29" i="9"/>
  <c r="J29" i="9"/>
  <c r="H29" i="9"/>
  <c r="F29" i="9"/>
  <c r="D29" i="9"/>
  <c r="BU28" i="9"/>
  <c r="AT28" i="9"/>
  <c r="AU28" i="9" s="1"/>
  <c r="AS28" i="9"/>
  <c r="AQ28" i="9"/>
  <c r="AO28" i="9"/>
  <c r="AM28" i="9"/>
  <c r="AK28" i="9"/>
  <c r="AI28" i="9"/>
  <c r="AG28" i="9"/>
  <c r="AE28" i="9"/>
  <c r="AC28" i="9"/>
  <c r="AA28" i="9"/>
  <c r="Y28" i="9"/>
  <c r="W28" i="9"/>
  <c r="U28" i="9"/>
  <c r="S28" i="9"/>
  <c r="T28" i="9" s="1"/>
  <c r="P28" i="9"/>
  <c r="N28" i="9"/>
  <c r="L28" i="9"/>
  <c r="J28" i="9"/>
  <c r="H28" i="9"/>
  <c r="F28" i="9"/>
  <c r="D28" i="9"/>
  <c r="CJ27" i="9"/>
  <c r="BU27" i="9"/>
  <c r="BT27" i="9"/>
  <c r="BR27" i="9"/>
  <c r="BP27" i="9"/>
  <c r="BN27" i="9"/>
  <c r="BL27" i="9"/>
  <c r="BJ27" i="9"/>
  <c r="AT27" i="9"/>
  <c r="AU27" i="9" s="1"/>
  <c r="AS27" i="9"/>
  <c r="AQ27" i="9"/>
  <c r="AO27" i="9"/>
  <c r="AM27" i="9"/>
  <c r="AK27" i="9"/>
  <c r="AI27" i="9"/>
  <c r="AG27" i="9"/>
  <c r="AE27" i="9"/>
  <c r="AC27" i="9"/>
  <c r="AA27" i="9"/>
  <c r="Y27" i="9"/>
  <c r="W27" i="9"/>
  <c r="U27" i="9"/>
  <c r="S27" i="9"/>
  <c r="T27" i="9" s="1"/>
  <c r="P27" i="9"/>
  <c r="N27" i="9"/>
  <c r="L27" i="9"/>
  <c r="J27" i="9"/>
  <c r="H27" i="9"/>
  <c r="F27" i="9"/>
  <c r="D27" i="9"/>
  <c r="BU26" i="9"/>
  <c r="AT26" i="9"/>
  <c r="AU26" i="9" s="1"/>
  <c r="AS26" i="9"/>
  <c r="AQ26" i="9"/>
  <c r="AO26" i="9"/>
  <c r="AM26" i="9"/>
  <c r="AK26" i="9"/>
  <c r="AI26" i="9"/>
  <c r="AG26" i="9"/>
  <c r="AE26" i="9"/>
  <c r="AC26" i="9"/>
  <c r="AA26" i="9"/>
  <c r="Y26" i="9"/>
  <c r="W26" i="9"/>
  <c r="U26" i="9"/>
  <c r="S26" i="9"/>
  <c r="T26" i="9" s="1"/>
  <c r="P26" i="9"/>
  <c r="N26" i="9"/>
  <c r="L26" i="9"/>
  <c r="J26" i="9"/>
  <c r="H26" i="9"/>
  <c r="F26" i="9"/>
  <c r="D26" i="9"/>
  <c r="CJ25" i="9"/>
  <c r="BU25" i="9"/>
  <c r="BT25" i="9"/>
  <c r="BR25" i="9"/>
  <c r="BP25" i="9"/>
  <c r="BN25" i="9"/>
  <c r="BL25" i="9"/>
  <c r="BJ25" i="9"/>
  <c r="BH25" i="9"/>
  <c r="BF25" i="9"/>
  <c r="BD25" i="9"/>
  <c r="BB25" i="9"/>
  <c r="AZ25" i="9"/>
  <c r="AX25" i="9"/>
  <c r="AU25" i="9"/>
  <c r="AT25" i="9"/>
  <c r="AS25" i="9"/>
  <c r="AQ25" i="9"/>
  <c r="AO25" i="9"/>
  <c r="AM25" i="9"/>
  <c r="AK25" i="9"/>
  <c r="AI25" i="9"/>
  <c r="AG25" i="9"/>
  <c r="AE25" i="9"/>
  <c r="AC25" i="9"/>
  <c r="AA25" i="9"/>
  <c r="Y25" i="9"/>
  <c r="W25" i="9"/>
  <c r="U25" i="9"/>
  <c r="S25" i="9"/>
  <c r="T25" i="9" s="1"/>
  <c r="P25" i="9"/>
  <c r="N25" i="9"/>
  <c r="L25" i="9"/>
  <c r="J25" i="9"/>
  <c r="H25" i="9"/>
  <c r="F25" i="9"/>
  <c r="D25" i="9"/>
  <c r="BU24" i="9"/>
  <c r="AU24" i="9"/>
  <c r="AT24" i="9"/>
  <c r="AS24" i="9"/>
  <c r="AQ24" i="9"/>
  <c r="AO24" i="9"/>
  <c r="AM24" i="9"/>
  <c r="AK24" i="9"/>
  <c r="AI24" i="9"/>
  <c r="AG24" i="9"/>
  <c r="AE24" i="9"/>
  <c r="AC24" i="9"/>
  <c r="AA24" i="9"/>
  <c r="Y24" i="9"/>
  <c r="W24" i="9"/>
  <c r="U24" i="9"/>
  <c r="S24" i="9"/>
  <c r="T24" i="9" s="1"/>
  <c r="P24" i="9"/>
  <c r="N24" i="9"/>
  <c r="L24" i="9"/>
  <c r="J24" i="9"/>
  <c r="H24" i="9"/>
  <c r="F24" i="9"/>
  <c r="D24" i="9"/>
  <c r="CJ23" i="9"/>
  <c r="BU23" i="9"/>
  <c r="BT23" i="9"/>
  <c r="BR23" i="9"/>
  <c r="BP23" i="9"/>
  <c r="BN23" i="9"/>
  <c r="BL23" i="9"/>
  <c r="BJ23" i="9"/>
  <c r="AU23" i="9"/>
  <c r="AT23" i="9"/>
  <c r="AS23" i="9"/>
  <c r="AQ23" i="9"/>
  <c r="AO23" i="9"/>
  <c r="AM23" i="9"/>
  <c r="AK23" i="9"/>
  <c r="AI23" i="9"/>
  <c r="AG23" i="9"/>
  <c r="AE23" i="9"/>
  <c r="AC23" i="9"/>
  <c r="AA23" i="9"/>
  <c r="Y23" i="9"/>
  <c r="W23" i="9"/>
  <c r="U23" i="9"/>
  <c r="S23" i="9"/>
  <c r="T23" i="9" s="1"/>
  <c r="P23" i="9"/>
  <c r="N23" i="9"/>
  <c r="L23" i="9"/>
  <c r="J23" i="9"/>
  <c r="H23" i="9"/>
  <c r="F23" i="9"/>
  <c r="D23" i="9"/>
  <c r="BU22" i="9"/>
  <c r="AT22" i="9"/>
  <c r="AU22" i="9" s="1"/>
  <c r="AS22" i="9"/>
  <c r="AQ22" i="9"/>
  <c r="AO22" i="9"/>
  <c r="AM22" i="9"/>
  <c r="AK22" i="9"/>
  <c r="AI22" i="9"/>
  <c r="AG22" i="9"/>
  <c r="AE22" i="9"/>
  <c r="AC22" i="9"/>
  <c r="AA22" i="9"/>
  <c r="Y22" i="9"/>
  <c r="W22" i="9"/>
  <c r="U22" i="9"/>
  <c r="S22" i="9"/>
  <c r="T22" i="9" s="1"/>
  <c r="P22" i="9"/>
  <c r="N22" i="9"/>
  <c r="L22" i="9"/>
  <c r="J22" i="9"/>
  <c r="H22" i="9"/>
  <c r="F22" i="9"/>
  <c r="D22" i="9"/>
  <c r="CJ21" i="9"/>
  <c r="BU21" i="9"/>
  <c r="BV21" i="9" s="1"/>
  <c r="BT21" i="9"/>
  <c r="BR21" i="9"/>
  <c r="BP21" i="9"/>
  <c r="BN21" i="9"/>
  <c r="BL21" i="9"/>
  <c r="BJ21" i="9"/>
  <c r="BH21" i="9"/>
  <c r="BF21" i="9"/>
  <c r="BD21" i="9"/>
  <c r="BB21" i="9"/>
  <c r="AZ21" i="9"/>
  <c r="AX21" i="9"/>
  <c r="AT21" i="9"/>
  <c r="AU21" i="9" s="1"/>
  <c r="AS21" i="9"/>
  <c r="AQ21" i="9"/>
  <c r="AO21" i="9"/>
  <c r="AM21" i="9"/>
  <c r="AK21" i="9"/>
  <c r="AI21" i="9"/>
  <c r="AG21" i="9"/>
  <c r="AE21" i="9"/>
  <c r="AC21" i="9"/>
  <c r="AA21" i="9"/>
  <c r="Y21" i="9"/>
  <c r="W21" i="9"/>
  <c r="U21" i="9"/>
  <c r="S21" i="9"/>
  <c r="T21" i="9" s="1"/>
  <c r="P21" i="9"/>
  <c r="N21" i="9"/>
  <c r="L21" i="9"/>
  <c r="J21" i="9"/>
  <c r="H21" i="9"/>
  <c r="F21" i="9"/>
  <c r="D21" i="9"/>
  <c r="BU20" i="9"/>
  <c r="AT20" i="9"/>
  <c r="AU20" i="9" s="1"/>
  <c r="AS20" i="9"/>
  <c r="AQ20" i="9"/>
  <c r="AO20" i="9"/>
  <c r="AM20" i="9"/>
  <c r="AK20" i="9"/>
  <c r="AI20" i="9"/>
  <c r="AG20" i="9"/>
  <c r="AE20" i="9"/>
  <c r="AC20" i="9"/>
  <c r="AA20" i="9"/>
  <c r="Y20" i="9"/>
  <c r="W20" i="9"/>
  <c r="U20" i="9"/>
  <c r="S20" i="9"/>
  <c r="T20" i="9" s="1"/>
  <c r="P20" i="9"/>
  <c r="N20" i="9"/>
  <c r="L20" i="9"/>
  <c r="J20" i="9"/>
  <c r="H20" i="9"/>
  <c r="F20" i="9"/>
  <c r="D20" i="9"/>
  <c r="CJ19" i="9"/>
  <c r="BU19" i="9"/>
  <c r="BT19" i="9"/>
  <c r="BR19" i="9"/>
  <c r="BP19" i="9"/>
  <c r="BN19" i="9"/>
  <c r="BL19" i="9"/>
  <c r="BJ19" i="9"/>
  <c r="AT19" i="9"/>
  <c r="AU19" i="9" s="1"/>
  <c r="AS19" i="9"/>
  <c r="AQ19" i="9"/>
  <c r="AO19" i="9"/>
  <c r="AM19" i="9"/>
  <c r="AK19" i="9"/>
  <c r="AI19" i="9"/>
  <c r="AG19" i="9"/>
  <c r="AE19" i="9"/>
  <c r="AC19" i="9"/>
  <c r="AA19" i="9"/>
  <c r="Y19" i="9"/>
  <c r="W19" i="9"/>
  <c r="U19" i="9"/>
  <c r="T19" i="9"/>
  <c r="S19" i="9"/>
  <c r="P19" i="9"/>
  <c r="N19" i="9"/>
  <c r="L19" i="9"/>
  <c r="J19" i="9"/>
  <c r="H19" i="9"/>
  <c r="F19" i="9"/>
  <c r="D19" i="9"/>
  <c r="BU18" i="9"/>
  <c r="AT18" i="9"/>
  <c r="AU18" i="9" s="1"/>
  <c r="AS18" i="9"/>
  <c r="AQ18" i="9"/>
  <c r="AO18" i="9"/>
  <c r="AM18" i="9"/>
  <c r="AK18" i="9"/>
  <c r="AI18" i="9"/>
  <c r="AG18" i="9"/>
  <c r="AE18" i="9"/>
  <c r="AC18" i="9"/>
  <c r="AA18" i="9"/>
  <c r="Y18" i="9"/>
  <c r="W18" i="9"/>
  <c r="U18" i="9"/>
  <c r="T18" i="9"/>
  <c r="S18" i="9"/>
  <c r="P18" i="9"/>
  <c r="N18" i="9"/>
  <c r="L18" i="9"/>
  <c r="J18" i="9"/>
  <c r="H18" i="9"/>
  <c r="F18" i="9"/>
  <c r="D18" i="9"/>
  <c r="CJ17" i="9"/>
  <c r="BV17" i="9"/>
  <c r="BU17" i="9"/>
  <c r="BT17" i="9"/>
  <c r="BR17" i="9"/>
  <c r="BP17" i="9"/>
  <c r="BN17" i="9"/>
  <c r="BL17" i="9"/>
  <c r="BJ17" i="9"/>
  <c r="BH17" i="9"/>
  <c r="BF17" i="9"/>
  <c r="BD17" i="9"/>
  <c r="BB17" i="9"/>
  <c r="AZ17" i="9"/>
  <c r="AX17" i="9"/>
  <c r="AU17" i="9"/>
  <c r="AT17" i="9"/>
  <c r="AS17" i="9"/>
  <c r="AQ17" i="9"/>
  <c r="AO17" i="9"/>
  <c r="AM17" i="9"/>
  <c r="AK17" i="9"/>
  <c r="AI17" i="9"/>
  <c r="AG17" i="9"/>
  <c r="AE17" i="9"/>
  <c r="AC17" i="9"/>
  <c r="AA17" i="9"/>
  <c r="Y17" i="9"/>
  <c r="W17" i="9"/>
  <c r="U17" i="9"/>
  <c r="T17" i="9"/>
  <c r="S17" i="9"/>
  <c r="P17" i="9"/>
  <c r="N17" i="9"/>
  <c r="L17" i="9"/>
  <c r="J17" i="9"/>
  <c r="H17" i="9"/>
  <c r="F17" i="9"/>
  <c r="D17" i="9"/>
  <c r="BU16" i="9"/>
  <c r="AT16" i="9"/>
  <c r="AU16" i="9" s="1"/>
  <c r="AS16" i="9"/>
  <c r="AQ16" i="9"/>
  <c r="AO16" i="9"/>
  <c r="AM16" i="9"/>
  <c r="AK16" i="9"/>
  <c r="AI16" i="9"/>
  <c r="AG16" i="9"/>
  <c r="AE16" i="9"/>
  <c r="AC16" i="9"/>
  <c r="AA16" i="9"/>
  <c r="Y16" i="9"/>
  <c r="W16" i="9"/>
  <c r="U16" i="9"/>
  <c r="S16" i="9"/>
  <c r="T16" i="9" s="1"/>
  <c r="P16" i="9"/>
  <c r="N16" i="9"/>
  <c r="L16" i="9"/>
  <c r="J16" i="9"/>
  <c r="H16" i="9"/>
  <c r="F16" i="9"/>
  <c r="D16" i="9"/>
  <c r="CJ15" i="9"/>
  <c r="BU15" i="9"/>
  <c r="BT15" i="9"/>
  <c r="BR15" i="9"/>
  <c r="BP15" i="9"/>
  <c r="BN15" i="9"/>
  <c r="BL15" i="9"/>
  <c r="BJ15" i="9"/>
  <c r="AT15" i="9"/>
  <c r="AU15" i="9" s="1"/>
  <c r="AS15" i="9"/>
  <c r="AQ15" i="9"/>
  <c r="AO15" i="9"/>
  <c r="AM15" i="9"/>
  <c r="AK15" i="9"/>
  <c r="AI15" i="9"/>
  <c r="AG15" i="9"/>
  <c r="AE15" i="9"/>
  <c r="AC15" i="9"/>
  <c r="AA15" i="9"/>
  <c r="Y15" i="9"/>
  <c r="W15" i="9"/>
  <c r="U15" i="9"/>
  <c r="S15" i="9"/>
  <c r="T15" i="9" s="1"/>
  <c r="P15" i="9"/>
  <c r="N15" i="9"/>
  <c r="L15" i="9"/>
  <c r="J15" i="9"/>
  <c r="H15" i="9"/>
  <c r="F15" i="9"/>
  <c r="D15" i="9"/>
  <c r="BU14" i="9"/>
  <c r="AT14" i="9"/>
  <c r="AU14" i="9" s="1"/>
  <c r="AS14" i="9"/>
  <c r="AQ14" i="9"/>
  <c r="AO14" i="9"/>
  <c r="AM14" i="9"/>
  <c r="AK14" i="9"/>
  <c r="AI14" i="9"/>
  <c r="AG14" i="9"/>
  <c r="AE14" i="9"/>
  <c r="AC14" i="9"/>
  <c r="AA14" i="9"/>
  <c r="Y14" i="9"/>
  <c r="W14" i="9"/>
  <c r="U14" i="9"/>
  <c r="S14" i="9"/>
  <c r="T14" i="9" s="1"/>
  <c r="P14" i="9"/>
  <c r="N14" i="9"/>
  <c r="L14" i="9"/>
  <c r="J14" i="9"/>
  <c r="H14" i="9"/>
  <c r="F14" i="9"/>
  <c r="D14" i="9"/>
  <c r="CJ13" i="9"/>
  <c r="BU13" i="9"/>
  <c r="BT13" i="9"/>
  <c r="BR13" i="9"/>
  <c r="BP13" i="9"/>
  <c r="BN13" i="9"/>
  <c r="BL13" i="9"/>
  <c r="BJ13" i="9"/>
  <c r="BH13" i="9"/>
  <c r="BF13" i="9"/>
  <c r="BD13" i="9"/>
  <c r="BB13" i="9"/>
  <c r="AZ13" i="9"/>
  <c r="AX13" i="9"/>
  <c r="AT13" i="9"/>
  <c r="AU13" i="9" s="1"/>
  <c r="AS13" i="9"/>
  <c r="AQ13" i="9"/>
  <c r="AO13" i="9"/>
  <c r="AM13" i="9"/>
  <c r="AK13" i="9"/>
  <c r="AI13" i="9"/>
  <c r="AG13" i="9"/>
  <c r="AE13" i="9"/>
  <c r="AC13" i="9"/>
  <c r="AA13" i="9"/>
  <c r="Y13" i="9"/>
  <c r="W13" i="9"/>
  <c r="U13" i="9"/>
  <c r="S13" i="9"/>
  <c r="T13" i="9" s="1"/>
  <c r="P13" i="9"/>
  <c r="N13" i="9"/>
  <c r="L13" i="9"/>
  <c r="J13" i="9"/>
  <c r="H13" i="9"/>
  <c r="F13" i="9"/>
  <c r="D13" i="9"/>
  <c r="BU12" i="9"/>
  <c r="AT12" i="9"/>
  <c r="AU12" i="9" s="1"/>
  <c r="AS12" i="9"/>
  <c r="AQ12" i="9"/>
  <c r="AO12" i="9"/>
  <c r="AM12" i="9"/>
  <c r="AK12" i="9"/>
  <c r="AI12" i="9"/>
  <c r="AG12" i="9"/>
  <c r="AE12" i="9"/>
  <c r="AC12" i="9"/>
  <c r="AA12" i="9"/>
  <c r="Y12" i="9"/>
  <c r="W12" i="9"/>
  <c r="U12" i="9"/>
  <c r="S12" i="9"/>
  <c r="T12" i="9" s="1"/>
  <c r="P12" i="9"/>
  <c r="N12" i="9"/>
  <c r="L12" i="9"/>
  <c r="J12" i="9"/>
  <c r="H12" i="9"/>
  <c r="F12" i="9"/>
  <c r="D12" i="9"/>
  <c r="CJ11" i="9"/>
  <c r="BU11" i="9"/>
  <c r="BT11" i="9"/>
  <c r="BR11" i="9"/>
  <c r="BP11" i="9"/>
  <c r="BN11" i="9"/>
  <c r="BL11" i="9"/>
  <c r="BJ11" i="9"/>
  <c r="AT11" i="9"/>
  <c r="AU11" i="9" s="1"/>
  <c r="AS11" i="9"/>
  <c r="AQ11" i="9"/>
  <c r="AO11" i="9"/>
  <c r="AM11" i="9"/>
  <c r="AK11" i="9"/>
  <c r="AI11" i="9"/>
  <c r="AG11" i="9"/>
  <c r="AE11" i="9"/>
  <c r="AC11" i="9"/>
  <c r="AA11" i="9"/>
  <c r="Y11" i="9"/>
  <c r="W11" i="9"/>
  <c r="U11" i="9"/>
  <c r="S11" i="9"/>
  <c r="T11" i="9" s="1"/>
  <c r="P11" i="9"/>
  <c r="N11" i="9"/>
  <c r="L11" i="9"/>
  <c r="J11" i="9"/>
  <c r="H11" i="9"/>
  <c r="F11" i="9"/>
  <c r="D11" i="9"/>
  <c r="BU10" i="9"/>
  <c r="AT10" i="9"/>
  <c r="AU10" i="9" s="1"/>
  <c r="AS10" i="9"/>
  <c r="AQ10" i="9"/>
  <c r="AO10" i="9"/>
  <c r="AM10" i="9"/>
  <c r="AK10" i="9"/>
  <c r="AI10" i="9"/>
  <c r="AG10" i="9"/>
  <c r="AE10" i="9"/>
  <c r="AC10" i="9"/>
  <c r="AA10" i="9"/>
  <c r="Y10" i="9"/>
  <c r="W10" i="9"/>
  <c r="U10" i="9"/>
  <c r="S10" i="9"/>
  <c r="T10" i="9" s="1"/>
  <c r="P10" i="9"/>
  <c r="N10" i="9"/>
  <c r="L10" i="9"/>
  <c r="J10" i="9"/>
  <c r="H10" i="9"/>
  <c r="F10" i="9"/>
  <c r="D10" i="9"/>
  <c r="CJ9" i="9"/>
  <c r="BU9" i="9"/>
  <c r="BT9" i="9"/>
  <c r="BR9" i="9"/>
  <c r="BP9" i="9"/>
  <c r="BN9" i="9"/>
  <c r="BL9" i="9"/>
  <c r="BJ9" i="9"/>
  <c r="BH9" i="9"/>
  <c r="BF9" i="9"/>
  <c r="BD9" i="9"/>
  <c r="BB9" i="9"/>
  <c r="AZ9" i="9"/>
  <c r="AX9" i="9"/>
  <c r="AT9" i="9"/>
  <c r="AU9" i="9" s="1"/>
  <c r="AS9" i="9"/>
  <c r="AQ9" i="9"/>
  <c r="AO9" i="9"/>
  <c r="AM9" i="9"/>
  <c r="AK9" i="9"/>
  <c r="AI9" i="9"/>
  <c r="AG9" i="9"/>
  <c r="AE9" i="9"/>
  <c r="AC9" i="9"/>
  <c r="AA9" i="9"/>
  <c r="Y9" i="9"/>
  <c r="W9" i="9"/>
  <c r="U9" i="9"/>
  <c r="T9" i="9"/>
  <c r="S9" i="9"/>
  <c r="P9" i="9"/>
  <c r="N9" i="9"/>
  <c r="L9" i="9"/>
  <c r="J9" i="9"/>
  <c r="H9" i="9"/>
  <c r="F9" i="9"/>
  <c r="D9" i="9"/>
  <c r="BS8" i="9"/>
  <c r="BQ8" i="9"/>
  <c r="BO8" i="9"/>
  <c r="BM8" i="9"/>
  <c r="AM8" i="9" s="1"/>
  <c r="BK8" i="9"/>
  <c r="BI8" i="9"/>
  <c r="AI8" i="9" s="1"/>
  <c r="BG8" i="9"/>
  <c r="BE8" i="9"/>
  <c r="BC8" i="9"/>
  <c r="BA8" i="9"/>
  <c r="AY8" i="9"/>
  <c r="AW8" i="9"/>
  <c r="AR8" i="9"/>
  <c r="AS8" i="9" s="1"/>
  <c r="AP8" i="9"/>
  <c r="AQ8" i="9" s="1"/>
  <c r="AN8" i="9"/>
  <c r="AL8" i="9"/>
  <c r="AJ8" i="9"/>
  <c r="AK8" i="9" s="1"/>
  <c r="AH8" i="9"/>
  <c r="AG8" i="9"/>
  <c r="AF8" i="9"/>
  <c r="AD8" i="9"/>
  <c r="AB8" i="9"/>
  <c r="Z8" i="9"/>
  <c r="AA8" i="9" s="1"/>
  <c r="X8" i="9"/>
  <c r="W8" i="9"/>
  <c r="V8" i="9"/>
  <c r="P8" i="9"/>
  <c r="O8" i="9"/>
  <c r="N8" i="9"/>
  <c r="M8" i="9"/>
  <c r="K8" i="9"/>
  <c r="I8" i="9"/>
  <c r="J8" i="9" s="1"/>
  <c r="G8" i="9"/>
  <c r="E8" i="9"/>
  <c r="F8" i="9" s="1"/>
  <c r="C8" i="9"/>
  <c r="S8" i="9" s="1"/>
  <c r="T8" i="9" s="1"/>
  <c r="CI7" i="9"/>
  <c r="CH7" i="9"/>
  <c r="CG7" i="9"/>
  <c r="CF7" i="9"/>
  <c r="CE7" i="9"/>
  <c r="CD7" i="9"/>
  <c r="CJ7" i="9" s="1"/>
  <c r="BS7" i="9"/>
  <c r="BQ7" i="9"/>
  <c r="BR7" i="9" s="1"/>
  <c r="BO7" i="9"/>
  <c r="BP7" i="9" s="1"/>
  <c r="BM7" i="9"/>
  <c r="BK7" i="9"/>
  <c r="BI7" i="9"/>
  <c r="BG7" i="9"/>
  <c r="BE7" i="9"/>
  <c r="BC7" i="9"/>
  <c r="BA7" i="9"/>
  <c r="AY7" i="9"/>
  <c r="AW7" i="9"/>
  <c r="AR7" i="9"/>
  <c r="AP7" i="9"/>
  <c r="AN7" i="9"/>
  <c r="AO7" i="9" s="1"/>
  <c r="AL7" i="9"/>
  <c r="AM7" i="9" s="1"/>
  <c r="AK7" i="9"/>
  <c r="AJ7" i="9"/>
  <c r="AH7" i="9"/>
  <c r="AI7" i="9" s="1"/>
  <c r="AF7" i="9"/>
  <c r="AG7" i="9" s="1"/>
  <c r="AD7" i="9"/>
  <c r="AB7" i="9"/>
  <c r="Z7" i="9"/>
  <c r="AA7" i="9" s="1"/>
  <c r="X7" i="9"/>
  <c r="V7" i="9"/>
  <c r="W7" i="9" s="1"/>
  <c r="O7" i="9"/>
  <c r="P7" i="9" s="1"/>
  <c r="M7" i="9"/>
  <c r="K7" i="9"/>
  <c r="I7" i="9"/>
  <c r="G7" i="9"/>
  <c r="H7" i="9" s="1"/>
  <c r="E7" i="9"/>
  <c r="F7" i="9" s="1"/>
  <c r="D7" i="9"/>
  <c r="C7" i="9"/>
  <c r="BS6" i="9"/>
  <c r="BQ6" i="9"/>
  <c r="BO6" i="9"/>
  <c r="BM6" i="9"/>
  <c r="BK6" i="9"/>
  <c r="BI6" i="9"/>
  <c r="BG6" i="9"/>
  <c r="BE6" i="9"/>
  <c r="BC6" i="9"/>
  <c r="BA6" i="9"/>
  <c r="AY6" i="9"/>
  <c r="AW6" i="9"/>
  <c r="W6" i="9" s="1"/>
  <c r="AS6" i="9"/>
  <c r="AR6" i="9"/>
  <c r="AP6" i="9"/>
  <c r="AQ6" i="9" s="1"/>
  <c r="AN6" i="9"/>
  <c r="AO6" i="9" s="1"/>
  <c r="AL6" i="9"/>
  <c r="AJ6" i="9"/>
  <c r="AK6" i="9" s="1"/>
  <c r="AH6" i="9"/>
  <c r="AI6" i="9" s="1"/>
  <c r="AF6" i="9"/>
  <c r="AG6" i="9" s="1"/>
  <c r="AD6" i="9"/>
  <c r="AE6" i="9" s="1"/>
  <c r="AB6" i="9"/>
  <c r="Z6" i="9"/>
  <c r="AA6" i="9" s="1"/>
  <c r="X6" i="9"/>
  <c r="V6" i="9"/>
  <c r="O6" i="9"/>
  <c r="M6" i="9"/>
  <c r="N6" i="9" s="1"/>
  <c r="L6" i="9"/>
  <c r="K6" i="9"/>
  <c r="I6" i="9"/>
  <c r="J6" i="9" s="1"/>
  <c r="G6" i="9"/>
  <c r="E6" i="9"/>
  <c r="C6" i="9"/>
  <c r="CI5" i="9"/>
  <c r="CH5" i="9"/>
  <c r="CG5" i="9"/>
  <c r="CF5" i="9"/>
  <c r="CE5" i="9"/>
  <c r="CD5" i="9"/>
  <c r="CC5" i="9"/>
  <c r="CB5" i="9"/>
  <c r="CA5" i="9"/>
  <c r="BZ5" i="9"/>
  <c r="BY5" i="9"/>
  <c r="BX5" i="9"/>
  <c r="BS5" i="9"/>
  <c r="BR5" i="9"/>
  <c r="BQ5" i="9"/>
  <c r="BO5" i="9"/>
  <c r="BP5" i="9" s="1"/>
  <c r="BM5" i="9"/>
  <c r="BK5" i="9"/>
  <c r="BI5" i="9"/>
  <c r="BG5" i="9"/>
  <c r="BE5" i="9"/>
  <c r="BF5" i="9" s="1"/>
  <c r="BC5" i="9"/>
  <c r="BD5" i="9" s="1"/>
  <c r="BA5" i="9"/>
  <c r="BB5" i="9" s="1"/>
  <c r="AY5" i="9"/>
  <c r="AW5" i="9"/>
  <c r="AX5" i="9" s="1"/>
  <c r="AR5" i="9"/>
  <c r="AQ5" i="9"/>
  <c r="AP5" i="9"/>
  <c r="AN5" i="9"/>
  <c r="AL5" i="9"/>
  <c r="AM5" i="9" s="1"/>
  <c r="AJ5" i="9"/>
  <c r="AK5" i="9" s="1"/>
  <c r="AH5" i="9"/>
  <c r="AF5" i="9"/>
  <c r="AD5" i="9"/>
  <c r="AE5" i="9" s="1"/>
  <c r="AB5" i="9"/>
  <c r="Z5" i="9"/>
  <c r="AA5" i="9" s="1"/>
  <c r="X5" i="9"/>
  <c r="Y5" i="9" s="1"/>
  <c r="V5" i="9"/>
  <c r="O5" i="9"/>
  <c r="M5" i="9"/>
  <c r="N5" i="9" s="1"/>
  <c r="L5" i="9"/>
  <c r="K5" i="9"/>
  <c r="J5" i="9"/>
  <c r="I5" i="9"/>
  <c r="G5" i="9"/>
  <c r="H5" i="9" s="1"/>
  <c r="E5" i="9"/>
  <c r="C5" i="9"/>
  <c r="U89" i="8"/>
  <c r="S89" i="8"/>
  <c r="R89" i="8"/>
  <c r="P89" i="8"/>
  <c r="N89" i="8"/>
  <c r="M89" i="8"/>
  <c r="K89" i="8"/>
  <c r="I89" i="8"/>
  <c r="H89" i="8"/>
  <c r="F89" i="8"/>
  <c r="C89" i="8"/>
  <c r="U88" i="8"/>
  <c r="S88" i="8"/>
  <c r="R88" i="8"/>
  <c r="P88" i="8"/>
  <c r="N88" i="8"/>
  <c r="M88" i="8"/>
  <c r="K88" i="8"/>
  <c r="I88" i="8"/>
  <c r="H88" i="8"/>
  <c r="F88" i="8"/>
  <c r="C88" i="8"/>
  <c r="U87" i="8"/>
  <c r="S87" i="8"/>
  <c r="R87" i="8"/>
  <c r="P87" i="8"/>
  <c r="N87" i="8"/>
  <c r="M87" i="8"/>
  <c r="K87" i="8"/>
  <c r="I87" i="8"/>
  <c r="H87" i="8"/>
  <c r="F87" i="8"/>
  <c r="C87" i="8"/>
  <c r="U86" i="8"/>
  <c r="S86" i="8"/>
  <c r="R86" i="8"/>
  <c r="P86" i="8"/>
  <c r="N86" i="8"/>
  <c r="M86" i="8"/>
  <c r="K86" i="8"/>
  <c r="I86" i="8"/>
  <c r="H86" i="8"/>
  <c r="F86" i="8"/>
  <c r="C86" i="8"/>
  <c r="U85" i="8"/>
  <c r="S85" i="8"/>
  <c r="R85" i="8"/>
  <c r="P85" i="8"/>
  <c r="N85" i="8"/>
  <c r="M85" i="8"/>
  <c r="K85" i="8"/>
  <c r="I85" i="8"/>
  <c r="H85" i="8"/>
  <c r="F85" i="8"/>
  <c r="C85" i="8"/>
  <c r="U84" i="8"/>
  <c r="S84" i="8"/>
  <c r="R84" i="8"/>
  <c r="P84" i="8"/>
  <c r="N84" i="8"/>
  <c r="M84" i="8"/>
  <c r="K84" i="8"/>
  <c r="I84" i="8"/>
  <c r="H84" i="8"/>
  <c r="F84" i="8"/>
  <c r="C84" i="8"/>
  <c r="U83" i="8"/>
  <c r="S83" i="8"/>
  <c r="R83" i="8"/>
  <c r="P83" i="8"/>
  <c r="N83" i="8"/>
  <c r="M83" i="8"/>
  <c r="K83" i="8"/>
  <c r="I83" i="8"/>
  <c r="H83" i="8"/>
  <c r="F83" i="8"/>
  <c r="C83" i="8"/>
  <c r="U82" i="8"/>
  <c r="S82" i="8"/>
  <c r="R82" i="8"/>
  <c r="P82" i="8"/>
  <c r="N82" i="8"/>
  <c r="M82" i="8"/>
  <c r="K82" i="8"/>
  <c r="I82" i="8"/>
  <c r="H82" i="8"/>
  <c r="F82" i="8"/>
  <c r="C82" i="8"/>
  <c r="U81" i="8"/>
  <c r="S81" i="8"/>
  <c r="R81" i="8"/>
  <c r="P81" i="8"/>
  <c r="N81" i="8"/>
  <c r="M81" i="8"/>
  <c r="K81" i="8"/>
  <c r="I81" i="8"/>
  <c r="H81" i="8"/>
  <c r="F81" i="8"/>
  <c r="C81" i="8"/>
  <c r="U80" i="8"/>
  <c r="S80" i="8"/>
  <c r="R80" i="8"/>
  <c r="P80" i="8"/>
  <c r="N80" i="8"/>
  <c r="M80" i="8"/>
  <c r="K80" i="8"/>
  <c r="I80" i="8"/>
  <c r="H80" i="8"/>
  <c r="F80" i="8"/>
  <c r="C80" i="8"/>
  <c r="U79" i="8"/>
  <c r="S79" i="8"/>
  <c r="R79" i="8"/>
  <c r="P79" i="8"/>
  <c r="N79" i="8"/>
  <c r="M79" i="8"/>
  <c r="K79" i="8"/>
  <c r="I79" i="8"/>
  <c r="H79" i="8"/>
  <c r="F79" i="8"/>
  <c r="C79" i="8"/>
  <c r="U78" i="8"/>
  <c r="S78" i="8"/>
  <c r="R78" i="8"/>
  <c r="P78" i="8"/>
  <c r="N78" i="8"/>
  <c r="M78" i="8"/>
  <c r="K78" i="8"/>
  <c r="I78" i="8"/>
  <c r="H78" i="8"/>
  <c r="F78" i="8"/>
  <c r="C78" i="8"/>
  <c r="U77" i="8"/>
  <c r="S77" i="8"/>
  <c r="R77" i="8"/>
  <c r="P77" i="8"/>
  <c r="N77" i="8"/>
  <c r="M77" i="8"/>
  <c r="K77" i="8"/>
  <c r="I77" i="8"/>
  <c r="H77" i="8"/>
  <c r="F77" i="8"/>
  <c r="C77" i="8"/>
  <c r="U76" i="8"/>
  <c r="S76" i="8"/>
  <c r="R76" i="8"/>
  <c r="P76" i="8"/>
  <c r="N76" i="8"/>
  <c r="M76" i="8"/>
  <c r="K76" i="8"/>
  <c r="I76" i="8"/>
  <c r="H76" i="8"/>
  <c r="F76" i="8"/>
  <c r="C76" i="8"/>
  <c r="U75" i="8"/>
  <c r="S75" i="8"/>
  <c r="R75" i="8"/>
  <c r="P75" i="8"/>
  <c r="N75" i="8"/>
  <c r="M75" i="8"/>
  <c r="K75" i="8"/>
  <c r="I75" i="8"/>
  <c r="H75" i="8"/>
  <c r="F75" i="8"/>
  <c r="C75" i="8"/>
  <c r="U74" i="8"/>
  <c r="S74" i="8"/>
  <c r="R74" i="8"/>
  <c r="P74" i="8"/>
  <c r="N74" i="8"/>
  <c r="M74" i="8"/>
  <c r="K74" i="8"/>
  <c r="I74" i="8"/>
  <c r="H74" i="8"/>
  <c r="F74" i="8"/>
  <c r="C74" i="8"/>
  <c r="U73" i="8"/>
  <c r="S73" i="8"/>
  <c r="R73" i="8"/>
  <c r="P73" i="8"/>
  <c r="N73" i="8"/>
  <c r="M73" i="8"/>
  <c r="K73" i="8"/>
  <c r="I73" i="8"/>
  <c r="H73" i="8"/>
  <c r="F73" i="8"/>
  <c r="C73" i="8"/>
  <c r="B72" i="8"/>
  <c r="D89" i="8" s="1"/>
  <c r="U67" i="8"/>
  <c r="R67" i="8"/>
  <c r="P67" i="8"/>
  <c r="M67" i="8"/>
  <c r="K67" i="8"/>
  <c r="H67" i="8"/>
  <c r="F67" i="8"/>
  <c r="C67" i="8"/>
  <c r="U66" i="8"/>
  <c r="S66" i="8"/>
  <c r="R66" i="8"/>
  <c r="P66" i="8"/>
  <c r="M66" i="8"/>
  <c r="K66" i="8"/>
  <c r="H66" i="8"/>
  <c r="F66" i="8"/>
  <c r="C66" i="8"/>
  <c r="U65" i="8"/>
  <c r="S65" i="8"/>
  <c r="R65" i="8"/>
  <c r="P65" i="8"/>
  <c r="M65" i="8"/>
  <c r="K65" i="8"/>
  <c r="H65" i="8"/>
  <c r="F65" i="8"/>
  <c r="C65" i="8"/>
  <c r="U64" i="8"/>
  <c r="S64" i="8"/>
  <c r="R64" i="8"/>
  <c r="P64" i="8"/>
  <c r="M64" i="8"/>
  <c r="K64" i="8"/>
  <c r="H64" i="8"/>
  <c r="F64" i="8"/>
  <c r="C64" i="8"/>
  <c r="U63" i="8"/>
  <c r="R63" i="8"/>
  <c r="P63" i="8"/>
  <c r="M63" i="8"/>
  <c r="K63" i="8"/>
  <c r="H63" i="8"/>
  <c r="F63" i="8"/>
  <c r="C63" i="8"/>
  <c r="U62" i="8"/>
  <c r="S62" i="8"/>
  <c r="R62" i="8"/>
  <c r="P62" i="8"/>
  <c r="M62" i="8"/>
  <c r="K62" i="8"/>
  <c r="H62" i="8"/>
  <c r="F62" i="8"/>
  <c r="C62" i="8"/>
  <c r="U61" i="8"/>
  <c r="S61" i="8"/>
  <c r="R61" i="8"/>
  <c r="P61" i="8"/>
  <c r="M61" i="8"/>
  <c r="K61" i="8"/>
  <c r="H61" i="8"/>
  <c r="F61" i="8"/>
  <c r="C61" i="8"/>
  <c r="U60" i="8"/>
  <c r="S60" i="8"/>
  <c r="R60" i="8"/>
  <c r="P60" i="8"/>
  <c r="M60" i="8"/>
  <c r="K60" i="8"/>
  <c r="H60" i="8"/>
  <c r="F60" i="8"/>
  <c r="C60" i="8"/>
  <c r="U59" i="8"/>
  <c r="R59" i="8"/>
  <c r="P59" i="8"/>
  <c r="M59" i="8"/>
  <c r="K59" i="8"/>
  <c r="H59" i="8"/>
  <c r="F59" i="8"/>
  <c r="C59" i="8"/>
  <c r="U58" i="8"/>
  <c r="S58" i="8"/>
  <c r="R58" i="8"/>
  <c r="P58" i="8"/>
  <c r="M58" i="8"/>
  <c r="K58" i="8"/>
  <c r="H58" i="8"/>
  <c r="F58" i="8"/>
  <c r="C58" i="8"/>
  <c r="U57" i="8"/>
  <c r="S57" i="8"/>
  <c r="R57" i="8"/>
  <c r="P57" i="8"/>
  <c r="M57" i="8"/>
  <c r="K57" i="8"/>
  <c r="H57" i="8"/>
  <c r="F57" i="8"/>
  <c r="C57" i="8"/>
  <c r="U56" i="8"/>
  <c r="S56" i="8"/>
  <c r="R56" i="8"/>
  <c r="P56" i="8"/>
  <c r="M56" i="8"/>
  <c r="K56" i="8"/>
  <c r="H56" i="8"/>
  <c r="F56" i="8"/>
  <c r="C56" i="8"/>
  <c r="U55" i="8"/>
  <c r="R55" i="8"/>
  <c r="P55" i="8"/>
  <c r="M55" i="8"/>
  <c r="K55" i="8"/>
  <c r="H55" i="8"/>
  <c r="F55" i="8"/>
  <c r="C55" i="8"/>
  <c r="U54" i="8"/>
  <c r="S54" i="8"/>
  <c r="R54" i="8"/>
  <c r="P54" i="8"/>
  <c r="M54" i="8"/>
  <c r="K54" i="8"/>
  <c r="H54" i="8"/>
  <c r="F54" i="8"/>
  <c r="C54" i="8"/>
  <c r="U53" i="8"/>
  <c r="S53" i="8"/>
  <c r="R53" i="8"/>
  <c r="P53" i="8"/>
  <c r="M53" i="8"/>
  <c r="K53" i="8"/>
  <c r="H53" i="8"/>
  <c r="F53" i="8"/>
  <c r="C53" i="8"/>
  <c r="U52" i="8"/>
  <c r="S52" i="8"/>
  <c r="R52" i="8"/>
  <c r="P52" i="8"/>
  <c r="M52" i="8"/>
  <c r="K52" i="8"/>
  <c r="H52" i="8"/>
  <c r="F52" i="8"/>
  <c r="C52" i="8"/>
  <c r="U51" i="8"/>
  <c r="R51" i="8"/>
  <c r="P51" i="8"/>
  <c r="M51" i="8"/>
  <c r="K51" i="8"/>
  <c r="H51" i="8"/>
  <c r="F51" i="8"/>
  <c r="C51" i="8"/>
  <c r="Q50" i="8"/>
  <c r="S67" i="8" s="1"/>
  <c r="L50" i="8"/>
  <c r="G50" i="8"/>
  <c r="I67" i="8" s="1"/>
  <c r="U44" i="8"/>
  <c r="S44" i="8"/>
  <c r="R44" i="8"/>
  <c r="P44" i="8"/>
  <c r="N44" i="8"/>
  <c r="M44" i="8"/>
  <c r="K44" i="8"/>
  <c r="I44" i="8"/>
  <c r="H44" i="8"/>
  <c r="F44" i="8"/>
  <c r="C44" i="8"/>
  <c r="U43" i="8"/>
  <c r="S43" i="8"/>
  <c r="R43" i="8"/>
  <c r="P43" i="8"/>
  <c r="N43" i="8"/>
  <c r="M43" i="8"/>
  <c r="K43" i="8"/>
  <c r="I43" i="8"/>
  <c r="H43" i="8"/>
  <c r="F43" i="8"/>
  <c r="C43" i="8"/>
  <c r="U42" i="8"/>
  <c r="S42" i="8"/>
  <c r="R42" i="8"/>
  <c r="P42" i="8"/>
  <c r="N42" i="8"/>
  <c r="M42" i="8"/>
  <c r="K42" i="8"/>
  <c r="I42" i="8"/>
  <c r="H42" i="8"/>
  <c r="F42" i="8"/>
  <c r="C42" i="8"/>
  <c r="U41" i="8"/>
  <c r="S41" i="8"/>
  <c r="R41" i="8"/>
  <c r="P41" i="8"/>
  <c r="N41" i="8"/>
  <c r="M41" i="8"/>
  <c r="K41" i="8"/>
  <c r="I41" i="8"/>
  <c r="H41" i="8"/>
  <c r="F41" i="8"/>
  <c r="C41" i="8"/>
  <c r="U40" i="8"/>
  <c r="S40" i="8"/>
  <c r="R40" i="8"/>
  <c r="P40" i="8"/>
  <c r="N40" i="8"/>
  <c r="M40" i="8"/>
  <c r="K40" i="8"/>
  <c r="I40" i="8"/>
  <c r="H40" i="8"/>
  <c r="F40" i="8"/>
  <c r="C40" i="8"/>
  <c r="U39" i="8"/>
  <c r="S39" i="8"/>
  <c r="R39" i="8"/>
  <c r="P39" i="8"/>
  <c r="N39" i="8"/>
  <c r="M39" i="8"/>
  <c r="K39" i="8"/>
  <c r="I39" i="8"/>
  <c r="H39" i="8"/>
  <c r="F39" i="8"/>
  <c r="C39" i="8"/>
  <c r="U38" i="8"/>
  <c r="S38" i="8"/>
  <c r="R38" i="8"/>
  <c r="P38" i="8"/>
  <c r="N38" i="8"/>
  <c r="M38" i="8"/>
  <c r="K38" i="8"/>
  <c r="I38" i="8"/>
  <c r="H38" i="8"/>
  <c r="F38" i="8"/>
  <c r="C38" i="8"/>
  <c r="U37" i="8"/>
  <c r="S37" i="8"/>
  <c r="R37" i="8"/>
  <c r="P37" i="8"/>
  <c r="N37" i="8"/>
  <c r="M37" i="8"/>
  <c r="K37" i="8"/>
  <c r="I37" i="8"/>
  <c r="H37" i="8"/>
  <c r="F37" i="8"/>
  <c r="C37" i="8"/>
  <c r="U36" i="8"/>
  <c r="S36" i="8"/>
  <c r="R36" i="8"/>
  <c r="P36" i="8"/>
  <c r="N36" i="8"/>
  <c r="M36" i="8"/>
  <c r="K36" i="8"/>
  <c r="I36" i="8"/>
  <c r="H36" i="8"/>
  <c r="F36" i="8"/>
  <c r="C36" i="8"/>
  <c r="U35" i="8"/>
  <c r="S35" i="8"/>
  <c r="R35" i="8"/>
  <c r="P35" i="8"/>
  <c r="N35" i="8"/>
  <c r="M35" i="8"/>
  <c r="K35" i="8"/>
  <c r="I35" i="8"/>
  <c r="H35" i="8"/>
  <c r="F35" i="8"/>
  <c r="C35" i="8"/>
  <c r="U34" i="8"/>
  <c r="S34" i="8"/>
  <c r="R34" i="8"/>
  <c r="P34" i="8"/>
  <c r="N34" i="8"/>
  <c r="M34" i="8"/>
  <c r="K34" i="8"/>
  <c r="I34" i="8"/>
  <c r="H34" i="8"/>
  <c r="F34" i="8"/>
  <c r="C34" i="8"/>
  <c r="U33" i="8"/>
  <c r="S33" i="8"/>
  <c r="R33" i="8"/>
  <c r="P33" i="8"/>
  <c r="N33" i="8"/>
  <c r="M33" i="8"/>
  <c r="K33" i="8"/>
  <c r="I33" i="8"/>
  <c r="H33" i="8"/>
  <c r="F33" i="8"/>
  <c r="C33" i="8"/>
  <c r="U32" i="8"/>
  <c r="S32" i="8"/>
  <c r="R32" i="8"/>
  <c r="P32" i="8"/>
  <c r="N32" i="8"/>
  <c r="M32" i="8"/>
  <c r="K32" i="8"/>
  <c r="I32" i="8"/>
  <c r="H32" i="8"/>
  <c r="F32" i="8"/>
  <c r="C32" i="8"/>
  <c r="U31" i="8"/>
  <c r="S31" i="8"/>
  <c r="R31" i="8"/>
  <c r="P31" i="8"/>
  <c r="N31" i="8"/>
  <c r="M31" i="8"/>
  <c r="K31" i="8"/>
  <c r="I31" i="8"/>
  <c r="H31" i="8"/>
  <c r="F31" i="8"/>
  <c r="C31" i="8"/>
  <c r="U30" i="8"/>
  <c r="S30" i="8"/>
  <c r="R30" i="8"/>
  <c r="P30" i="8"/>
  <c r="N30" i="8"/>
  <c r="M30" i="8"/>
  <c r="K30" i="8"/>
  <c r="I30" i="8"/>
  <c r="H30" i="8"/>
  <c r="F30" i="8"/>
  <c r="C30" i="8"/>
  <c r="U29" i="8"/>
  <c r="S29" i="8"/>
  <c r="R29" i="8"/>
  <c r="P29" i="8"/>
  <c r="N29" i="8"/>
  <c r="M29" i="8"/>
  <c r="K29" i="8"/>
  <c r="I29" i="8"/>
  <c r="H29" i="8"/>
  <c r="F29" i="8"/>
  <c r="C29" i="8"/>
  <c r="U28" i="8"/>
  <c r="S28" i="8"/>
  <c r="R28" i="8"/>
  <c r="P28" i="8"/>
  <c r="N28" i="8"/>
  <c r="M28" i="8"/>
  <c r="K28" i="8"/>
  <c r="I28" i="8"/>
  <c r="H28" i="8"/>
  <c r="F28" i="8"/>
  <c r="C28" i="8"/>
  <c r="B27" i="8"/>
  <c r="D44" i="8" s="1"/>
  <c r="U22" i="8"/>
  <c r="R22" i="8"/>
  <c r="P22" i="8"/>
  <c r="M22" i="8"/>
  <c r="K22" i="8"/>
  <c r="H22" i="8"/>
  <c r="F22" i="8"/>
  <c r="C22" i="8"/>
  <c r="U21" i="8"/>
  <c r="R21" i="8"/>
  <c r="P21" i="8"/>
  <c r="M21" i="8"/>
  <c r="K21" i="8"/>
  <c r="H21" i="8"/>
  <c r="F21" i="8"/>
  <c r="C21" i="8"/>
  <c r="U20" i="8"/>
  <c r="R20" i="8"/>
  <c r="P20" i="8"/>
  <c r="M20" i="8"/>
  <c r="K20" i="8"/>
  <c r="H20" i="8"/>
  <c r="F20" i="8"/>
  <c r="C20" i="8"/>
  <c r="U19" i="8"/>
  <c r="R19" i="8"/>
  <c r="P19" i="8"/>
  <c r="M19" i="8"/>
  <c r="K19" i="8"/>
  <c r="H19" i="8"/>
  <c r="F19" i="8"/>
  <c r="C19" i="8"/>
  <c r="U18" i="8"/>
  <c r="R18" i="8"/>
  <c r="P18" i="8"/>
  <c r="M18" i="8"/>
  <c r="K18" i="8"/>
  <c r="H18" i="8"/>
  <c r="F18" i="8"/>
  <c r="C18" i="8"/>
  <c r="U17" i="8"/>
  <c r="R17" i="8"/>
  <c r="P17" i="8"/>
  <c r="M17" i="8"/>
  <c r="K17" i="8"/>
  <c r="H17" i="8"/>
  <c r="F17" i="8"/>
  <c r="C17" i="8"/>
  <c r="U16" i="8"/>
  <c r="R16" i="8"/>
  <c r="P16" i="8"/>
  <c r="M16" i="8"/>
  <c r="K16" i="8"/>
  <c r="H16" i="8"/>
  <c r="F16" i="8"/>
  <c r="C16" i="8"/>
  <c r="U15" i="8"/>
  <c r="R15" i="8"/>
  <c r="P15" i="8"/>
  <c r="M15" i="8"/>
  <c r="K15" i="8"/>
  <c r="H15" i="8"/>
  <c r="F15" i="8"/>
  <c r="C15" i="8"/>
  <c r="U14" i="8"/>
  <c r="R14" i="8"/>
  <c r="P14" i="8"/>
  <c r="M14" i="8"/>
  <c r="K14" i="8"/>
  <c r="H14" i="8"/>
  <c r="F14" i="8"/>
  <c r="C14" i="8"/>
  <c r="U13" i="8"/>
  <c r="R13" i="8"/>
  <c r="P13" i="8"/>
  <c r="M13" i="8"/>
  <c r="K13" i="8"/>
  <c r="H13" i="8"/>
  <c r="F13" i="8"/>
  <c r="C13" i="8"/>
  <c r="U12" i="8"/>
  <c r="R12" i="8"/>
  <c r="P12" i="8"/>
  <c r="M12" i="8"/>
  <c r="K12" i="8"/>
  <c r="H12" i="8"/>
  <c r="F12" i="8"/>
  <c r="C12" i="8"/>
  <c r="U11" i="8"/>
  <c r="R11" i="8"/>
  <c r="P11" i="8"/>
  <c r="M11" i="8"/>
  <c r="K11" i="8"/>
  <c r="H11" i="8"/>
  <c r="F11" i="8"/>
  <c r="C11" i="8"/>
  <c r="U10" i="8"/>
  <c r="R10" i="8"/>
  <c r="P10" i="8"/>
  <c r="M10" i="8"/>
  <c r="K10" i="8"/>
  <c r="H10" i="8"/>
  <c r="F10" i="8"/>
  <c r="C10" i="8"/>
  <c r="U9" i="8"/>
  <c r="R9" i="8"/>
  <c r="P9" i="8"/>
  <c r="M9" i="8"/>
  <c r="K9" i="8"/>
  <c r="H9" i="8"/>
  <c r="F9" i="8"/>
  <c r="C9" i="8"/>
  <c r="U8" i="8"/>
  <c r="R8" i="8"/>
  <c r="P8" i="8"/>
  <c r="M8" i="8"/>
  <c r="K8" i="8"/>
  <c r="H8" i="8"/>
  <c r="F8" i="8"/>
  <c r="C8" i="8"/>
  <c r="U7" i="8"/>
  <c r="R7" i="8"/>
  <c r="P7" i="8"/>
  <c r="M7" i="8"/>
  <c r="K7" i="8"/>
  <c r="H7" i="8"/>
  <c r="F7" i="8"/>
  <c r="C7" i="8"/>
  <c r="U6" i="8"/>
  <c r="R6" i="8"/>
  <c r="P6" i="8"/>
  <c r="M6" i="8"/>
  <c r="K6" i="8"/>
  <c r="H6" i="8"/>
  <c r="F6" i="8"/>
  <c r="C6" i="8"/>
  <c r="Q5" i="8"/>
  <c r="L5" i="8"/>
  <c r="N22" i="8" s="1"/>
  <c r="G5" i="8"/>
  <c r="I22" i="8" s="1"/>
  <c r="N18" i="7"/>
  <c r="L18" i="7"/>
  <c r="N17" i="7"/>
  <c r="L17" i="7"/>
  <c r="O16" i="7"/>
  <c r="N16" i="7" s="1"/>
  <c r="M16" i="7"/>
  <c r="M14" i="7" s="1"/>
  <c r="L14" i="7" s="1"/>
  <c r="L16" i="7"/>
  <c r="N15" i="7"/>
  <c r="L15" i="7"/>
  <c r="P5" i="7"/>
  <c r="N5" i="7"/>
  <c r="P3" i="7"/>
  <c r="BS39" i="6"/>
  <c r="BQ39" i="6"/>
  <c r="BO39" i="6"/>
  <c r="BM39" i="6"/>
  <c r="BK39" i="6"/>
  <c r="BI39" i="6"/>
  <c r="BG39" i="6"/>
  <c r="BE39" i="6"/>
  <c r="BC39" i="6"/>
  <c r="BA39" i="6"/>
  <c r="AY39" i="6"/>
  <c r="AW39" i="6"/>
  <c r="AR39" i="6"/>
  <c r="AS39" i="6" s="1"/>
  <c r="AP39" i="6"/>
  <c r="AN39" i="6"/>
  <c r="AL39" i="6"/>
  <c r="AM39" i="6" s="1"/>
  <c r="AJ39" i="6"/>
  <c r="AK39" i="6" s="1"/>
  <c r="AH39" i="6"/>
  <c r="AF39" i="6"/>
  <c r="AG39" i="6" s="1"/>
  <c r="AE39" i="6"/>
  <c r="AD39" i="6"/>
  <c r="AB39" i="6"/>
  <c r="Z39" i="6"/>
  <c r="AA39" i="6" s="1"/>
  <c r="X39" i="6"/>
  <c r="V39" i="6"/>
  <c r="O39" i="6"/>
  <c r="M39" i="6"/>
  <c r="N39" i="6" s="1"/>
  <c r="K39" i="6"/>
  <c r="L39" i="6" s="1"/>
  <c r="I39" i="6"/>
  <c r="J39" i="6" s="1"/>
  <c r="G39" i="6"/>
  <c r="H39" i="6" s="1"/>
  <c r="E39" i="6"/>
  <c r="F39" i="6" s="1"/>
  <c r="C39" i="6"/>
  <c r="BS38" i="6"/>
  <c r="BQ38" i="6"/>
  <c r="BO38" i="6"/>
  <c r="BM38" i="6"/>
  <c r="BK38" i="6"/>
  <c r="BI38" i="6"/>
  <c r="BG38" i="6"/>
  <c r="BE38" i="6"/>
  <c r="BC38" i="6"/>
  <c r="BA38" i="6"/>
  <c r="AA38" i="6" s="1"/>
  <c r="AY38" i="6"/>
  <c r="AW38" i="6"/>
  <c r="AR38" i="6"/>
  <c r="AS38" i="6" s="1"/>
  <c r="AP38" i="6"/>
  <c r="AQ38" i="6" s="1"/>
  <c r="AN38" i="6"/>
  <c r="AO38" i="6" s="1"/>
  <c r="AL38" i="6"/>
  <c r="AM38" i="6" s="1"/>
  <c r="AJ38" i="6"/>
  <c r="AK38" i="6" s="1"/>
  <c r="AH38" i="6"/>
  <c r="AF38" i="6"/>
  <c r="AE38" i="6"/>
  <c r="AD38" i="6"/>
  <c r="AB38" i="6"/>
  <c r="Z38" i="6"/>
  <c r="X38" i="6"/>
  <c r="V38" i="6"/>
  <c r="W38" i="6" s="1"/>
  <c r="O38" i="6"/>
  <c r="P38" i="6" s="1"/>
  <c r="M38" i="6"/>
  <c r="N38" i="6" s="1"/>
  <c r="K38" i="6"/>
  <c r="I38" i="6"/>
  <c r="G38" i="6"/>
  <c r="H38" i="6" s="1"/>
  <c r="E38" i="6"/>
  <c r="F38" i="6" s="1"/>
  <c r="C38" i="6"/>
  <c r="D38" i="6" s="1"/>
  <c r="BS37" i="6"/>
  <c r="BQ37" i="6"/>
  <c r="BO37" i="6"/>
  <c r="BM37" i="6"/>
  <c r="BK37" i="6"/>
  <c r="BI37" i="6"/>
  <c r="BG37" i="6"/>
  <c r="BE37" i="6"/>
  <c r="BC37" i="6"/>
  <c r="BA37" i="6"/>
  <c r="AY37" i="6"/>
  <c r="AW37" i="6"/>
  <c r="AR37" i="6"/>
  <c r="AS37" i="6" s="1"/>
  <c r="AP37" i="6"/>
  <c r="AQ37" i="6" s="1"/>
  <c r="AN37" i="6"/>
  <c r="AO37" i="6" s="1"/>
  <c r="AL37" i="6"/>
  <c r="AJ37" i="6"/>
  <c r="AH37" i="6"/>
  <c r="AI37" i="6" s="1"/>
  <c r="AF37" i="6"/>
  <c r="AD37" i="6"/>
  <c r="AE37" i="6" s="1"/>
  <c r="AB37" i="6"/>
  <c r="Z37" i="6"/>
  <c r="AA37" i="6" s="1"/>
  <c r="X37" i="6"/>
  <c r="V37" i="6"/>
  <c r="O37" i="6"/>
  <c r="M37" i="6"/>
  <c r="K37" i="6"/>
  <c r="I37" i="6"/>
  <c r="G37" i="6"/>
  <c r="H37" i="6" s="1"/>
  <c r="E37" i="6"/>
  <c r="F37" i="6" s="1"/>
  <c r="C37" i="6"/>
  <c r="BS36" i="6"/>
  <c r="BQ36" i="6"/>
  <c r="BO36" i="6"/>
  <c r="BM36" i="6"/>
  <c r="BK36" i="6"/>
  <c r="BI36" i="6"/>
  <c r="BG36" i="6"/>
  <c r="BE36" i="6"/>
  <c r="BC36" i="6"/>
  <c r="BA36" i="6"/>
  <c r="AY36" i="6"/>
  <c r="AW36" i="6"/>
  <c r="AR36" i="6"/>
  <c r="AS36" i="6" s="1"/>
  <c r="AP36" i="6"/>
  <c r="AQ36" i="6" s="1"/>
  <c r="AN36" i="6"/>
  <c r="AL36" i="6"/>
  <c r="AJ36" i="6"/>
  <c r="AK36" i="6" s="1"/>
  <c r="AH36" i="6"/>
  <c r="AF36" i="6"/>
  <c r="AG36" i="6" s="1"/>
  <c r="AD36" i="6"/>
  <c r="AB36" i="6"/>
  <c r="AC36" i="6" s="1"/>
  <c r="Z36" i="6"/>
  <c r="AA36" i="6" s="1"/>
  <c r="X36" i="6"/>
  <c r="Y36" i="6" s="1"/>
  <c r="V36" i="6"/>
  <c r="O36" i="6"/>
  <c r="M36" i="6"/>
  <c r="N36" i="6" s="1"/>
  <c r="K36" i="6"/>
  <c r="L36" i="6" s="1"/>
  <c r="I36" i="6"/>
  <c r="G36" i="6"/>
  <c r="H36" i="6" s="1"/>
  <c r="E36" i="6"/>
  <c r="C36" i="6"/>
  <c r="BS35" i="6"/>
  <c r="BQ35" i="6"/>
  <c r="BO35" i="6"/>
  <c r="BM35" i="6"/>
  <c r="BK35" i="6"/>
  <c r="BI35" i="6"/>
  <c r="BG35" i="6"/>
  <c r="BE35" i="6"/>
  <c r="BC35" i="6"/>
  <c r="BA35" i="6"/>
  <c r="AY35" i="6"/>
  <c r="AW35" i="6"/>
  <c r="AR35" i="6"/>
  <c r="AS35" i="6" s="1"/>
  <c r="AP35" i="6"/>
  <c r="AN35" i="6"/>
  <c r="AL35" i="6"/>
  <c r="AM35" i="6" s="1"/>
  <c r="AJ35" i="6"/>
  <c r="AH35" i="6"/>
  <c r="AF35" i="6"/>
  <c r="AG35" i="6" s="1"/>
  <c r="AD35" i="6"/>
  <c r="AB35" i="6"/>
  <c r="AC35" i="6" s="1"/>
  <c r="Z35" i="6"/>
  <c r="AA35" i="6" s="1"/>
  <c r="X35" i="6"/>
  <c r="V35" i="6"/>
  <c r="O35" i="6"/>
  <c r="M35" i="6"/>
  <c r="K35" i="6"/>
  <c r="L35" i="6" s="1"/>
  <c r="I35" i="6"/>
  <c r="J35" i="6" s="1"/>
  <c r="G35" i="6"/>
  <c r="E35" i="6"/>
  <c r="C35" i="6"/>
  <c r="BS34" i="6"/>
  <c r="BQ34" i="6"/>
  <c r="BO34" i="6"/>
  <c r="AO34" i="6" s="1"/>
  <c r="BM34" i="6"/>
  <c r="BK34" i="6"/>
  <c r="BI34" i="6"/>
  <c r="BG34" i="6"/>
  <c r="BE34" i="6"/>
  <c r="BC34" i="6"/>
  <c r="BA34" i="6"/>
  <c r="AY34" i="6"/>
  <c r="AW34" i="6"/>
  <c r="W34" i="6" s="1"/>
  <c r="AR34" i="6"/>
  <c r="AS34" i="6" s="1"/>
  <c r="AP34" i="6"/>
  <c r="AQ34" i="6" s="1"/>
  <c r="AN34" i="6"/>
  <c r="AL34" i="6"/>
  <c r="AJ34" i="6"/>
  <c r="AH34" i="6"/>
  <c r="AF34" i="6"/>
  <c r="AG34" i="6" s="1"/>
  <c r="AD34" i="6"/>
  <c r="AB34" i="6"/>
  <c r="Z34" i="6"/>
  <c r="AA34" i="6" s="1"/>
  <c r="X34" i="6"/>
  <c r="Y34" i="6" s="1"/>
  <c r="V34" i="6"/>
  <c r="P34" i="6"/>
  <c r="O34" i="6"/>
  <c r="M34" i="6"/>
  <c r="K34" i="6"/>
  <c r="I34" i="6"/>
  <c r="G34" i="6"/>
  <c r="H34" i="6" s="1"/>
  <c r="E34" i="6"/>
  <c r="C34" i="6"/>
  <c r="D34" i="6" s="1"/>
  <c r="BS33" i="6"/>
  <c r="BQ33" i="6"/>
  <c r="BO33" i="6"/>
  <c r="BM33" i="6"/>
  <c r="BK33" i="6"/>
  <c r="BI33" i="6"/>
  <c r="BG33" i="6"/>
  <c r="BE33" i="6"/>
  <c r="BC33" i="6"/>
  <c r="BA33" i="6"/>
  <c r="AY33" i="6"/>
  <c r="AW33" i="6"/>
  <c r="AR33" i="6"/>
  <c r="AS33" i="6" s="1"/>
  <c r="AP33" i="6"/>
  <c r="AQ33" i="6" s="1"/>
  <c r="AN33" i="6"/>
  <c r="AL33" i="6"/>
  <c r="AM33" i="6" s="1"/>
  <c r="AJ33" i="6"/>
  <c r="AH33" i="6"/>
  <c r="AF33" i="6"/>
  <c r="AG33" i="6" s="1"/>
  <c r="AD33" i="6"/>
  <c r="AE33" i="6" s="1"/>
  <c r="AB33" i="6"/>
  <c r="AA33" i="6"/>
  <c r="Z33" i="6"/>
  <c r="X33" i="6"/>
  <c r="Y33" i="6" s="1"/>
  <c r="V33" i="6"/>
  <c r="O33" i="6"/>
  <c r="M33" i="6"/>
  <c r="K33" i="6"/>
  <c r="I33" i="6"/>
  <c r="G33" i="6"/>
  <c r="H33" i="6" s="1"/>
  <c r="E33" i="6"/>
  <c r="C33" i="6"/>
  <c r="D33" i="6" s="1"/>
  <c r="BS32" i="6"/>
  <c r="BQ32" i="6"/>
  <c r="BO32" i="6"/>
  <c r="BM32" i="6"/>
  <c r="BK32" i="6"/>
  <c r="BI32" i="6"/>
  <c r="BG32" i="6"/>
  <c r="BE32" i="6"/>
  <c r="BC32" i="6"/>
  <c r="AC32" i="6" s="1"/>
  <c r="BA32" i="6"/>
  <c r="AY32" i="6"/>
  <c r="AW32" i="6"/>
  <c r="AR32" i="6"/>
  <c r="AS32" i="6" s="1"/>
  <c r="AP32" i="6"/>
  <c r="AN32" i="6"/>
  <c r="AO32" i="6" s="1"/>
  <c r="AL32" i="6"/>
  <c r="AM32" i="6" s="1"/>
  <c r="AJ32" i="6"/>
  <c r="AH32" i="6"/>
  <c r="AI32" i="6" s="1"/>
  <c r="AG32" i="6"/>
  <c r="AF32" i="6"/>
  <c r="AD32" i="6"/>
  <c r="AB32" i="6"/>
  <c r="Z32" i="6"/>
  <c r="X32" i="6"/>
  <c r="V32" i="6"/>
  <c r="O32" i="6"/>
  <c r="M32" i="6"/>
  <c r="N32" i="6" s="1"/>
  <c r="K32" i="6"/>
  <c r="I32" i="6"/>
  <c r="J32" i="6" s="1"/>
  <c r="H32" i="6"/>
  <c r="G32" i="6"/>
  <c r="E32" i="6"/>
  <c r="C32" i="6"/>
  <c r="BS31" i="6"/>
  <c r="BQ31" i="6"/>
  <c r="BO31" i="6"/>
  <c r="BM31" i="6"/>
  <c r="BK31" i="6"/>
  <c r="BI31" i="6"/>
  <c r="BG31" i="6"/>
  <c r="BE31" i="6"/>
  <c r="BC31" i="6"/>
  <c r="BA31" i="6"/>
  <c r="AY31" i="6"/>
  <c r="AW31" i="6"/>
  <c r="AR31" i="6"/>
  <c r="AS31" i="6" s="1"/>
  <c r="AP31" i="6"/>
  <c r="AQ31" i="6" s="1"/>
  <c r="AN31" i="6"/>
  <c r="AL31" i="6"/>
  <c r="AM31" i="6" s="1"/>
  <c r="AJ31" i="6"/>
  <c r="AK31" i="6" s="1"/>
  <c r="AH31" i="6"/>
  <c r="AG31" i="6"/>
  <c r="AF31" i="6"/>
  <c r="AD31" i="6"/>
  <c r="AB31" i="6"/>
  <c r="Z31" i="6"/>
  <c r="AA31" i="6" s="1"/>
  <c r="X31" i="6"/>
  <c r="V31" i="6"/>
  <c r="O31" i="6"/>
  <c r="M31" i="6"/>
  <c r="K31" i="6"/>
  <c r="L31" i="6" s="1"/>
  <c r="I31" i="6"/>
  <c r="G31" i="6"/>
  <c r="E31" i="6"/>
  <c r="F31" i="6" s="1"/>
  <c r="C31" i="6"/>
  <c r="BS30" i="6"/>
  <c r="BQ30" i="6"/>
  <c r="BO30" i="6"/>
  <c r="BM30" i="6"/>
  <c r="BK30" i="6"/>
  <c r="BI30" i="6"/>
  <c r="BG30" i="6"/>
  <c r="BE30" i="6"/>
  <c r="BC30" i="6"/>
  <c r="BA30" i="6"/>
  <c r="AY30" i="6"/>
  <c r="AW30" i="6"/>
  <c r="AR30" i="6"/>
  <c r="AS30" i="6" s="1"/>
  <c r="AP30" i="6"/>
  <c r="AQ30" i="6" s="1"/>
  <c r="AN30" i="6"/>
  <c r="AO30" i="6" s="1"/>
  <c r="AM30" i="6"/>
  <c r="AL30" i="6"/>
  <c r="AJ30" i="6"/>
  <c r="AH30" i="6"/>
  <c r="P30" i="6" s="1"/>
  <c r="AF30" i="6"/>
  <c r="AD30" i="6"/>
  <c r="AB30" i="6"/>
  <c r="AA30" i="6"/>
  <c r="Z30" i="6"/>
  <c r="X30" i="6"/>
  <c r="V30" i="6"/>
  <c r="W30" i="6" s="1"/>
  <c r="O30" i="6"/>
  <c r="M30" i="6"/>
  <c r="K30" i="6"/>
  <c r="I30" i="6"/>
  <c r="H30" i="6"/>
  <c r="G30" i="6"/>
  <c r="E30" i="6"/>
  <c r="C30" i="6"/>
  <c r="D30" i="6" s="1"/>
  <c r="BS29" i="6"/>
  <c r="BQ29" i="6"/>
  <c r="BO29" i="6"/>
  <c r="BM29" i="6"/>
  <c r="BK29" i="6"/>
  <c r="BI29" i="6"/>
  <c r="BG29" i="6"/>
  <c r="BE29" i="6"/>
  <c r="AE29" i="6" s="1"/>
  <c r="BC29" i="6"/>
  <c r="BA29" i="6"/>
  <c r="AY29" i="6"/>
  <c r="AW29" i="6"/>
  <c r="AR29" i="6"/>
  <c r="AS29" i="6" s="1"/>
  <c r="AP29" i="6"/>
  <c r="AQ29" i="6" s="1"/>
  <c r="AN29" i="6"/>
  <c r="AL29" i="6"/>
  <c r="AJ29" i="6"/>
  <c r="AH29" i="6"/>
  <c r="AF29" i="6"/>
  <c r="AG29" i="6" s="1"/>
  <c r="AD29" i="6"/>
  <c r="AB29" i="6"/>
  <c r="Z29" i="6"/>
  <c r="X29" i="6"/>
  <c r="V29" i="6"/>
  <c r="O29" i="6"/>
  <c r="P29" i="6" s="1"/>
  <c r="M29" i="6"/>
  <c r="K29" i="6"/>
  <c r="I29" i="6"/>
  <c r="G29" i="6"/>
  <c r="H29" i="6" s="1"/>
  <c r="E29" i="6"/>
  <c r="F29" i="6" s="1"/>
  <c r="C29" i="6"/>
  <c r="BS28" i="6"/>
  <c r="BQ28" i="6"/>
  <c r="BO28" i="6"/>
  <c r="BM28" i="6"/>
  <c r="BK28" i="6"/>
  <c r="BI28" i="6"/>
  <c r="BG28" i="6"/>
  <c r="BE28" i="6"/>
  <c r="BC28" i="6"/>
  <c r="BA28" i="6"/>
  <c r="AY28" i="6"/>
  <c r="AW28" i="6"/>
  <c r="AR28" i="6"/>
  <c r="AS28" i="6" s="1"/>
  <c r="AP28" i="6"/>
  <c r="AQ28" i="6" s="1"/>
  <c r="AN28" i="6"/>
  <c r="AL28" i="6"/>
  <c r="AM28" i="6" s="1"/>
  <c r="AJ28" i="6"/>
  <c r="AK28" i="6" s="1"/>
  <c r="AH28" i="6"/>
  <c r="AG28" i="6"/>
  <c r="AF28" i="6"/>
  <c r="AD28" i="6"/>
  <c r="AB28" i="6"/>
  <c r="Z28" i="6"/>
  <c r="AA28" i="6" s="1"/>
  <c r="X28" i="6"/>
  <c r="Y28" i="6" s="1"/>
  <c r="V28" i="6"/>
  <c r="O28" i="6"/>
  <c r="N28" i="6"/>
  <c r="M28" i="6"/>
  <c r="K28" i="6"/>
  <c r="L28" i="6" s="1"/>
  <c r="I28" i="6"/>
  <c r="J28" i="6" s="1"/>
  <c r="G28" i="6"/>
  <c r="E28" i="6"/>
  <c r="C28" i="6"/>
  <c r="D28" i="6" s="1"/>
  <c r="BS27" i="6"/>
  <c r="BQ27" i="6"/>
  <c r="BO27" i="6"/>
  <c r="BM27" i="6"/>
  <c r="BK27" i="6"/>
  <c r="BI27" i="6"/>
  <c r="BG27" i="6"/>
  <c r="AG27" i="6" s="1"/>
  <c r="BE27" i="6"/>
  <c r="BC27" i="6"/>
  <c r="BA27" i="6"/>
  <c r="AY27" i="6"/>
  <c r="AW27" i="6"/>
  <c r="AR27" i="6"/>
  <c r="AS27" i="6" s="1"/>
  <c r="AP27" i="6"/>
  <c r="AN27" i="6"/>
  <c r="AL27" i="6"/>
  <c r="AJ27" i="6"/>
  <c r="AK27" i="6" s="1"/>
  <c r="AH27" i="6"/>
  <c r="AF27" i="6"/>
  <c r="AD27" i="6"/>
  <c r="AB27" i="6"/>
  <c r="AC27" i="6" s="1"/>
  <c r="Z27" i="6"/>
  <c r="X27" i="6"/>
  <c r="V27" i="6"/>
  <c r="O27" i="6"/>
  <c r="M27" i="6"/>
  <c r="N27" i="6" s="1"/>
  <c r="K27" i="6"/>
  <c r="I27" i="6"/>
  <c r="J27" i="6" s="1"/>
  <c r="H27" i="6"/>
  <c r="G27" i="6"/>
  <c r="E27" i="6"/>
  <c r="C27" i="6"/>
  <c r="BS26" i="6"/>
  <c r="BQ26" i="6"/>
  <c r="BO26" i="6"/>
  <c r="BM26" i="6"/>
  <c r="BK26" i="6"/>
  <c r="BI26" i="6"/>
  <c r="BG26" i="6"/>
  <c r="BE26" i="6"/>
  <c r="BC26" i="6"/>
  <c r="BA26" i="6"/>
  <c r="AY26" i="6"/>
  <c r="AW26" i="6"/>
  <c r="AR26" i="6"/>
  <c r="AS26" i="6" s="1"/>
  <c r="AP26" i="6"/>
  <c r="AN26" i="6"/>
  <c r="AO26" i="6" s="1"/>
  <c r="AL26" i="6"/>
  <c r="AM26" i="6" s="1"/>
  <c r="AJ26" i="6"/>
  <c r="AK26" i="6" s="1"/>
  <c r="AH26" i="6"/>
  <c r="AF26" i="6"/>
  <c r="AD26" i="6"/>
  <c r="AE26" i="6" s="1"/>
  <c r="AB26" i="6"/>
  <c r="Z26" i="6"/>
  <c r="X26" i="6"/>
  <c r="V26" i="6"/>
  <c r="O26" i="6"/>
  <c r="P26" i="6" s="1"/>
  <c r="M26" i="6"/>
  <c r="N26" i="6" s="1"/>
  <c r="K26" i="6"/>
  <c r="I26" i="6"/>
  <c r="G26" i="6"/>
  <c r="E26" i="6"/>
  <c r="F26" i="6" s="1"/>
  <c r="C26" i="6"/>
  <c r="BS25" i="6"/>
  <c r="BQ25" i="6"/>
  <c r="BO25" i="6"/>
  <c r="BM25" i="6"/>
  <c r="BK25" i="6"/>
  <c r="BI25" i="6"/>
  <c r="BG25" i="6"/>
  <c r="BE25" i="6"/>
  <c r="BC25" i="6"/>
  <c r="BA25" i="6"/>
  <c r="AY25" i="6"/>
  <c r="AW25" i="6"/>
  <c r="AR25" i="6"/>
  <c r="AS25" i="6" s="1"/>
  <c r="AP25" i="6"/>
  <c r="AQ25" i="6" s="1"/>
  <c r="AN25" i="6"/>
  <c r="AO25" i="6" s="1"/>
  <c r="AL25" i="6"/>
  <c r="AM25" i="6" s="1"/>
  <c r="AJ25" i="6"/>
  <c r="AH25" i="6"/>
  <c r="P25" i="6" s="1"/>
  <c r="AF25" i="6"/>
  <c r="AG25" i="6" s="1"/>
  <c r="AD25" i="6"/>
  <c r="AE25" i="6" s="1"/>
  <c r="AB25" i="6"/>
  <c r="Z25" i="6"/>
  <c r="Y25" i="6"/>
  <c r="X25" i="6"/>
  <c r="V25" i="6"/>
  <c r="O25" i="6"/>
  <c r="M25" i="6"/>
  <c r="K25" i="6"/>
  <c r="I25" i="6"/>
  <c r="G25" i="6"/>
  <c r="H25" i="6" s="1"/>
  <c r="E25" i="6"/>
  <c r="C25" i="6"/>
  <c r="BS24" i="6"/>
  <c r="BQ24" i="6"/>
  <c r="BO24" i="6"/>
  <c r="BM24" i="6"/>
  <c r="BK24" i="6"/>
  <c r="BI24" i="6"/>
  <c r="BG24" i="6"/>
  <c r="BE24" i="6"/>
  <c r="BC24" i="6"/>
  <c r="BA24" i="6"/>
  <c r="AY24" i="6"/>
  <c r="AW24" i="6"/>
  <c r="AR24" i="6"/>
  <c r="AS24" i="6" s="1"/>
  <c r="AP24" i="6"/>
  <c r="AQ24" i="6" s="1"/>
  <c r="AN24" i="6"/>
  <c r="AL24" i="6"/>
  <c r="AJ24" i="6"/>
  <c r="AK24" i="6" s="1"/>
  <c r="AH24" i="6"/>
  <c r="AI24" i="6" s="1"/>
  <c r="AF24" i="6"/>
  <c r="AG24" i="6" s="1"/>
  <c r="AD24" i="6"/>
  <c r="AB24" i="6"/>
  <c r="Z24" i="6"/>
  <c r="X24" i="6"/>
  <c r="V24" i="6"/>
  <c r="O24" i="6"/>
  <c r="M24" i="6"/>
  <c r="N24" i="6" s="1"/>
  <c r="K24" i="6"/>
  <c r="L24" i="6" s="1"/>
  <c r="I24" i="6"/>
  <c r="J24" i="6" s="1"/>
  <c r="G24" i="6"/>
  <c r="E24" i="6"/>
  <c r="C24" i="6"/>
  <c r="BS23" i="6"/>
  <c r="BQ23" i="6"/>
  <c r="BO23" i="6"/>
  <c r="BM23" i="6"/>
  <c r="BK23" i="6"/>
  <c r="BI23" i="6"/>
  <c r="BG23" i="6"/>
  <c r="BE23" i="6"/>
  <c r="BC23" i="6"/>
  <c r="BA23" i="6"/>
  <c r="AY23" i="6"/>
  <c r="AW23" i="6"/>
  <c r="AR23" i="6"/>
  <c r="AS23" i="6" s="1"/>
  <c r="AP23" i="6"/>
  <c r="AN23" i="6"/>
  <c r="AL23" i="6"/>
  <c r="AJ23" i="6"/>
  <c r="AK23" i="6" s="1"/>
  <c r="AH23" i="6"/>
  <c r="AF23" i="6"/>
  <c r="AD23" i="6"/>
  <c r="AB23" i="6"/>
  <c r="Z23" i="6"/>
  <c r="X23" i="6"/>
  <c r="V23" i="6"/>
  <c r="D23" i="6" s="1"/>
  <c r="O23" i="6"/>
  <c r="M23" i="6"/>
  <c r="K23" i="6"/>
  <c r="I23" i="6"/>
  <c r="G23" i="6"/>
  <c r="H23" i="6" s="1"/>
  <c r="E23" i="6"/>
  <c r="C23" i="6"/>
  <c r="BS22" i="6"/>
  <c r="BQ22" i="6"/>
  <c r="BO22" i="6"/>
  <c r="BM22" i="6"/>
  <c r="BK22" i="6"/>
  <c r="BI22" i="6"/>
  <c r="BG22" i="6"/>
  <c r="BE22" i="6"/>
  <c r="BC22" i="6"/>
  <c r="BA22" i="6"/>
  <c r="AY22" i="6"/>
  <c r="AW22" i="6"/>
  <c r="AR22" i="6"/>
  <c r="AS22" i="6" s="1"/>
  <c r="AP22" i="6"/>
  <c r="AQ22" i="6" s="1"/>
  <c r="AN22" i="6"/>
  <c r="AL22" i="6"/>
  <c r="AJ22" i="6"/>
  <c r="AH22" i="6"/>
  <c r="AI22" i="6" s="1"/>
  <c r="AF22" i="6"/>
  <c r="AG22" i="6" s="1"/>
  <c r="AD22" i="6"/>
  <c r="AE22" i="6" s="1"/>
  <c r="AB22" i="6"/>
  <c r="AA22" i="6"/>
  <c r="Z22" i="6"/>
  <c r="X22" i="6"/>
  <c r="V22" i="6"/>
  <c r="O22" i="6"/>
  <c r="M22" i="6"/>
  <c r="N22" i="6" s="1"/>
  <c r="K22" i="6"/>
  <c r="I22" i="6"/>
  <c r="G22" i="6"/>
  <c r="H22" i="6" s="1"/>
  <c r="E22" i="6"/>
  <c r="F22" i="6" s="1"/>
  <c r="C22" i="6"/>
  <c r="BS21" i="6"/>
  <c r="BQ21" i="6"/>
  <c r="BO21" i="6"/>
  <c r="BM21" i="6"/>
  <c r="BK21" i="6"/>
  <c r="BI21" i="6"/>
  <c r="BG21" i="6"/>
  <c r="BE21" i="6"/>
  <c r="BC21" i="6"/>
  <c r="BA21" i="6"/>
  <c r="AY21" i="6"/>
  <c r="Y21" i="6" s="1"/>
  <c r="AW21" i="6"/>
  <c r="AR21" i="6"/>
  <c r="AS21" i="6" s="1"/>
  <c r="AP21" i="6"/>
  <c r="AN21" i="6"/>
  <c r="AO21" i="6" s="1"/>
  <c r="AM21" i="6"/>
  <c r="AL21" i="6"/>
  <c r="AJ21" i="6"/>
  <c r="AH21" i="6"/>
  <c r="AF21" i="6"/>
  <c r="AD21" i="6"/>
  <c r="AE21" i="6" s="1"/>
  <c r="AB21" i="6"/>
  <c r="Z21" i="6"/>
  <c r="AA21" i="6" s="1"/>
  <c r="X21" i="6"/>
  <c r="V21" i="6"/>
  <c r="O21" i="6"/>
  <c r="M21" i="6"/>
  <c r="K21" i="6"/>
  <c r="I21" i="6"/>
  <c r="G21" i="6"/>
  <c r="E21" i="6"/>
  <c r="F21" i="6" s="1"/>
  <c r="C21" i="6"/>
  <c r="BS20" i="6"/>
  <c r="BQ20" i="6"/>
  <c r="BO20" i="6"/>
  <c r="BM20" i="6"/>
  <c r="BK20" i="6"/>
  <c r="BI20" i="6"/>
  <c r="BG20" i="6"/>
  <c r="BE20" i="6"/>
  <c r="BC20" i="6"/>
  <c r="BA20" i="6"/>
  <c r="AY20" i="6"/>
  <c r="AW20" i="6"/>
  <c r="AS20" i="6"/>
  <c r="AR20" i="6"/>
  <c r="AP20" i="6"/>
  <c r="AN20" i="6"/>
  <c r="AO20" i="6" s="1"/>
  <c r="AL20" i="6"/>
  <c r="AJ20" i="6"/>
  <c r="AH20" i="6"/>
  <c r="AF20" i="6"/>
  <c r="AD20" i="6"/>
  <c r="AB20" i="6"/>
  <c r="Z20" i="6"/>
  <c r="X20" i="6"/>
  <c r="Y20" i="6" s="1"/>
  <c r="W20" i="6"/>
  <c r="V20" i="6"/>
  <c r="O20" i="6"/>
  <c r="P20" i="6" s="1"/>
  <c r="M20" i="6"/>
  <c r="K20" i="6"/>
  <c r="I20" i="6"/>
  <c r="G20" i="6"/>
  <c r="H20" i="6" s="1"/>
  <c r="E20" i="6"/>
  <c r="C20" i="6"/>
  <c r="D20" i="6" s="1"/>
  <c r="BS19" i="6"/>
  <c r="BQ19" i="6"/>
  <c r="BO19" i="6"/>
  <c r="BM19" i="6"/>
  <c r="BK19" i="6"/>
  <c r="BI19" i="6"/>
  <c r="BG19" i="6"/>
  <c r="BE19" i="6"/>
  <c r="BC19" i="6"/>
  <c r="BA19" i="6"/>
  <c r="AY19" i="6"/>
  <c r="AW19" i="6"/>
  <c r="AR19" i="6"/>
  <c r="AS19" i="6" s="1"/>
  <c r="AP19" i="6"/>
  <c r="AQ19" i="6" s="1"/>
  <c r="AN19" i="6"/>
  <c r="AL19" i="6"/>
  <c r="AM19" i="6" s="1"/>
  <c r="AJ19" i="6"/>
  <c r="AH19" i="6"/>
  <c r="AF19" i="6"/>
  <c r="AD19" i="6"/>
  <c r="AE19" i="6" s="1"/>
  <c r="AB19" i="6"/>
  <c r="Z19" i="6"/>
  <c r="AA19" i="6" s="1"/>
  <c r="X19" i="6"/>
  <c r="V19" i="6"/>
  <c r="O19" i="6"/>
  <c r="M19" i="6"/>
  <c r="N19" i="6" s="1"/>
  <c r="K19" i="6"/>
  <c r="I19" i="6"/>
  <c r="G19" i="6"/>
  <c r="H19" i="6" s="1"/>
  <c r="E19" i="6"/>
  <c r="C19" i="6"/>
  <c r="BS18" i="6"/>
  <c r="BQ18" i="6"/>
  <c r="BO18" i="6"/>
  <c r="BM18" i="6"/>
  <c r="BK18" i="6"/>
  <c r="BI18" i="6"/>
  <c r="BG18" i="6"/>
  <c r="BE18" i="6"/>
  <c r="BC18" i="6"/>
  <c r="BA18" i="6"/>
  <c r="AA18" i="6" s="1"/>
  <c r="AY18" i="6"/>
  <c r="AW18" i="6"/>
  <c r="AR18" i="6"/>
  <c r="AS18" i="6" s="1"/>
  <c r="AP18" i="6"/>
  <c r="AQ18" i="6" s="1"/>
  <c r="AN18" i="6"/>
  <c r="AO18" i="6" s="1"/>
  <c r="AL18" i="6"/>
  <c r="AJ18" i="6"/>
  <c r="AH18" i="6"/>
  <c r="AI18" i="6" s="1"/>
  <c r="AF18" i="6"/>
  <c r="AG18" i="6" s="1"/>
  <c r="AD18" i="6"/>
  <c r="AE18" i="6" s="1"/>
  <c r="AB18" i="6"/>
  <c r="AC18" i="6" s="1"/>
  <c r="Z18" i="6"/>
  <c r="X18" i="6"/>
  <c r="V18" i="6"/>
  <c r="W18" i="6" s="1"/>
  <c r="O18" i="6"/>
  <c r="M18" i="6"/>
  <c r="K18" i="6"/>
  <c r="I18" i="6"/>
  <c r="G18" i="6"/>
  <c r="E18" i="6"/>
  <c r="C18" i="6"/>
  <c r="BS17" i="6"/>
  <c r="BQ17" i="6"/>
  <c r="BO17" i="6"/>
  <c r="BM17" i="6"/>
  <c r="BK17" i="6"/>
  <c r="BI17" i="6"/>
  <c r="BG17" i="6"/>
  <c r="BE17" i="6"/>
  <c r="BC17" i="6"/>
  <c r="BA17" i="6"/>
  <c r="AY17" i="6"/>
  <c r="AW17" i="6"/>
  <c r="AR17" i="6"/>
  <c r="AS17" i="6" s="1"/>
  <c r="AP17" i="6"/>
  <c r="AQ17" i="6" s="1"/>
  <c r="AO17" i="6"/>
  <c r="AN17" i="6"/>
  <c r="AL17" i="6"/>
  <c r="AJ17" i="6"/>
  <c r="AK17" i="6" s="1"/>
  <c r="AH17" i="6"/>
  <c r="AF17" i="6"/>
  <c r="AG17" i="6" s="1"/>
  <c r="AD17" i="6"/>
  <c r="AB17" i="6"/>
  <c r="Z17" i="6"/>
  <c r="X17" i="6"/>
  <c r="V17" i="6"/>
  <c r="O17" i="6"/>
  <c r="M17" i="6"/>
  <c r="K17" i="6"/>
  <c r="L17" i="6" s="1"/>
  <c r="I17" i="6"/>
  <c r="G17" i="6"/>
  <c r="E17" i="6"/>
  <c r="F17" i="6" s="1"/>
  <c r="C17" i="6"/>
  <c r="BS16" i="6"/>
  <c r="BQ16" i="6"/>
  <c r="BO16" i="6"/>
  <c r="BM16" i="6"/>
  <c r="BK16" i="6"/>
  <c r="BI16" i="6"/>
  <c r="BG16" i="6"/>
  <c r="BE16" i="6"/>
  <c r="BC16" i="6"/>
  <c r="BA16" i="6"/>
  <c r="AY16" i="6"/>
  <c r="AW16" i="6"/>
  <c r="AR16" i="6"/>
  <c r="AS16" i="6" s="1"/>
  <c r="AP16" i="6"/>
  <c r="AQ16" i="6" s="1"/>
  <c r="AN16" i="6"/>
  <c r="AL16" i="6"/>
  <c r="AM16" i="6" s="1"/>
  <c r="AJ16" i="6"/>
  <c r="AK16" i="6" s="1"/>
  <c r="AH16" i="6"/>
  <c r="AI16" i="6" s="1"/>
  <c r="AG16" i="6"/>
  <c r="AF16" i="6"/>
  <c r="AD16" i="6"/>
  <c r="AC16" i="6"/>
  <c r="AB16" i="6"/>
  <c r="Z16" i="6"/>
  <c r="X16" i="6"/>
  <c r="V16" i="6"/>
  <c r="O16" i="6"/>
  <c r="M16" i="6"/>
  <c r="K16" i="6"/>
  <c r="L16" i="6" s="1"/>
  <c r="J16" i="6"/>
  <c r="I16" i="6"/>
  <c r="G16" i="6"/>
  <c r="E16" i="6"/>
  <c r="C16" i="6"/>
  <c r="BS15" i="6"/>
  <c r="BQ15" i="6"/>
  <c r="BO15" i="6"/>
  <c r="BM15" i="6"/>
  <c r="BK15" i="6"/>
  <c r="BI15" i="6"/>
  <c r="BG15" i="6"/>
  <c r="BE15" i="6"/>
  <c r="BC15" i="6"/>
  <c r="BA15" i="6"/>
  <c r="AY15" i="6"/>
  <c r="AW15" i="6"/>
  <c r="AR15" i="6"/>
  <c r="AS15" i="6" s="1"/>
  <c r="AP15" i="6"/>
  <c r="AN15" i="6"/>
  <c r="AL15" i="6"/>
  <c r="AJ15" i="6"/>
  <c r="AH15" i="6"/>
  <c r="AF15" i="6"/>
  <c r="AD15" i="6"/>
  <c r="AB15" i="6"/>
  <c r="AC15" i="6" s="1"/>
  <c r="Z15" i="6"/>
  <c r="AA15" i="6" s="1"/>
  <c r="X15" i="6"/>
  <c r="V15" i="6"/>
  <c r="D15" i="6" s="1"/>
  <c r="O15" i="6"/>
  <c r="M15" i="6"/>
  <c r="K15" i="6"/>
  <c r="L15" i="6" s="1"/>
  <c r="I15" i="6"/>
  <c r="G15" i="6"/>
  <c r="E15" i="6"/>
  <c r="C15" i="6"/>
  <c r="BS14" i="6"/>
  <c r="BQ14" i="6"/>
  <c r="BO14" i="6"/>
  <c r="BM14" i="6"/>
  <c r="BK14" i="6"/>
  <c r="BI14" i="6"/>
  <c r="BG14" i="6"/>
  <c r="BE14" i="6"/>
  <c r="BC14" i="6"/>
  <c r="BA14" i="6"/>
  <c r="AY14" i="6"/>
  <c r="AW14" i="6"/>
  <c r="AR14" i="6"/>
  <c r="AS14" i="6" s="1"/>
  <c r="AP14" i="6"/>
  <c r="AN14" i="6"/>
  <c r="AL14" i="6"/>
  <c r="AJ14" i="6"/>
  <c r="AH14" i="6"/>
  <c r="AI14" i="6" s="1"/>
  <c r="AF14" i="6"/>
  <c r="AD14" i="6"/>
  <c r="AB14" i="6"/>
  <c r="AC14" i="6" s="1"/>
  <c r="Z14" i="6"/>
  <c r="AA14" i="6" s="1"/>
  <c r="X14" i="6"/>
  <c r="V14" i="6"/>
  <c r="O14" i="6"/>
  <c r="M14" i="6"/>
  <c r="K14" i="6"/>
  <c r="I14" i="6"/>
  <c r="G14" i="6"/>
  <c r="E14" i="6"/>
  <c r="C14" i="6"/>
  <c r="BS13" i="6"/>
  <c r="BQ13" i="6"/>
  <c r="BO13" i="6"/>
  <c r="BM13" i="6"/>
  <c r="BK13" i="6"/>
  <c r="BI13" i="6"/>
  <c r="BG13" i="6"/>
  <c r="BE13" i="6"/>
  <c r="BC13" i="6"/>
  <c r="AC13" i="6" s="1"/>
  <c r="BA13" i="6"/>
  <c r="AY13" i="6"/>
  <c r="AW13" i="6"/>
  <c r="AR13" i="6"/>
  <c r="AS13" i="6" s="1"/>
  <c r="AP13" i="6"/>
  <c r="AQ13" i="6" s="1"/>
  <c r="AN13" i="6"/>
  <c r="AO13" i="6" s="1"/>
  <c r="AL13" i="6"/>
  <c r="AJ13" i="6"/>
  <c r="AH13" i="6"/>
  <c r="AI13" i="6" s="1"/>
  <c r="AF13" i="6"/>
  <c r="AD13" i="6"/>
  <c r="AE13" i="6" s="1"/>
  <c r="AB13" i="6"/>
  <c r="Z13" i="6"/>
  <c r="X13" i="6"/>
  <c r="V13" i="6"/>
  <c r="P13" i="6"/>
  <c r="O13" i="6"/>
  <c r="M13" i="6"/>
  <c r="K13" i="6"/>
  <c r="I13" i="6"/>
  <c r="G13" i="6"/>
  <c r="E13" i="6"/>
  <c r="F13" i="6" s="1"/>
  <c r="C13" i="6"/>
  <c r="D13" i="6" s="1"/>
  <c r="BS12" i="6"/>
  <c r="BQ12" i="6"/>
  <c r="BO12" i="6"/>
  <c r="BM12" i="6"/>
  <c r="BK12" i="6"/>
  <c r="BI12" i="6"/>
  <c r="BG12" i="6"/>
  <c r="BE12" i="6"/>
  <c r="BC12" i="6"/>
  <c r="BA12" i="6"/>
  <c r="AY12" i="6"/>
  <c r="AW12" i="6"/>
  <c r="AW4" i="6" s="1"/>
  <c r="AR12" i="6"/>
  <c r="AS12" i="6" s="1"/>
  <c r="AP12" i="6"/>
  <c r="AN12" i="6"/>
  <c r="AL12" i="6"/>
  <c r="AM12" i="6" s="1"/>
  <c r="AJ12" i="6"/>
  <c r="AK12" i="6" s="1"/>
  <c r="AH12" i="6"/>
  <c r="AI12" i="6" s="1"/>
  <c r="AF12" i="6"/>
  <c r="AD12" i="6"/>
  <c r="AB12" i="6"/>
  <c r="Z12" i="6"/>
  <c r="X12" i="6"/>
  <c r="V12" i="6"/>
  <c r="O12" i="6"/>
  <c r="M12" i="6"/>
  <c r="K12" i="6"/>
  <c r="I12" i="6"/>
  <c r="G12" i="6"/>
  <c r="E12" i="6"/>
  <c r="F12" i="6" s="1"/>
  <c r="C12" i="6"/>
  <c r="BS11" i="6"/>
  <c r="BQ11" i="6"/>
  <c r="BO11" i="6"/>
  <c r="BM11" i="6"/>
  <c r="BK11" i="6"/>
  <c r="BI11" i="6"/>
  <c r="BG11" i="6"/>
  <c r="BE11" i="6"/>
  <c r="BC11" i="6"/>
  <c r="BA11" i="6"/>
  <c r="AY11" i="6"/>
  <c r="AW11" i="6"/>
  <c r="AR11" i="6"/>
  <c r="AS11" i="6" s="1"/>
  <c r="AP11" i="6"/>
  <c r="AN11" i="6"/>
  <c r="AL11" i="6"/>
  <c r="AM11" i="6" s="1"/>
  <c r="AJ11" i="6"/>
  <c r="AK11" i="6" s="1"/>
  <c r="AI11" i="6"/>
  <c r="AH11" i="6"/>
  <c r="AF11" i="6"/>
  <c r="AD11" i="6"/>
  <c r="AB11" i="6"/>
  <c r="Z11" i="6"/>
  <c r="AA11" i="6" s="1"/>
  <c r="X11" i="6"/>
  <c r="V11" i="6"/>
  <c r="O11" i="6"/>
  <c r="M11" i="6"/>
  <c r="K11" i="6"/>
  <c r="I11" i="6"/>
  <c r="G11" i="6"/>
  <c r="E11" i="6"/>
  <c r="C11" i="6"/>
  <c r="BS10" i="6"/>
  <c r="BQ10" i="6"/>
  <c r="BO10" i="6"/>
  <c r="BO4" i="6" s="1"/>
  <c r="BM10" i="6"/>
  <c r="BK10" i="6"/>
  <c r="BI10" i="6"/>
  <c r="BG10" i="6"/>
  <c r="BE10" i="6"/>
  <c r="AE10" i="6" s="1"/>
  <c r="BC10" i="6"/>
  <c r="BA10" i="6"/>
  <c r="AY10" i="6"/>
  <c r="AW10" i="6"/>
  <c r="AR10" i="6"/>
  <c r="AS10" i="6" s="1"/>
  <c r="AP10" i="6"/>
  <c r="AQ10" i="6" s="1"/>
  <c r="AN10" i="6"/>
  <c r="AM10" i="6"/>
  <c r="AL10" i="6"/>
  <c r="AJ10" i="6"/>
  <c r="AH10" i="6"/>
  <c r="AF10" i="6"/>
  <c r="N10" i="6" s="1"/>
  <c r="AD10" i="6"/>
  <c r="AB10" i="6"/>
  <c r="Z10" i="6"/>
  <c r="AA10" i="6" s="1"/>
  <c r="X10" i="6"/>
  <c r="Y10" i="6" s="1"/>
  <c r="V10" i="6"/>
  <c r="W10" i="6" s="1"/>
  <c r="O10" i="6"/>
  <c r="M10" i="6"/>
  <c r="K10" i="6"/>
  <c r="I10" i="6"/>
  <c r="G10" i="6"/>
  <c r="H10" i="6" s="1"/>
  <c r="E10" i="6"/>
  <c r="C10" i="6"/>
  <c r="BS9" i="6"/>
  <c r="BQ9" i="6"/>
  <c r="BO9" i="6"/>
  <c r="BM9" i="6"/>
  <c r="BK9" i="6"/>
  <c r="BI9" i="6"/>
  <c r="BG9" i="6"/>
  <c r="BE9" i="6"/>
  <c r="BC9" i="6"/>
  <c r="BA9" i="6"/>
  <c r="BA5" i="6" s="1"/>
  <c r="AY9" i="6"/>
  <c r="AW9" i="6"/>
  <c r="AR9" i="6"/>
  <c r="AS9" i="6" s="1"/>
  <c r="AP9" i="6"/>
  <c r="AQ9" i="6" s="1"/>
  <c r="AN9" i="6"/>
  <c r="AO9" i="6" s="1"/>
  <c r="AL9" i="6"/>
  <c r="AJ9" i="6"/>
  <c r="AK9" i="6" s="1"/>
  <c r="AH9" i="6"/>
  <c r="AF9" i="6"/>
  <c r="AD9" i="6"/>
  <c r="AB9" i="6"/>
  <c r="J9" i="6" s="1"/>
  <c r="Z9" i="6"/>
  <c r="AA9" i="6" s="1"/>
  <c r="X9" i="6"/>
  <c r="V9" i="6"/>
  <c r="D9" i="6" s="1"/>
  <c r="O9" i="6"/>
  <c r="M9" i="6"/>
  <c r="N9" i="6" s="1"/>
  <c r="K9" i="6"/>
  <c r="L9" i="6" s="1"/>
  <c r="I9" i="6"/>
  <c r="G9" i="6"/>
  <c r="F9" i="6"/>
  <c r="E9" i="6"/>
  <c r="C9" i="6"/>
  <c r="BS8" i="6"/>
  <c r="BQ8" i="6"/>
  <c r="BO8" i="6"/>
  <c r="BM8" i="6"/>
  <c r="BK8" i="6"/>
  <c r="BI8" i="6"/>
  <c r="BG8" i="6"/>
  <c r="BE8" i="6"/>
  <c r="BC8" i="6"/>
  <c r="BA8" i="6"/>
  <c r="AY8" i="6"/>
  <c r="AW8" i="6"/>
  <c r="AR8" i="6"/>
  <c r="AS8" i="6" s="1"/>
  <c r="AP8" i="6"/>
  <c r="AN8" i="6"/>
  <c r="AO8" i="6" s="1"/>
  <c r="AL8" i="6"/>
  <c r="AJ8" i="6"/>
  <c r="AK8" i="6" s="1"/>
  <c r="AH8" i="6"/>
  <c r="AF8" i="6"/>
  <c r="AG8" i="6" s="1"/>
  <c r="AD8" i="6"/>
  <c r="AB8" i="6"/>
  <c r="Z8" i="6"/>
  <c r="X8" i="6"/>
  <c r="V8" i="6"/>
  <c r="W8" i="6" s="1"/>
  <c r="O8" i="6"/>
  <c r="P8" i="6" s="1"/>
  <c r="M8" i="6"/>
  <c r="K8" i="6"/>
  <c r="I8" i="6"/>
  <c r="H8" i="6"/>
  <c r="G8" i="6"/>
  <c r="E8" i="6"/>
  <c r="C8" i="6"/>
  <c r="D8" i="6" s="1"/>
  <c r="BS7" i="6"/>
  <c r="BQ7" i="6"/>
  <c r="BO7" i="6"/>
  <c r="BM7" i="6"/>
  <c r="BK7" i="6"/>
  <c r="BK5" i="6" s="1"/>
  <c r="BI7" i="6"/>
  <c r="BG7" i="6"/>
  <c r="BE7" i="6"/>
  <c r="BC7" i="6"/>
  <c r="BA7" i="6"/>
  <c r="AY7" i="6"/>
  <c r="AW7" i="6"/>
  <c r="AR7" i="6"/>
  <c r="AP7" i="6"/>
  <c r="AN7" i="6"/>
  <c r="AL7" i="6"/>
  <c r="AM7" i="6" s="1"/>
  <c r="AJ7" i="6"/>
  <c r="AK7" i="6" s="1"/>
  <c r="AH7" i="6"/>
  <c r="AF7" i="6"/>
  <c r="AG7" i="6" s="1"/>
  <c r="AD7" i="6"/>
  <c r="AE7" i="6" s="1"/>
  <c r="AB7" i="6"/>
  <c r="Z7" i="6"/>
  <c r="X7" i="6"/>
  <c r="F7" i="6" s="1"/>
  <c r="V7" i="6"/>
  <c r="O7" i="6"/>
  <c r="M7" i="6"/>
  <c r="K7" i="6"/>
  <c r="I7" i="6"/>
  <c r="G7" i="6"/>
  <c r="E7" i="6"/>
  <c r="C7" i="6"/>
  <c r="BS6" i="6"/>
  <c r="BQ6" i="6"/>
  <c r="BO6" i="6"/>
  <c r="BM6" i="6"/>
  <c r="BM4" i="6" s="1"/>
  <c r="BK6" i="6"/>
  <c r="BI6" i="6"/>
  <c r="BG6" i="6"/>
  <c r="BE6" i="6"/>
  <c r="BC6" i="6"/>
  <c r="BC4" i="6" s="1"/>
  <c r="BA6" i="6"/>
  <c r="AY6" i="6"/>
  <c r="AW6" i="6"/>
  <c r="AR6" i="6"/>
  <c r="AP6" i="6"/>
  <c r="AN6" i="6"/>
  <c r="AL6" i="6"/>
  <c r="AJ6" i="6"/>
  <c r="AH6" i="6"/>
  <c r="AI6" i="6" s="1"/>
  <c r="AF6" i="6"/>
  <c r="AD6" i="6"/>
  <c r="AE6" i="6" s="1"/>
  <c r="AB6" i="6"/>
  <c r="Z6" i="6"/>
  <c r="X6" i="6"/>
  <c r="Y6" i="6" s="1"/>
  <c r="V6" i="6"/>
  <c r="W6" i="6" s="1"/>
  <c r="P6" i="6"/>
  <c r="O6" i="6"/>
  <c r="N6" i="6"/>
  <c r="M6" i="6"/>
  <c r="K6" i="6"/>
  <c r="I6" i="6"/>
  <c r="G6" i="6"/>
  <c r="H6" i="6" s="1"/>
  <c r="E6" i="6"/>
  <c r="C6" i="6"/>
  <c r="BE5" i="6"/>
  <c r="C5" i="6"/>
  <c r="JL57" i="5"/>
  <c r="JM57" i="5" s="1"/>
  <c r="JK57" i="5"/>
  <c r="JI57" i="5"/>
  <c r="JG57" i="5"/>
  <c r="JE57" i="5"/>
  <c r="JC57" i="5"/>
  <c r="JA57" i="5"/>
  <c r="IY57" i="5"/>
  <c r="IW57" i="5"/>
  <c r="IU57" i="5"/>
  <c r="IS57" i="5"/>
  <c r="IQ57" i="5"/>
  <c r="IO57" i="5"/>
  <c r="IL57" i="5"/>
  <c r="IK57" i="5"/>
  <c r="IJ57" i="5"/>
  <c r="IH57" i="5"/>
  <c r="IF57" i="5"/>
  <c r="ID57" i="5"/>
  <c r="IB57" i="5"/>
  <c r="HZ57" i="5"/>
  <c r="HX57" i="5"/>
  <c r="HU57" i="5"/>
  <c r="HS57" i="5"/>
  <c r="HQ57" i="5"/>
  <c r="HO57" i="5"/>
  <c r="HM57" i="5"/>
  <c r="HH57" i="5"/>
  <c r="HG57" i="5"/>
  <c r="HF57" i="5"/>
  <c r="HD57" i="5"/>
  <c r="HB57" i="5"/>
  <c r="GZ57" i="5"/>
  <c r="GX57" i="5"/>
  <c r="GV57" i="5"/>
  <c r="GT57" i="5"/>
  <c r="GR57" i="5"/>
  <c r="GP57" i="5"/>
  <c r="GN57" i="5"/>
  <c r="GL57" i="5"/>
  <c r="GJ57" i="5"/>
  <c r="GE57" i="5"/>
  <c r="GD57" i="5"/>
  <c r="GB57" i="5"/>
  <c r="FZ57" i="5"/>
  <c r="FN57" i="5"/>
  <c r="FO57" i="5" s="1"/>
  <c r="FM57" i="5"/>
  <c r="FK57" i="5"/>
  <c r="FI57" i="5"/>
  <c r="FG57" i="5"/>
  <c r="FE57" i="5"/>
  <c r="FC57" i="5"/>
  <c r="FA57" i="5"/>
  <c r="EY57" i="5"/>
  <c r="EW57" i="5"/>
  <c r="EU57" i="5"/>
  <c r="ES57" i="5"/>
  <c r="EQ57" i="5"/>
  <c r="EN57" i="5"/>
  <c r="EO57" i="5" s="1"/>
  <c r="EM57" i="5"/>
  <c r="EK57" i="5"/>
  <c r="EI57" i="5"/>
  <c r="EG57" i="5"/>
  <c r="EE57" i="5"/>
  <c r="EC57" i="5"/>
  <c r="EA57" i="5"/>
  <c r="DY57" i="5"/>
  <c r="DW57" i="5"/>
  <c r="DU57" i="5"/>
  <c r="DT57" i="5"/>
  <c r="DP57" i="5"/>
  <c r="CX57" i="5"/>
  <c r="CV57" i="5"/>
  <c r="CW57" i="5" s="1"/>
  <c r="CU57" i="5"/>
  <c r="CS57" i="5"/>
  <c r="CQ57" i="5"/>
  <c r="CO57" i="5"/>
  <c r="CM57" i="5"/>
  <c r="CK57" i="5"/>
  <c r="CI57" i="5"/>
  <c r="CG57" i="5"/>
  <c r="CC57" i="5"/>
  <c r="CA57" i="5"/>
  <c r="BY57" i="5"/>
  <c r="BU57" i="5"/>
  <c r="BV57" i="5" s="1"/>
  <c r="BT57" i="5"/>
  <c r="BR57" i="5"/>
  <c r="BP57" i="5"/>
  <c r="BN57" i="5"/>
  <c r="BL57" i="5"/>
  <c r="BJ57" i="5"/>
  <c r="BH57" i="5"/>
  <c r="BF57" i="5"/>
  <c r="BD57" i="5"/>
  <c r="BB57" i="5"/>
  <c r="AZ57" i="5"/>
  <c r="AT57" i="5"/>
  <c r="AU57" i="5" s="1"/>
  <c r="AS57" i="5"/>
  <c r="AQ57" i="5"/>
  <c r="AO57" i="5"/>
  <c r="AM57" i="5"/>
  <c r="AK57" i="5"/>
  <c r="AI57" i="5"/>
  <c r="AG57" i="5"/>
  <c r="AE57" i="5"/>
  <c r="AC57" i="5"/>
  <c r="AA57" i="5"/>
  <c r="Y57" i="5"/>
  <c r="W57" i="5"/>
  <c r="S57" i="5"/>
  <c r="T57" i="5" s="1"/>
  <c r="P57" i="5"/>
  <c r="N57" i="5"/>
  <c r="L57" i="5"/>
  <c r="J57" i="5"/>
  <c r="H57" i="5"/>
  <c r="F57" i="5"/>
  <c r="D57" i="5"/>
  <c r="JM56" i="5"/>
  <c r="JL56" i="5"/>
  <c r="JK56" i="5"/>
  <c r="JI56" i="5"/>
  <c r="JG56" i="5"/>
  <c r="JE56" i="5"/>
  <c r="JC56" i="5"/>
  <c r="JA56" i="5"/>
  <c r="IY56" i="5"/>
  <c r="IW56" i="5"/>
  <c r="IU56" i="5"/>
  <c r="IS56" i="5"/>
  <c r="IQ56" i="5"/>
  <c r="IO56" i="5"/>
  <c r="IK56" i="5"/>
  <c r="IL56" i="5" s="1"/>
  <c r="IJ56" i="5"/>
  <c r="IH56" i="5"/>
  <c r="IF56" i="5"/>
  <c r="ID56" i="5"/>
  <c r="IB56" i="5"/>
  <c r="HZ56" i="5"/>
  <c r="HX56" i="5"/>
  <c r="HU56" i="5"/>
  <c r="HS56" i="5"/>
  <c r="HQ56" i="5"/>
  <c r="HO56" i="5"/>
  <c r="HM56" i="5"/>
  <c r="HH56" i="5"/>
  <c r="HG56" i="5"/>
  <c r="HF56" i="5"/>
  <c r="HD56" i="5"/>
  <c r="HB56" i="5"/>
  <c r="GZ56" i="5"/>
  <c r="GX56" i="5"/>
  <c r="GV56" i="5"/>
  <c r="GT56" i="5"/>
  <c r="GR56" i="5"/>
  <c r="GP56" i="5"/>
  <c r="GN56" i="5"/>
  <c r="GL56" i="5"/>
  <c r="GJ56" i="5"/>
  <c r="GE56" i="5"/>
  <c r="GD56" i="5"/>
  <c r="GB56" i="5"/>
  <c r="FZ56" i="5"/>
  <c r="FN56" i="5"/>
  <c r="FO56" i="5" s="1"/>
  <c r="FM56" i="5"/>
  <c r="FK56" i="5"/>
  <c r="FI56" i="5"/>
  <c r="FG56" i="5"/>
  <c r="FE56" i="5"/>
  <c r="FC56" i="5"/>
  <c r="FA56" i="5"/>
  <c r="EY56" i="5"/>
  <c r="EW56" i="5"/>
  <c r="EU56" i="5"/>
  <c r="ES56" i="5"/>
  <c r="EQ56" i="5"/>
  <c r="EN56" i="5"/>
  <c r="EO56" i="5" s="1"/>
  <c r="EM56" i="5"/>
  <c r="EK56" i="5"/>
  <c r="EI56" i="5"/>
  <c r="EG56" i="5"/>
  <c r="EE56" i="5"/>
  <c r="EC56" i="5"/>
  <c r="EA56" i="5"/>
  <c r="DY56" i="5"/>
  <c r="DW56" i="5"/>
  <c r="DU56" i="5"/>
  <c r="DT56" i="5"/>
  <c r="DP56" i="5"/>
  <c r="CX56" i="5"/>
  <c r="CV56" i="5"/>
  <c r="CW56" i="5" s="1"/>
  <c r="CU56" i="5"/>
  <c r="CS56" i="5"/>
  <c r="CQ56" i="5"/>
  <c r="CO56" i="5"/>
  <c r="CM56" i="5"/>
  <c r="CK56" i="5"/>
  <c r="CI56" i="5"/>
  <c r="CG56" i="5"/>
  <c r="CC56" i="5"/>
  <c r="CA56" i="5"/>
  <c r="BY56" i="5"/>
  <c r="BU56" i="5"/>
  <c r="BV56" i="5" s="1"/>
  <c r="BT56" i="5"/>
  <c r="BR56" i="5"/>
  <c r="BP56" i="5"/>
  <c r="BN56" i="5"/>
  <c r="BL56" i="5"/>
  <c r="BJ56" i="5"/>
  <c r="BH56" i="5"/>
  <c r="BF56" i="5"/>
  <c r="BD56" i="5"/>
  <c r="BB56" i="5"/>
  <c r="AZ56" i="5"/>
  <c r="AT56" i="5"/>
  <c r="AU56" i="5" s="1"/>
  <c r="AS56" i="5"/>
  <c r="AQ56" i="5"/>
  <c r="AO56" i="5"/>
  <c r="AM56" i="5"/>
  <c r="AK56" i="5"/>
  <c r="AI56" i="5"/>
  <c r="AG56" i="5"/>
  <c r="AE56" i="5"/>
  <c r="AC56" i="5"/>
  <c r="AA56" i="5"/>
  <c r="Y56" i="5"/>
  <c r="W56" i="5"/>
  <c r="S56" i="5"/>
  <c r="T56" i="5" s="1"/>
  <c r="P56" i="5"/>
  <c r="N56" i="5"/>
  <c r="L56" i="5"/>
  <c r="J56" i="5"/>
  <c r="H56" i="5"/>
  <c r="F56" i="5"/>
  <c r="D56" i="5"/>
  <c r="JM55" i="5"/>
  <c r="JL55" i="5"/>
  <c r="JK55" i="5"/>
  <c r="JI55" i="5"/>
  <c r="JG55" i="5"/>
  <c r="JE55" i="5"/>
  <c r="JC55" i="5"/>
  <c r="JA55" i="5"/>
  <c r="IY55" i="5"/>
  <c r="IW55" i="5"/>
  <c r="IU55" i="5"/>
  <c r="IS55" i="5"/>
  <c r="IQ55" i="5"/>
  <c r="IO55" i="5"/>
  <c r="IK55" i="5"/>
  <c r="IL55" i="5" s="1"/>
  <c r="IJ55" i="5"/>
  <c r="IH55" i="5"/>
  <c r="IF55" i="5"/>
  <c r="ID55" i="5"/>
  <c r="IB55" i="5"/>
  <c r="HZ55" i="5"/>
  <c r="HX55" i="5"/>
  <c r="HU55" i="5"/>
  <c r="HS55" i="5"/>
  <c r="HQ55" i="5"/>
  <c r="HO55" i="5"/>
  <c r="HM55" i="5"/>
  <c r="HH55" i="5"/>
  <c r="HG55" i="5"/>
  <c r="GF55" i="5" s="1"/>
  <c r="HF55" i="5"/>
  <c r="HD55" i="5"/>
  <c r="HB55" i="5"/>
  <c r="GZ55" i="5"/>
  <c r="GX55" i="5"/>
  <c r="GV55" i="5"/>
  <c r="GT55" i="5"/>
  <c r="GR55" i="5"/>
  <c r="GP55" i="5"/>
  <c r="GN55" i="5"/>
  <c r="GL55" i="5"/>
  <c r="GJ55" i="5"/>
  <c r="GE55" i="5"/>
  <c r="GD55" i="5"/>
  <c r="GB55" i="5"/>
  <c r="FZ55" i="5"/>
  <c r="FN55" i="5"/>
  <c r="FO55" i="5" s="1"/>
  <c r="FM55" i="5"/>
  <c r="FK55" i="5"/>
  <c r="FI55" i="5"/>
  <c r="FG55" i="5"/>
  <c r="FE55" i="5"/>
  <c r="FC55" i="5"/>
  <c r="FA55" i="5"/>
  <c r="EY55" i="5"/>
  <c r="EW55" i="5"/>
  <c r="EU55" i="5"/>
  <c r="ES55" i="5"/>
  <c r="EQ55" i="5"/>
  <c r="EN55" i="5"/>
  <c r="EM55" i="5"/>
  <c r="EK55" i="5"/>
  <c r="EI55" i="5"/>
  <c r="EG55" i="5"/>
  <c r="EE55" i="5"/>
  <c r="EC55" i="5"/>
  <c r="EA55" i="5"/>
  <c r="DY55" i="5"/>
  <c r="DW55" i="5"/>
  <c r="DU55" i="5"/>
  <c r="DT55" i="5"/>
  <c r="DP55" i="5"/>
  <c r="CX55" i="5"/>
  <c r="CV55" i="5"/>
  <c r="CW55" i="5" s="1"/>
  <c r="CU55" i="5"/>
  <c r="CS55" i="5"/>
  <c r="CQ55" i="5"/>
  <c r="CO55" i="5"/>
  <c r="CM55" i="5"/>
  <c r="CK55" i="5"/>
  <c r="CI55" i="5"/>
  <c r="CG55" i="5"/>
  <c r="CC55" i="5"/>
  <c r="CA55" i="5"/>
  <c r="BY55" i="5"/>
  <c r="BV55" i="5"/>
  <c r="BU55" i="5"/>
  <c r="BT55" i="5"/>
  <c r="BR55" i="5"/>
  <c r="BP55" i="5"/>
  <c r="BN55" i="5"/>
  <c r="BL55" i="5"/>
  <c r="BJ55" i="5"/>
  <c r="BH55" i="5"/>
  <c r="BF55" i="5"/>
  <c r="BD55" i="5"/>
  <c r="BB55" i="5"/>
  <c r="AZ55" i="5"/>
  <c r="AT55" i="5"/>
  <c r="AU55" i="5" s="1"/>
  <c r="AS55" i="5"/>
  <c r="AQ55" i="5"/>
  <c r="AO55" i="5"/>
  <c r="AM55" i="5"/>
  <c r="AK55" i="5"/>
  <c r="AI55" i="5"/>
  <c r="AG55" i="5"/>
  <c r="AE55" i="5"/>
  <c r="AC55" i="5"/>
  <c r="AA55" i="5"/>
  <c r="Y55" i="5"/>
  <c r="W55" i="5"/>
  <c r="S55" i="5"/>
  <c r="T55" i="5" s="1"/>
  <c r="P55" i="5"/>
  <c r="N55" i="5"/>
  <c r="L55" i="5"/>
  <c r="J55" i="5"/>
  <c r="H55" i="5"/>
  <c r="F55" i="5"/>
  <c r="D55" i="5"/>
  <c r="JL54" i="5"/>
  <c r="JK54" i="5"/>
  <c r="JI54" i="5"/>
  <c r="JG54" i="5"/>
  <c r="JE54" i="5"/>
  <c r="JC54" i="5"/>
  <c r="JA54" i="5"/>
  <c r="IY54" i="5"/>
  <c r="IW54" i="5"/>
  <c r="IU54" i="5"/>
  <c r="IS54" i="5"/>
  <c r="IQ54" i="5"/>
  <c r="IO54" i="5"/>
  <c r="IK54" i="5"/>
  <c r="IJ54" i="5"/>
  <c r="IH54" i="5"/>
  <c r="IF54" i="5"/>
  <c r="ID54" i="5"/>
  <c r="IB54" i="5"/>
  <c r="HZ54" i="5"/>
  <c r="HX54" i="5"/>
  <c r="HU54" i="5"/>
  <c r="HS54" i="5"/>
  <c r="HQ54" i="5"/>
  <c r="HO54" i="5"/>
  <c r="HM54" i="5"/>
  <c r="HH54" i="5"/>
  <c r="HG54" i="5"/>
  <c r="HF54" i="5"/>
  <c r="HD54" i="5"/>
  <c r="HB54" i="5"/>
  <c r="GZ54" i="5"/>
  <c r="GX54" i="5"/>
  <c r="GV54" i="5"/>
  <c r="GT54" i="5"/>
  <c r="GR54" i="5"/>
  <c r="GP54" i="5"/>
  <c r="GN54" i="5"/>
  <c r="GL54" i="5"/>
  <c r="GJ54" i="5"/>
  <c r="GF54" i="5"/>
  <c r="GE54" i="5"/>
  <c r="GD54" i="5"/>
  <c r="GB54" i="5"/>
  <c r="FZ54" i="5"/>
  <c r="FN54" i="5"/>
  <c r="FO54" i="5" s="1"/>
  <c r="FM54" i="5"/>
  <c r="FK54" i="5"/>
  <c r="FI54" i="5"/>
  <c r="FG54" i="5"/>
  <c r="FE54" i="5"/>
  <c r="FC54" i="5"/>
  <c r="FA54" i="5"/>
  <c r="EY54" i="5"/>
  <c r="EW54" i="5"/>
  <c r="EU54" i="5"/>
  <c r="ES54" i="5"/>
  <c r="EQ54" i="5"/>
  <c r="EN54" i="5"/>
  <c r="EM54" i="5"/>
  <c r="EK54" i="5"/>
  <c r="EI54" i="5"/>
  <c r="EG54" i="5"/>
  <c r="EE54" i="5"/>
  <c r="EC54" i="5"/>
  <c r="EA54" i="5"/>
  <c r="DY54" i="5"/>
  <c r="DW54" i="5"/>
  <c r="DU54" i="5"/>
  <c r="DT54" i="5"/>
  <c r="DP54" i="5"/>
  <c r="CX54" i="5"/>
  <c r="CV54" i="5"/>
  <c r="CW54" i="5" s="1"/>
  <c r="CU54" i="5"/>
  <c r="CS54" i="5"/>
  <c r="CQ54" i="5"/>
  <c r="CO54" i="5"/>
  <c r="CM54" i="5"/>
  <c r="CK54" i="5"/>
  <c r="CI54" i="5"/>
  <c r="CG54" i="5"/>
  <c r="CC54" i="5"/>
  <c r="CA54" i="5"/>
  <c r="BY54" i="5"/>
  <c r="BU54" i="5"/>
  <c r="BV54" i="5" s="1"/>
  <c r="BT54" i="5"/>
  <c r="BR54" i="5"/>
  <c r="BP54" i="5"/>
  <c r="BN54" i="5"/>
  <c r="BL54" i="5"/>
  <c r="BJ54" i="5"/>
  <c r="BH54" i="5"/>
  <c r="BF54" i="5"/>
  <c r="BD54" i="5"/>
  <c r="BB54" i="5"/>
  <c r="AZ54" i="5"/>
  <c r="AT54" i="5"/>
  <c r="AU54" i="5" s="1"/>
  <c r="AS54" i="5"/>
  <c r="AQ54" i="5"/>
  <c r="AO54" i="5"/>
  <c r="AM54" i="5"/>
  <c r="AK54" i="5"/>
  <c r="AI54" i="5"/>
  <c r="AG54" i="5"/>
  <c r="AE54" i="5"/>
  <c r="AC54" i="5"/>
  <c r="AA54" i="5"/>
  <c r="Y54" i="5"/>
  <c r="W54" i="5"/>
  <c r="S54" i="5"/>
  <c r="T54" i="5" s="1"/>
  <c r="P54" i="5"/>
  <c r="N54" i="5"/>
  <c r="L54" i="5"/>
  <c r="J54" i="5"/>
  <c r="H54" i="5"/>
  <c r="F54" i="5"/>
  <c r="D54" i="5"/>
  <c r="JL53" i="5"/>
  <c r="JM53" i="5" s="1"/>
  <c r="JK53" i="5"/>
  <c r="JI53" i="5"/>
  <c r="JG53" i="5"/>
  <c r="JE53" i="5"/>
  <c r="JC53" i="5"/>
  <c r="JA53" i="5"/>
  <c r="IY53" i="5"/>
  <c r="IW53" i="5"/>
  <c r="IU53" i="5"/>
  <c r="IS53" i="5"/>
  <c r="IQ53" i="5"/>
  <c r="IO53" i="5"/>
  <c r="IK53" i="5"/>
  <c r="IJ53" i="5"/>
  <c r="IH53" i="5"/>
  <c r="IF53" i="5"/>
  <c r="ID53" i="5"/>
  <c r="IB53" i="5"/>
  <c r="HZ53" i="5"/>
  <c r="HX53" i="5"/>
  <c r="HU53" i="5"/>
  <c r="HS53" i="5"/>
  <c r="HQ53" i="5"/>
  <c r="HO53" i="5"/>
  <c r="HM53" i="5"/>
  <c r="HH53" i="5"/>
  <c r="HG53" i="5"/>
  <c r="HF53" i="5"/>
  <c r="HD53" i="5"/>
  <c r="HB53" i="5"/>
  <c r="GZ53" i="5"/>
  <c r="GX53" i="5"/>
  <c r="GV53" i="5"/>
  <c r="GT53" i="5"/>
  <c r="GR53" i="5"/>
  <c r="GP53" i="5"/>
  <c r="GN53" i="5"/>
  <c r="GL53" i="5"/>
  <c r="GJ53" i="5"/>
  <c r="GE53" i="5"/>
  <c r="GF53" i="5" s="1"/>
  <c r="GD53" i="5"/>
  <c r="GB53" i="5"/>
  <c r="FZ53" i="5"/>
  <c r="FN53" i="5"/>
  <c r="FO53" i="5" s="1"/>
  <c r="FM53" i="5"/>
  <c r="FK53" i="5"/>
  <c r="FI53" i="5"/>
  <c r="FG53" i="5"/>
  <c r="FE53" i="5"/>
  <c r="FC53" i="5"/>
  <c r="FA53" i="5"/>
  <c r="EY53" i="5"/>
  <c r="EW53" i="5"/>
  <c r="EU53" i="5"/>
  <c r="ES53" i="5"/>
  <c r="EQ53" i="5"/>
  <c r="EN53" i="5"/>
  <c r="EO53" i="5" s="1"/>
  <c r="EM53" i="5"/>
  <c r="EK53" i="5"/>
  <c r="EI53" i="5"/>
  <c r="EG53" i="5"/>
  <c r="EE53" i="5"/>
  <c r="EC53" i="5"/>
  <c r="EA53" i="5"/>
  <c r="DY53" i="5"/>
  <c r="DW53" i="5"/>
  <c r="DU53" i="5"/>
  <c r="DT53" i="5"/>
  <c r="DP53" i="5"/>
  <c r="CX53" i="5"/>
  <c r="CV53" i="5"/>
  <c r="CW53" i="5" s="1"/>
  <c r="CU53" i="5"/>
  <c r="CS53" i="5"/>
  <c r="CQ53" i="5"/>
  <c r="CO53" i="5"/>
  <c r="CM53" i="5"/>
  <c r="CK53" i="5"/>
  <c r="CI53" i="5"/>
  <c r="CG53" i="5"/>
  <c r="CC53" i="5"/>
  <c r="CA53" i="5"/>
  <c r="BY53" i="5"/>
  <c r="BV53" i="5"/>
  <c r="BU53" i="5"/>
  <c r="BT53" i="5"/>
  <c r="BR53" i="5"/>
  <c r="BP53" i="5"/>
  <c r="BN53" i="5"/>
  <c r="BL53" i="5"/>
  <c r="BJ53" i="5"/>
  <c r="BH53" i="5"/>
  <c r="BF53" i="5"/>
  <c r="BD53" i="5"/>
  <c r="BB53" i="5"/>
  <c r="AZ53" i="5"/>
  <c r="AU53" i="5"/>
  <c r="AT53" i="5"/>
  <c r="AS53" i="5"/>
  <c r="AQ53" i="5"/>
  <c r="AO53" i="5"/>
  <c r="AM53" i="5"/>
  <c r="AK53" i="5"/>
  <c r="AI53" i="5"/>
  <c r="AG53" i="5"/>
  <c r="AE53" i="5"/>
  <c r="AC53" i="5"/>
  <c r="AA53" i="5"/>
  <c r="Y53" i="5"/>
  <c r="W53" i="5"/>
  <c r="S53" i="5"/>
  <c r="T53" i="5" s="1"/>
  <c r="P53" i="5"/>
  <c r="N53" i="5"/>
  <c r="L53" i="5"/>
  <c r="J53" i="5"/>
  <c r="H53" i="5"/>
  <c r="F53" i="5"/>
  <c r="D53" i="5"/>
  <c r="JM52" i="5"/>
  <c r="JL52" i="5"/>
  <c r="JK52" i="5"/>
  <c r="JI52" i="5"/>
  <c r="JG52" i="5"/>
  <c r="JE52" i="5"/>
  <c r="JC52" i="5"/>
  <c r="JA52" i="5"/>
  <c r="IY52" i="5"/>
  <c r="IW52" i="5"/>
  <c r="IU52" i="5"/>
  <c r="IS52" i="5"/>
  <c r="IQ52" i="5"/>
  <c r="IO52" i="5"/>
  <c r="IK52" i="5"/>
  <c r="IJ52" i="5"/>
  <c r="IH52" i="5"/>
  <c r="IF52" i="5"/>
  <c r="ID52" i="5"/>
  <c r="IB52" i="5"/>
  <c r="HZ52" i="5"/>
  <c r="HX52" i="5"/>
  <c r="HU52" i="5"/>
  <c r="HS52" i="5"/>
  <c r="HQ52" i="5"/>
  <c r="HO52" i="5"/>
  <c r="HM52" i="5"/>
  <c r="HH52" i="5"/>
  <c r="HG52" i="5"/>
  <c r="HF52" i="5"/>
  <c r="HD52" i="5"/>
  <c r="HB52" i="5"/>
  <c r="GZ52" i="5"/>
  <c r="GX52" i="5"/>
  <c r="GV52" i="5"/>
  <c r="GT52" i="5"/>
  <c r="GR52" i="5"/>
  <c r="GP52" i="5"/>
  <c r="GN52" i="5"/>
  <c r="GL52" i="5"/>
  <c r="GJ52" i="5"/>
  <c r="GE52" i="5"/>
  <c r="GF52" i="5" s="1"/>
  <c r="GD52" i="5"/>
  <c r="GB52" i="5"/>
  <c r="FZ52" i="5"/>
  <c r="FN52" i="5"/>
  <c r="FO52" i="5" s="1"/>
  <c r="FM52" i="5"/>
  <c r="FK52" i="5"/>
  <c r="FI52" i="5"/>
  <c r="FG52" i="5"/>
  <c r="FE52" i="5"/>
  <c r="FC52" i="5"/>
  <c r="FA52" i="5"/>
  <c r="EY52" i="5"/>
  <c r="EW52" i="5"/>
  <c r="EU52" i="5"/>
  <c r="ES52" i="5"/>
  <c r="EQ52" i="5"/>
  <c r="EN52" i="5"/>
  <c r="EM52" i="5"/>
  <c r="EK52" i="5"/>
  <c r="EI52" i="5"/>
  <c r="EG52" i="5"/>
  <c r="EE52" i="5"/>
  <c r="EC52" i="5"/>
  <c r="EA52" i="5"/>
  <c r="DY52" i="5"/>
  <c r="DW52" i="5"/>
  <c r="DU52" i="5"/>
  <c r="DT52" i="5"/>
  <c r="DP52" i="5"/>
  <c r="CX52" i="5"/>
  <c r="CV52" i="5"/>
  <c r="CW52" i="5" s="1"/>
  <c r="CU52" i="5"/>
  <c r="CS52" i="5"/>
  <c r="CQ52" i="5"/>
  <c r="CO52" i="5"/>
  <c r="CM52" i="5"/>
  <c r="CK52" i="5"/>
  <c r="CI52" i="5"/>
  <c r="CG52" i="5"/>
  <c r="CC52" i="5"/>
  <c r="CA52" i="5"/>
  <c r="BY52" i="5"/>
  <c r="BU52" i="5"/>
  <c r="BV52" i="5" s="1"/>
  <c r="BT52" i="5"/>
  <c r="BR52" i="5"/>
  <c r="BP52" i="5"/>
  <c r="BN52" i="5"/>
  <c r="BL52" i="5"/>
  <c r="BJ52" i="5"/>
  <c r="BH52" i="5"/>
  <c r="BF52" i="5"/>
  <c r="BD52" i="5"/>
  <c r="BB52" i="5"/>
  <c r="AZ52" i="5"/>
  <c r="AT52" i="5"/>
  <c r="AU52" i="5" s="1"/>
  <c r="AS52" i="5"/>
  <c r="AQ52" i="5"/>
  <c r="AO52" i="5"/>
  <c r="AM52" i="5"/>
  <c r="AK52" i="5"/>
  <c r="AI52" i="5"/>
  <c r="AG52" i="5"/>
  <c r="AE52" i="5"/>
  <c r="AC52" i="5"/>
  <c r="AA52" i="5"/>
  <c r="Y52" i="5"/>
  <c r="W52" i="5"/>
  <c r="S52" i="5"/>
  <c r="T52" i="5" s="1"/>
  <c r="P52" i="5"/>
  <c r="N52" i="5"/>
  <c r="L52" i="5"/>
  <c r="J52" i="5"/>
  <c r="H52" i="5"/>
  <c r="F52" i="5"/>
  <c r="D52" i="5"/>
  <c r="JL51" i="5"/>
  <c r="JM51" i="5" s="1"/>
  <c r="JK51" i="5"/>
  <c r="JI51" i="5"/>
  <c r="JG51" i="5"/>
  <c r="JE51" i="5"/>
  <c r="JC51" i="5"/>
  <c r="JA51" i="5"/>
  <c r="IY51" i="5"/>
  <c r="IW51" i="5"/>
  <c r="IU51" i="5"/>
  <c r="IS51" i="5"/>
  <c r="IQ51" i="5"/>
  <c r="IO51" i="5"/>
  <c r="IK51" i="5"/>
  <c r="IL51" i="5" s="1"/>
  <c r="IJ51" i="5"/>
  <c r="IH51" i="5"/>
  <c r="IF51" i="5"/>
  <c r="ID51" i="5"/>
  <c r="IB51" i="5"/>
  <c r="HZ51" i="5"/>
  <c r="HX51" i="5"/>
  <c r="HU51" i="5"/>
  <c r="HS51" i="5"/>
  <c r="HQ51" i="5"/>
  <c r="HO51" i="5"/>
  <c r="HM51" i="5"/>
  <c r="HH51" i="5"/>
  <c r="HG51" i="5"/>
  <c r="HF51" i="5"/>
  <c r="HD51" i="5"/>
  <c r="HB51" i="5"/>
  <c r="GZ51" i="5"/>
  <c r="GX51" i="5"/>
  <c r="GV51" i="5"/>
  <c r="GT51" i="5"/>
  <c r="GR51" i="5"/>
  <c r="GP51" i="5"/>
  <c r="GN51" i="5"/>
  <c r="GL51" i="5"/>
  <c r="GJ51" i="5"/>
  <c r="GE51" i="5"/>
  <c r="GF51" i="5" s="1"/>
  <c r="GD51" i="5"/>
  <c r="GB51" i="5"/>
  <c r="FZ51" i="5"/>
  <c r="FN51" i="5"/>
  <c r="FO51" i="5" s="1"/>
  <c r="FM51" i="5"/>
  <c r="FK51" i="5"/>
  <c r="FI51" i="5"/>
  <c r="FG51" i="5"/>
  <c r="FE51" i="5"/>
  <c r="FC51" i="5"/>
  <c r="FA51" i="5"/>
  <c r="EY51" i="5"/>
  <c r="EW51" i="5"/>
  <c r="EU51" i="5"/>
  <c r="ES51" i="5"/>
  <c r="EQ51" i="5"/>
  <c r="EN51" i="5"/>
  <c r="EO51" i="5" s="1"/>
  <c r="EM51" i="5"/>
  <c r="EK51" i="5"/>
  <c r="EI51" i="5"/>
  <c r="EG51" i="5"/>
  <c r="EE51" i="5"/>
  <c r="EC51" i="5"/>
  <c r="EA51" i="5"/>
  <c r="DY51" i="5"/>
  <c r="DW51" i="5"/>
  <c r="DU51" i="5"/>
  <c r="DT51" i="5"/>
  <c r="DP51" i="5"/>
  <c r="CX51" i="5"/>
  <c r="CV51" i="5"/>
  <c r="CW51" i="5" s="1"/>
  <c r="CU51" i="5"/>
  <c r="CS51" i="5"/>
  <c r="CQ51" i="5"/>
  <c r="CO51" i="5"/>
  <c r="CM51" i="5"/>
  <c r="CK51" i="5"/>
  <c r="CI51" i="5"/>
  <c r="CG51" i="5"/>
  <c r="CC51" i="5"/>
  <c r="CA51" i="5"/>
  <c r="BY51" i="5"/>
  <c r="BU51" i="5"/>
  <c r="BV51" i="5" s="1"/>
  <c r="BT51" i="5"/>
  <c r="BR51" i="5"/>
  <c r="BP51" i="5"/>
  <c r="BN51" i="5"/>
  <c r="BL51" i="5"/>
  <c r="BJ51" i="5"/>
  <c r="BH51" i="5"/>
  <c r="BF51" i="5"/>
  <c r="BD51" i="5"/>
  <c r="BB51" i="5"/>
  <c r="AZ51" i="5"/>
  <c r="AT51" i="5"/>
  <c r="AU51" i="5" s="1"/>
  <c r="AS51" i="5"/>
  <c r="AQ51" i="5"/>
  <c r="AO51" i="5"/>
  <c r="AM51" i="5"/>
  <c r="AK51" i="5"/>
  <c r="AI51" i="5"/>
  <c r="AG51" i="5"/>
  <c r="AE51" i="5"/>
  <c r="AC51" i="5"/>
  <c r="AA51" i="5"/>
  <c r="Y51" i="5"/>
  <c r="W51" i="5"/>
  <c r="S51" i="5"/>
  <c r="T51" i="5" s="1"/>
  <c r="P51" i="5"/>
  <c r="N51" i="5"/>
  <c r="L51" i="5"/>
  <c r="J51" i="5"/>
  <c r="H51" i="5"/>
  <c r="F51" i="5"/>
  <c r="D51" i="5"/>
  <c r="JL50" i="5"/>
  <c r="JM50" i="5" s="1"/>
  <c r="JK50" i="5"/>
  <c r="JI50" i="5"/>
  <c r="JG50" i="5"/>
  <c r="JE50" i="5"/>
  <c r="JC50" i="5"/>
  <c r="JA50" i="5"/>
  <c r="IY50" i="5"/>
  <c r="IW50" i="5"/>
  <c r="IU50" i="5"/>
  <c r="IS50" i="5"/>
  <c r="IQ50" i="5"/>
  <c r="IO50" i="5"/>
  <c r="IK50" i="5"/>
  <c r="IJ50" i="5"/>
  <c r="IH50" i="5"/>
  <c r="IF50" i="5"/>
  <c r="ID50" i="5"/>
  <c r="IB50" i="5"/>
  <c r="HZ50" i="5"/>
  <c r="HX50" i="5"/>
  <c r="HU50" i="5"/>
  <c r="HS50" i="5"/>
  <c r="HQ50" i="5"/>
  <c r="HO50" i="5"/>
  <c r="HM50" i="5"/>
  <c r="HH50" i="5"/>
  <c r="HG50" i="5"/>
  <c r="HF50" i="5"/>
  <c r="HD50" i="5"/>
  <c r="HB50" i="5"/>
  <c r="GZ50" i="5"/>
  <c r="GX50" i="5"/>
  <c r="GV50" i="5"/>
  <c r="GT50" i="5"/>
  <c r="GR50" i="5"/>
  <c r="GP50" i="5"/>
  <c r="GN50" i="5"/>
  <c r="GL50" i="5"/>
  <c r="GJ50" i="5"/>
  <c r="GE50" i="5"/>
  <c r="GD50" i="5"/>
  <c r="GB50" i="5"/>
  <c r="FZ50" i="5"/>
  <c r="FO50" i="5"/>
  <c r="FN50" i="5"/>
  <c r="FM50" i="5"/>
  <c r="FK50" i="5"/>
  <c r="FI50" i="5"/>
  <c r="FG50" i="5"/>
  <c r="FE50" i="5"/>
  <c r="FC50" i="5"/>
  <c r="FA50" i="5"/>
  <c r="EY50" i="5"/>
  <c r="EW50" i="5"/>
  <c r="EU50" i="5"/>
  <c r="ES50" i="5"/>
  <c r="EQ50" i="5"/>
  <c r="EN50" i="5"/>
  <c r="EM50" i="5"/>
  <c r="EK50" i="5"/>
  <c r="EI50" i="5"/>
  <c r="EG50" i="5"/>
  <c r="EE50" i="5"/>
  <c r="EC50" i="5"/>
  <c r="EA50" i="5"/>
  <c r="DY50" i="5"/>
  <c r="DW50" i="5"/>
  <c r="DU50" i="5"/>
  <c r="DT50" i="5"/>
  <c r="DP50" i="5"/>
  <c r="CX50" i="5"/>
  <c r="CW50" i="5"/>
  <c r="CV50" i="5"/>
  <c r="CU50" i="5"/>
  <c r="CS50" i="5"/>
  <c r="CQ50" i="5"/>
  <c r="CO50" i="5"/>
  <c r="CM50" i="5"/>
  <c r="CK50" i="5"/>
  <c r="CI50" i="5"/>
  <c r="CG50" i="5"/>
  <c r="CC50" i="5"/>
  <c r="CA50" i="5"/>
  <c r="BY50" i="5"/>
  <c r="BU50" i="5"/>
  <c r="BV50" i="5" s="1"/>
  <c r="BT50" i="5"/>
  <c r="BR50" i="5"/>
  <c r="BP50" i="5"/>
  <c r="BN50" i="5"/>
  <c r="BL50" i="5"/>
  <c r="BJ50" i="5"/>
  <c r="BH50" i="5"/>
  <c r="BF50" i="5"/>
  <c r="BD50" i="5"/>
  <c r="BB50" i="5"/>
  <c r="AZ50" i="5"/>
  <c r="AU50" i="5"/>
  <c r="AT50" i="5"/>
  <c r="AS50" i="5"/>
  <c r="AQ50" i="5"/>
  <c r="AO50" i="5"/>
  <c r="AM50" i="5"/>
  <c r="AK50" i="5"/>
  <c r="AI50" i="5"/>
  <c r="AG50" i="5"/>
  <c r="AE50" i="5"/>
  <c r="AC50" i="5"/>
  <c r="AA50" i="5"/>
  <c r="Y50" i="5"/>
  <c r="W50" i="5"/>
  <c r="S50" i="5"/>
  <c r="T50" i="5" s="1"/>
  <c r="P50" i="5"/>
  <c r="N50" i="5"/>
  <c r="L50" i="5"/>
  <c r="J50" i="5"/>
  <c r="H50" i="5"/>
  <c r="F50" i="5"/>
  <c r="D50" i="5"/>
  <c r="JM49" i="5"/>
  <c r="JL49" i="5"/>
  <c r="JK49" i="5"/>
  <c r="JI49" i="5"/>
  <c r="JG49" i="5"/>
  <c r="JE49" i="5"/>
  <c r="JC49" i="5"/>
  <c r="JA49" i="5"/>
  <c r="IY49" i="5"/>
  <c r="IW49" i="5"/>
  <c r="IU49" i="5"/>
  <c r="IS49" i="5"/>
  <c r="IQ49" i="5"/>
  <c r="IO49" i="5"/>
  <c r="IK49" i="5"/>
  <c r="IJ49" i="5"/>
  <c r="IH49" i="5"/>
  <c r="IF49" i="5"/>
  <c r="ID49" i="5"/>
  <c r="IB49" i="5"/>
  <c r="HZ49" i="5"/>
  <c r="HX49" i="5"/>
  <c r="HU49" i="5"/>
  <c r="HS49" i="5"/>
  <c r="HQ49" i="5"/>
  <c r="HO49" i="5"/>
  <c r="HM49" i="5"/>
  <c r="HH49" i="5"/>
  <c r="HG49" i="5"/>
  <c r="HF49" i="5"/>
  <c r="HD49" i="5"/>
  <c r="HB49" i="5"/>
  <c r="GZ49" i="5"/>
  <c r="GX49" i="5"/>
  <c r="GV49" i="5"/>
  <c r="GT49" i="5"/>
  <c r="GR49" i="5"/>
  <c r="GP49" i="5"/>
  <c r="GN49" i="5"/>
  <c r="GL49" i="5"/>
  <c r="GJ49" i="5"/>
  <c r="GE49" i="5"/>
  <c r="GD49" i="5"/>
  <c r="GB49" i="5"/>
  <c r="FZ49" i="5"/>
  <c r="FO49" i="5"/>
  <c r="FN49" i="5"/>
  <c r="EO49" i="5" s="1"/>
  <c r="FM49" i="5"/>
  <c r="FK49" i="5"/>
  <c r="FI49" i="5"/>
  <c r="FG49" i="5"/>
  <c r="FE49" i="5"/>
  <c r="FC49" i="5"/>
  <c r="FA49" i="5"/>
  <c r="EY49" i="5"/>
  <c r="EW49" i="5"/>
  <c r="EU49" i="5"/>
  <c r="ES49" i="5"/>
  <c r="EQ49" i="5"/>
  <c r="EN49" i="5"/>
  <c r="EM49" i="5"/>
  <c r="EK49" i="5"/>
  <c r="EI49" i="5"/>
  <c r="EG49" i="5"/>
  <c r="EE49" i="5"/>
  <c r="EC49" i="5"/>
  <c r="EA49" i="5"/>
  <c r="DY49" i="5"/>
  <c r="DW49" i="5"/>
  <c r="DU49" i="5"/>
  <c r="DT49" i="5"/>
  <c r="DP49" i="5"/>
  <c r="CX49" i="5"/>
  <c r="CV49" i="5"/>
  <c r="CW49" i="5" s="1"/>
  <c r="CU49" i="5"/>
  <c r="CS49" i="5"/>
  <c r="CQ49" i="5"/>
  <c r="CO49" i="5"/>
  <c r="CM49" i="5"/>
  <c r="CK49" i="5"/>
  <c r="CI49" i="5"/>
  <c r="CG49" i="5"/>
  <c r="CC49" i="5"/>
  <c r="CA49" i="5"/>
  <c r="BY49" i="5"/>
  <c r="BU49" i="5"/>
  <c r="BV49" i="5" s="1"/>
  <c r="BT49" i="5"/>
  <c r="BR49" i="5"/>
  <c r="BP49" i="5"/>
  <c r="BN49" i="5"/>
  <c r="BL49" i="5"/>
  <c r="BJ49" i="5"/>
  <c r="BH49" i="5"/>
  <c r="BF49" i="5"/>
  <c r="BD49" i="5"/>
  <c r="BB49" i="5"/>
  <c r="AZ49" i="5"/>
  <c r="AT49" i="5"/>
  <c r="AU49" i="5" s="1"/>
  <c r="AS49" i="5"/>
  <c r="AQ49" i="5"/>
  <c r="AO49" i="5"/>
  <c r="AM49" i="5"/>
  <c r="AK49" i="5"/>
  <c r="AI49" i="5"/>
  <c r="AG49" i="5"/>
  <c r="AE49" i="5"/>
  <c r="AC49" i="5"/>
  <c r="AA49" i="5"/>
  <c r="Y49" i="5"/>
  <c r="W49" i="5"/>
  <c r="T49" i="5"/>
  <c r="S49" i="5"/>
  <c r="P49" i="5"/>
  <c r="N49" i="5"/>
  <c r="L49" i="5"/>
  <c r="J49" i="5"/>
  <c r="H49" i="5"/>
  <c r="F49" i="5"/>
  <c r="D49" i="5"/>
  <c r="JM48" i="5"/>
  <c r="JL48" i="5"/>
  <c r="JK48" i="5"/>
  <c r="JI48" i="5"/>
  <c r="JG48" i="5"/>
  <c r="JE48" i="5"/>
  <c r="JC48" i="5"/>
  <c r="JA48" i="5"/>
  <c r="IY48" i="5"/>
  <c r="IW48" i="5"/>
  <c r="IU48" i="5"/>
  <c r="IS48" i="5"/>
  <c r="IQ48" i="5"/>
  <c r="IO48" i="5"/>
  <c r="IL48" i="5"/>
  <c r="IK48" i="5"/>
  <c r="IJ48" i="5"/>
  <c r="IH48" i="5"/>
  <c r="IF48" i="5"/>
  <c r="ID48" i="5"/>
  <c r="IB48" i="5"/>
  <c r="HZ48" i="5"/>
  <c r="HX48" i="5"/>
  <c r="HU48" i="5"/>
  <c r="HS48" i="5"/>
  <c r="HQ48" i="5"/>
  <c r="HO48" i="5"/>
  <c r="HM48" i="5"/>
  <c r="HH48" i="5"/>
  <c r="HG48" i="5"/>
  <c r="HF48" i="5"/>
  <c r="HD48" i="5"/>
  <c r="HB48" i="5"/>
  <c r="GZ48" i="5"/>
  <c r="GX48" i="5"/>
  <c r="GV48" i="5"/>
  <c r="GT48" i="5"/>
  <c r="GR48" i="5"/>
  <c r="GP48" i="5"/>
  <c r="GN48" i="5"/>
  <c r="GL48" i="5"/>
  <c r="GJ48" i="5"/>
  <c r="GE48" i="5"/>
  <c r="GD48" i="5"/>
  <c r="GB48" i="5"/>
  <c r="FZ48" i="5"/>
  <c r="FN48" i="5"/>
  <c r="FO48" i="5" s="1"/>
  <c r="FM48" i="5"/>
  <c r="FK48" i="5"/>
  <c r="FI48" i="5"/>
  <c r="FG48" i="5"/>
  <c r="FE48" i="5"/>
  <c r="FC48" i="5"/>
  <c r="FA48" i="5"/>
  <c r="EY48" i="5"/>
  <c r="EW48" i="5"/>
  <c r="EU48" i="5"/>
  <c r="ES48" i="5"/>
  <c r="EQ48" i="5"/>
  <c r="EN48" i="5"/>
  <c r="EM48" i="5"/>
  <c r="EK48" i="5"/>
  <c r="EI48" i="5"/>
  <c r="EG48" i="5"/>
  <c r="EE48" i="5"/>
  <c r="EC48" i="5"/>
  <c r="EA48" i="5"/>
  <c r="DY48" i="5"/>
  <c r="DW48" i="5"/>
  <c r="DU48" i="5"/>
  <c r="DT48" i="5"/>
  <c r="DP48" i="5"/>
  <c r="CX48" i="5"/>
  <c r="CW48" i="5"/>
  <c r="CV48" i="5"/>
  <c r="CU48" i="5"/>
  <c r="CS48" i="5"/>
  <c r="CQ48" i="5"/>
  <c r="CO48" i="5"/>
  <c r="CM48" i="5"/>
  <c r="CK48" i="5"/>
  <c r="CI48" i="5"/>
  <c r="CG48" i="5"/>
  <c r="CC48" i="5"/>
  <c r="CA48" i="5"/>
  <c r="BY48" i="5"/>
  <c r="BU48" i="5"/>
  <c r="BV48" i="5" s="1"/>
  <c r="BT48" i="5"/>
  <c r="BR48" i="5"/>
  <c r="BP48" i="5"/>
  <c r="BN48" i="5"/>
  <c r="BL48" i="5"/>
  <c r="BJ48" i="5"/>
  <c r="BH48" i="5"/>
  <c r="BF48" i="5"/>
  <c r="BD48" i="5"/>
  <c r="BB48" i="5"/>
  <c r="AZ48" i="5"/>
  <c r="AU48" i="5"/>
  <c r="AT48" i="5"/>
  <c r="AS48" i="5"/>
  <c r="AQ48" i="5"/>
  <c r="AO48" i="5"/>
  <c r="AM48" i="5"/>
  <c r="AK48" i="5"/>
  <c r="AI48" i="5"/>
  <c r="AG48" i="5"/>
  <c r="AE48" i="5"/>
  <c r="AC48" i="5"/>
  <c r="AA48" i="5"/>
  <c r="Y48" i="5"/>
  <c r="W48" i="5"/>
  <c r="T48" i="5"/>
  <c r="S48" i="5"/>
  <c r="P48" i="5"/>
  <c r="N48" i="5"/>
  <c r="L48" i="5"/>
  <c r="J48" i="5"/>
  <c r="H48" i="5"/>
  <c r="F48" i="5"/>
  <c r="D48" i="5"/>
  <c r="JL47" i="5"/>
  <c r="FN47" i="5"/>
  <c r="EN47" i="5"/>
  <c r="EM47" i="5"/>
  <c r="EK47" i="5"/>
  <c r="EI47" i="5"/>
  <c r="EG47" i="5"/>
  <c r="EE47" i="5"/>
  <c r="EC47" i="5"/>
  <c r="EA47" i="5"/>
  <c r="DY47" i="5"/>
  <c r="DW47" i="5"/>
  <c r="DU47" i="5"/>
  <c r="DT47" i="5"/>
  <c r="CX47" i="5"/>
  <c r="CV47" i="5"/>
  <c r="CW47" i="5" s="1"/>
  <c r="CU47" i="5"/>
  <c r="CS47" i="5"/>
  <c r="CQ47" i="5"/>
  <c r="CO47" i="5"/>
  <c r="CM47" i="5"/>
  <c r="CK47" i="5"/>
  <c r="CI47" i="5"/>
  <c r="CG47" i="5"/>
  <c r="CC47" i="5"/>
  <c r="CA47" i="5"/>
  <c r="BY47" i="5"/>
  <c r="BU47" i="5"/>
  <c r="BV47" i="5" s="1"/>
  <c r="BT47" i="5"/>
  <c r="BR47" i="5"/>
  <c r="BP47" i="5"/>
  <c r="BN47" i="5"/>
  <c r="BL47" i="5"/>
  <c r="BJ47" i="5"/>
  <c r="BH47" i="5"/>
  <c r="BF47" i="5"/>
  <c r="BD47" i="5"/>
  <c r="BB47" i="5"/>
  <c r="AZ47" i="5"/>
  <c r="AU47" i="5"/>
  <c r="AT47" i="5"/>
  <c r="AS47" i="5"/>
  <c r="AQ47" i="5"/>
  <c r="AO47" i="5"/>
  <c r="AM47" i="5"/>
  <c r="AK47" i="5"/>
  <c r="AI47" i="5"/>
  <c r="AG47" i="5"/>
  <c r="AE47" i="5"/>
  <c r="AC47" i="5"/>
  <c r="AA47" i="5"/>
  <c r="Y47" i="5"/>
  <c r="W47" i="5"/>
  <c r="S47" i="5"/>
  <c r="T47" i="5" s="1"/>
  <c r="P47" i="5"/>
  <c r="N47" i="5"/>
  <c r="L47" i="5"/>
  <c r="J47" i="5"/>
  <c r="H47" i="5"/>
  <c r="F47" i="5"/>
  <c r="D47" i="5"/>
  <c r="JL46" i="5"/>
  <c r="FN46" i="5"/>
  <c r="EN46" i="5"/>
  <c r="EO46" i="5" s="1"/>
  <c r="EM46" i="5"/>
  <c r="EK46" i="5"/>
  <c r="EI46" i="5"/>
  <c r="EG46" i="5"/>
  <c r="EE46" i="5"/>
  <c r="EC46" i="5"/>
  <c r="EA46" i="5"/>
  <c r="DY46" i="5"/>
  <c r="DW46" i="5"/>
  <c r="DU46" i="5"/>
  <c r="DT46" i="5"/>
  <c r="CX46" i="5"/>
  <c r="CV46" i="5"/>
  <c r="CW46" i="5" s="1"/>
  <c r="CU46" i="5"/>
  <c r="CS46" i="5"/>
  <c r="CQ46" i="5"/>
  <c r="CO46" i="5"/>
  <c r="CM46" i="5"/>
  <c r="CK46" i="5"/>
  <c r="CI46" i="5"/>
  <c r="CG46" i="5"/>
  <c r="CC46" i="5"/>
  <c r="CA46" i="5"/>
  <c r="BY46" i="5"/>
  <c r="BU46" i="5"/>
  <c r="BV46" i="5" s="1"/>
  <c r="BT46" i="5"/>
  <c r="BR46" i="5"/>
  <c r="BP46" i="5"/>
  <c r="BN46" i="5"/>
  <c r="BL46" i="5"/>
  <c r="BJ46" i="5"/>
  <c r="BH46" i="5"/>
  <c r="BF46" i="5"/>
  <c r="BD46" i="5"/>
  <c r="BB46" i="5"/>
  <c r="AZ46" i="5"/>
  <c r="AT46" i="5"/>
  <c r="AU46" i="5" s="1"/>
  <c r="AS46" i="5"/>
  <c r="AQ46" i="5"/>
  <c r="AO46" i="5"/>
  <c r="AM46" i="5"/>
  <c r="AK46" i="5"/>
  <c r="AI46" i="5"/>
  <c r="AG46" i="5"/>
  <c r="AE46" i="5"/>
  <c r="AC46" i="5"/>
  <c r="AA46" i="5"/>
  <c r="Y46" i="5"/>
  <c r="W46" i="5"/>
  <c r="S46" i="5"/>
  <c r="T46" i="5" s="1"/>
  <c r="P46" i="5"/>
  <c r="N46" i="5"/>
  <c r="L46" i="5"/>
  <c r="J46" i="5"/>
  <c r="H46" i="5"/>
  <c r="F46" i="5"/>
  <c r="D46" i="5"/>
  <c r="JM45" i="5"/>
  <c r="JL45" i="5"/>
  <c r="JK45" i="5"/>
  <c r="JI45" i="5"/>
  <c r="JG45" i="5"/>
  <c r="JE45" i="5"/>
  <c r="JC45" i="5"/>
  <c r="JA45" i="5"/>
  <c r="IY45" i="5"/>
  <c r="IW45" i="5"/>
  <c r="IU45" i="5"/>
  <c r="IS45" i="5"/>
  <c r="IQ45" i="5"/>
  <c r="IO45" i="5"/>
  <c r="IL45" i="5"/>
  <c r="IK45" i="5"/>
  <c r="IJ45" i="5"/>
  <c r="IH45" i="5"/>
  <c r="IF45" i="5"/>
  <c r="ID45" i="5"/>
  <c r="IB45" i="5"/>
  <c r="HZ45" i="5"/>
  <c r="HX45" i="5"/>
  <c r="HU45" i="5"/>
  <c r="HS45" i="5"/>
  <c r="HQ45" i="5"/>
  <c r="HO45" i="5"/>
  <c r="HM45" i="5"/>
  <c r="HH45" i="5"/>
  <c r="HG45" i="5"/>
  <c r="HF45" i="5"/>
  <c r="HD45" i="5"/>
  <c r="HB45" i="5"/>
  <c r="GZ45" i="5"/>
  <c r="GX45" i="5"/>
  <c r="GV45" i="5"/>
  <c r="GT45" i="5"/>
  <c r="GR45" i="5"/>
  <c r="GP45" i="5"/>
  <c r="GN45" i="5"/>
  <c r="GL45" i="5"/>
  <c r="GJ45" i="5"/>
  <c r="GE45" i="5"/>
  <c r="GD45" i="5"/>
  <c r="GB45" i="5"/>
  <c r="FZ45" i="5"/>
  <c r="FO45" i="5"/>
  <c r="FN45" i="5"/>
  <c r="EO45" i="5" s="1"/>
  <c r="FM45" i="5"/>
  <c r="FK45" i="5"/>
  <c r="FI45" i="5"/>
  <c r="FG45" i="5"/>
  <c r="FE45" i="5"/>
  <c r="FC45" i="5"/>
  <c r="FA45" i="5"/>
  <c r="EY45" i="5"/>
  <c r="EW45" i="5"/>
  <c r="EU45" i="5"/>
  <c r="ES45" i="5"/>
  <c r="EQ45" i="5"/>
  <c r="EN45" i="5"/>
  <c r="EM45" i="5"/>
  <c r="EK45" i="5"/>
  <c r="EI45" i="5"/>
  <c r="EG45" i="5"/>
  <c r="EE45" i="5"/>
  <c r="EC45" i="5"/>
  <c r="EA45" i="5"/>
  <c r="DY45" i="5"/>
  <c r="DW45" i="5"/>
  <c r="DU45" i="5"/>
  <c r="DT45" i="5"/>
  <c r="DP45" i="5"/>
  <c r="CX45" i="5"/>
  <c r="CU45" i="5"/>
  <c r="CS45" i="5"/>
  <c r="CP45" i="5"/>
  <c r="CQ45" i="5" s="1"/>
  <c r="CN45" i="5"/>
  <c r="CV45" i="5" s="1"/>
  <c r="CW45" i="5" s="1"/>
  <c r="CM45" i="5"/>
  <c r="CK45" i="5"/>
  <c r="CI45" i="5"/>
  <c r="CG45" i="5"/>
  <c r="CC45" i="5"/>
  <c r="CA45" i="5"/>
  <c r="BY45" i="5"/>
  <c r="BU45" i="5"/>
  <c r="BT45" i="5"/>
  <c r="BR45" i="5"/>
  <c r="BL45" i="5"/>
  <c r="BJ45" i="5"/>
  <c r="BH45" i="5"/>
  <c r="BF45" i="5"/>
  <c r="BD45" i="5"/>
  <c r="BB45" i="5"/>
  <c r="AZ45" i="5"/>
  <c r="AT45" i="5"/>
  <c r="AU45" i="5" s="1"/>
  <c r="AS45" i="5"/>
  <c r="AQ45" i="5"/>
  <c r="AO45" i="5"/>
  <c r="AM45" i="5"/>
  <c r="AK45" i="5"/>
  <c r="AI45" i="5"/>
  <c r="AG45" i="5"/>
  <c r="AE45" i="5"/>
  <c r="AC45" i="5"/>
  <c r="AA45" i="5"/>
  <c r="Y45" i="5"/>
  <c r="W45" i="5"/>
  <c r="T45" i="5"/>
  <c r="S45" i="5"/>
  <c r="P45" i="5"/>
  <c r="N45" i="5"/>
  <c r="L45" i="5"/>
  <c r="J45" i="5"/>
  <c r="H45" i="5"/>
  <c r="F45" i="5"/>
  <c r="D45" i="5"/>
  <c r="JL44" i="5"/>
  <c r="JM44" i="5" s="1"/>
  <c r="JK44" i="5"/>
  <c r="JI44" i="5"/>
  <c r="JG44" i="5"/>
  <c r="JE44" i="5"/>
  <c r="JC44" i="5"/>
  <c r="JA44" i="5"/>
  <c r="IY44" i="5"/>
  <c r="IW44" i="5"/>
  <c r="IU44" i="5"/>
  <c r="IS44" i="5"/>
  <c r="IQ44" i="5"/>
  <c r="IO44" i="5"/>
  <c r="IK44" i="5"/>
  <c r="IJ44" i="5"/>
  <c r="IH44" i="5"/>
  <c r="IF44" i="5"/>
  <c r="ID44" i="5"/>
  <c r="IB44" i="5"/>
  <c r="HZ44" i="5"/>
  <c r="HX44" i="5"/>
  <c r="HU44" i="5"/>
  <c r="HS44" i="5"/>
  <c r="HQ44" i="5"/>
  <c r="HO44" i="5"/>
  <c r="HM44" i="5"/>
  <c r="HH44" i="5"/>
  <c r="HG44" i="5"/>
  <c r="HF44" i="5"/>
  <c r="HD44" i="5"/>
  <c r="HB44" i="5"/>
  <c r="GZ44" i="5"/>
  <c r="GX44" i="5"/>
  <c r="GV44" i="5"/>
  <c r="GT44" i="5"/>
  <c r="GR44" i="5"/>
  <c r="GP44" i="5"/>
  <c r="GN44" i="5"/>
  <c r="GL44" i="5"/>
  <c r="GJ44" i="5"/>
  <c r="GE44" i="5"/>
  <c r="GF44" i="5" s="1"/>
  <c r="GD44" i="5"/>
  <c r="GB44" i="5"/>
  <c r="FZ44" i="5"/>
  <c r="FN44" i="5"/>
  <c r="FO44" i="5" s="1"/>
  <c r="FM44" i="5"/>
  <c r="FK44" i="5"/>
  <c r="FI44" i="5"/>
  <c r="FG44" i="5"/>
  <c r="FE44" i="5"/>
  <c r="FC44" i="5"/>
  <c r="FA44" i="5"/>
  <c r="EY44" i="5"/>
  <c r="EW44" i="5"/>
  <c r="EU44" i="5"/>
  <c r="ES44" i="5"/>
  <c r="EQ44" i="5"/>
  <c r="EN44" i="5"/>
  <c r="EO44" i="5" s="1"/>
  <c r="EM44" i="5"/>
  <c r="EK44" i="5"/>
  <c r="EI44" i="5"/>
  <c r="EG44" i="5"/>
  <c r="EE44" i="5"/>
  <c r="EC44" i="5"/>
  <c r="EA44" i="5"/>
  <c r="DY44" i="5"/>
  <c r="DW44" i="5"/>
  <c r="DU44" i="5"/>
  <c r="DT44" i="5"/>
  <c r="DP44" i="5"/>
  <c r="CX44" i="5"/>
  <c r="CU44" i="5"/>
  <c r="CS44" i="5"/>
  <c r="CP44" i="5"/>
  <c r="CO44" i="5"/>
  <c r="CN44" i="5"/>
  <c r="CM44" i="5"/>
  <c r="CK44" i="5"/>
  <c r="CI44" i="5"/>
  <c r="CG44" i="5"/>
  <c r="CC44" i="5"/>
  <c r="CA44" i="5"/>
  <c r="BY44" i="5"/>
  <c r="BU44" i="5"/>
  <c r="BT44" i="5"/>
  <c r="BR44" i="5"/>
  <c r="BN44" i="5"/>
  <c r="BL44" i="5"/>
  <c r="BJ44" i="5"/>
  <c r="BH44" i="5"/>
  <c r="BF44" i="5"/>
  <c r="BD44" i="5"/>
  <c r="BB44" i="5"/>
  <c r="AZ44" i="5"/>
  <c r="AU44" i="5"/>
  <c r="AT44" i="5"/>
  <c r="AS44" i="5"/>
  <c r="AQ44" i="5"/>
  <c r="AO44" i="5"/>
  <c r="AM44" i="5"/>
  <c r="AK44" i="5"/>
  <c r="AI44" i="5"/>
  <c r="AG44" i="5"/>
  <c r="AE44" i="5"/>
  <c r="AC44" i="5"/>
  <c r="AA44" i="5"/>
  <c r="Y44" i="5"/>
  <c r="W44" i="5"/>
  <c r="T44" i="5"/>
  <c r="S44" i="5"/>
  <c r="P44" i="5"/>
  <c r="N44" i="5"/>
  <c r="L44" i="5"/>
  <c r="J44" i="5"/>
  <c r="H44" i="5"/>
  <c r="F44" i="5"/>
  <c r="D44" i="5"/>
  <c r="JL43" i="5"/>
  <c r="JM43" i="5" s="1"/>
  <c r="JK43" i="5"/>
  <c r="JI43" i="5"/>
  <c r="JG43" i="5"/>
  <c r="JE43" i="5"/>
  <c r="JC43" i="5"/>
  <c r="JA43" i="5"/>
  <c r="IY43" i="5"/>
  <c r="IW43" i="5"/>
  <c r="IU43" i="5"/>
  <c r="IS43" i="5"/>
  <c r="IQ43" i="5"/>
  <c r="IO43" i="5"/>
  <c r="IK43" i="5"/>
  <c r="IL43" i="5" s="1"/>
  <c r="IJ43" i="5"/>
  <c r="IH43" i="5"/>
  <c r="IF43" i="5"/>
  <c r="ID43" i="5"/>
  <c r="IB43" i="5"/>
  <c r="HZ43" i="5"/>
  <c r="HX43" i="5"/>
  <c r="HU43" i="5"/>
  <c r="HS43" i="5"/>
  <c r="HQ43" i="5"/>
  <c r="HO43" i="5"/>
  <c r="HM43" i="5"/>
  <c r="HH43" i="5"/>
  <c r="HG43" i="5"/>
  <c r="HF43" i="5"/>
  <c r="HD43" i="5"/>
  <c r="HB43" i="5"/>
  <c r="GZ43" i="5"/>
  <c r="GX43" i="5"/>
  <c r="GV43" i="5"/>
  <c r="GT43" i="5"/>
  <c r="GR43" i="5"/>
  <c r="GP43" i="5"/>
  <c r="GN43" i="5"/>
  <c r="GL43" i="5"/>
  <c r="GJ43" i="5"/>
  <c r="GE43" i="5"/>
  <c r="GF43" i="5" s="1"/>
  <c r="GD43" i="5"/>
  <c r="GB43" i="5"/>
  <c r="FZ43" i="5"/>
  <c r="FN43" i="5"/>
  <c r="FO43" i="5" s="1"/>
  <c r="FM43" i="5"/>
  <c r="FK43" i="5"/>
  <c r="FI43" i="5"/>
  <c r="FG43" i="5"/>
  <c r="FE43" i="5"/>
  <c r="FC43" i="5"/>
  <c r="FA43" i="5"/>
  <c r="EY43" i="5"/>
  <c r="EW43" i="5"/>
  <c r="EU43" i="5"/>
  <c r="ES43" i="5"/>
  <c r="EQ43" i="5"/>
  <c r="EN43" i="5"/>
  <c r="EM43" i="5"/>
  <c r="EK43" i="5"/>
  <c r="EI43" i="5"/>
  <c r="EG43" i="5"/>
  <c r="EE43" i="5"/>
  <c r="EC43" i="5"/>
  <c r="EA43" i="5"/>
  <c r="DY43" i="5"/>
  <c r="DW43" i="5"/>
  <c r="DU43" i="5"/>
  <c r="DT43" i="5"/>
  <c r="DP43" i="5"/>
  <c r="CX43" i="5"/>
  <c r="CV43" i="5"/>
  <c r="CW43" i="5" s="1"/>
  <c r="CU43" i="5"/>
  <c r="CS43" i="5"/>
  <c r="CQ43" i="5"/>
  <c r="CO43" i="5"/>
  <c r="CM43" i="5"/>
  <c r="CK43" i="5"/>
  <c r="CI43" i="5"/>
  <c r="CG43" i="5"/>
  <c r="CC43" i="5"/>
  <c r="CA43" i="5"/>
  <c r="BY43" i="5"/>
  <c r="BU43" i="5"/>
  <c r="BV43" i="5" s="1"/>
  <c r="BT43" i="5"/>
  <c r="BR43" i="5"/>
  <c r="BP43" i="5"/>
  <c r="BN43" i="5"/>
  <c r="BL43" i="5"/>
  <c r="BJ43" i="5"/>
  <c r="BH43" i="5"/>
  <c r="BF43" i="5"/>
  <c r="BD43" i="5"/>
  <c r="BB43" i="5"/>
  <c r="AZ43" i="5"/>
  <c r="AT43" i="5"/>
  <c r="AU43" i="5" s="1"/>
  <c r="AS43" i="5"/>
  <c r="AQ43" i="5"/>
  <c r="AO43" i="5"/>
  <c r="AM43" i="5"/>
  <c r="AK43" i="5"/>
  <c r="AI43" i="5"/>
  <c r="AG43" i="5"/>
  <c r="AE43" i="5"/>
  <c r="AC43" i="5"/>
  <c r="AA43" i="5"/>
  <c r="Y43" i="5"/>
  <c r="W43" i="5"/>
  <c r="T43" i="5"/>
  <c r="S43" i="5"/>
  <c r="P43" i="5"/>
  <c r="N43" i="5"/>
  <c r="L43" i="5"/>
  <c r="J43" i="5"/>
  <c r="H43" i="5"/>
  <c r="F43" i="5"/>
  <c r="D43" i="5"/>
  <c r="JL42" i="5"/>
  <c r="JM42" i="5" s="1"/>
  <c r="JK42" i="5"/>
  <c r="JI42" i="5"/>
  <c r="JG42" i="5"/>
  <c r="JE42" i="5"/>
  <c r="JC42" i="5"/>
  <c r="JA42" i="5"/>
  <c r="IY42" i="5"/>
  <c r="IW42" i="5"/>
  <c r="IU42" i="5"/>
  <c r="IS42" i="5"/>
  <c r="IQ42" i="5"/>
  <c r="IO42" i="5"/>
  <c r="IK42" i="5"/>
  <c r="IJ42" i="5"/>
  <c r="IH42" i="5"/>
  <c r="IF42" i="5"/>
  <c r="ID42" i="5"/>
  <c r="IB42" i="5"/>
  <c r="HZ42" i="5"/>
  <c r="HX42" i="5"/>
  <c r="HU42" i="5"/>
  <c r="HS42" i="5"/>
  <c r="HQ42" i="5"/>
  <c r="HO42" i="5"/>
  <c r="HM42" i="5"/>
  <c r="HH42" i="5"/>
  <c r="HG42" i="5"/>
  <c r="HF42" i="5"/>
  <c r="HD42" i="5"/>
  <c r="HB42" i="5"/>
  <c r="GZ42" i="5"/>
  <c r="GX42" i="5"/>
  <c r="GV42" i="5"/>
  <c r="GT42" i="5"/>
  <c r="GR42" i="5"/>
  <c r="GP42" i="5"/>
  <c r="GN42" i="5"/>
  <c r="GL42" i="5"/>
  <c r="GJ42" i="5"/>
  <c r="GE42" i="5"/>
  <c r="GD42" i="5"/>
  <c r="GB42" i="5"/>
  <c r="FZ42" i="5"/>
  <c r="FN42" i="5"/>
  <c r="FO42" i="5" s="1"/>
  <c r="FM42" i="5"/>
  <c r="FK42" i="5"/>
  <c r="FI42" i="5"/>
  <c r="FG42" i="5"/>
  <c r="FE42" i="5"/>
  <c r="FC42" i="5"/>
  <c r="FA42" i="5"/>
  <c r="EY42" i="5"/>
  <c r="EW42" i="5"/>
  <c r="EU42" i="5"/>
  <c r="ES42" i="5"/>
  <c r="EQ42" i="5"/>
  <c r="EN42" i="5"/>
  <c r="EO42" i="5" s="1"/>
  <c r="EM42" i="5"/>
  <c r="EK42" i="5"/>
  <c r="EI42" i="5"/>
  <c r="EG42" i="5"/>
  <c r="EE42" i="5"/>
  <c r="EC42" i="5"/>
  <c r="EA42" i="5"/>
  <c r="DY42" i="5"/>
  <c r="DW42" i="5"/>
  <c r="DU42" i="5"/>
  <c r="DT42" i="5"/>
  <c r="DP42" i="5"/>
  <c r="CX42" i="5"/>
  <c r="CV42" i="5"/>
  <c r="CW42" i="5" s="1"/>
  <c r="CU42" i="5"/>
  <c r="CS42" i="5"/>
  <c r="CQ42" i="5"/>
  <c r="CO42" i="5"/>
  <c r="CM42" i="5"/>
  <c r="CK42" i="5"/>
  <c r="CI42" i="5"/>
  <c r="CG42" i="5"/>
  <c r="CC42" i="5"/>
  <c r="CA42" i="5"/>
  <c r="BY42" i="5"/>
  <c r="BV42" i="5"/>
  <c r="BU42" i="5"/>
  <c r="BT42" i="5"/>
  <c r="BR42" i="5"/>
  <c r="BP42" i="5"/>
  <c r="BN42" i="5"/>
  <c r="BL42" i="5"/>
  <c r="BJ42" i="5"/>
  <c r="BH42" i="5"/>
  <c r="BF42" i="5"/>
  <c r="BD42" i="5"/>
  <c r="BB42" i="5"/>
  <c r="AZ42" i="5"/>
  <c r="AT42" i="5"/>
  <c r="AU42" i="5" s="1"/>
  <c r="AS42" i="5"/>
  <c r="AQ42" i="5"/>
  <c r="AO42" i="5"/>
  <c r="AM42" i="5"/>
  <c r="AK42" i="5"/>
  <c r="AI42" i="5"/>
  <c r="AG42" i="5"/>
  <c r="AE42" i="5"/>
  <c r="AC42" i="5"/>
  <c r="AA42" i="5"/>
  <c r="Y42" i="5"/>
  <c r="W42" i="5"/>
  <c r="S42" i="5"/>
  <c r="T42" i="5" s="1"/>
  <c r="P42" i="5"/>
  <c r="N42" i="5"/>
  <c r="L42" i="5"/>
  <c r="J42" i="5"/>
  <c r="H42" i="5"/>
  <c r="F42" i="5"/>
  <c r="D42" i="5"/>
  <c r="JL41" i="5"/>
  <c r="FN41" i="5"/>
  <c r="EO41" i="5"/>
  <c r="EN41" i="5"/>
  <c r="EM41" i="5"/>
  <c r="EK41" i="5"/>
  <c r="EI41" i="5"/>
  <c r="EG41" i="5"/>
  <c r="EE41" i="5"/>
  <c r="EC41" i="5"/>
  <c r="EA41" i="5"/>
  <c r="DY41" i="5"/>
  <c r="DW41" i="5"/>
  <c r="DU41" i="5"/>
  <c r="DT41" i="5"/>
  <c r="CX41" i="5"/>
  <c r="CV41" i="5"/>
  <c r="CW41" i="5" s="1"/>
  <c r="CU41" i="5"/>
  <c r="CS41" i="5"/>
  <c r="CQ41" i="5"/>
  <c r="CO41" i="5"/>
  <c r="CM41" i="5"/>
  <c r="CK41" i="5"/>
  <c r="CI41" i="5"/>
  <c r="CG41" i="5"/>
  <c r="CC41" i="5"/>
  <c r="CA41" i="5"/>
  <c r="BY41" i="5"/>
  <c r="BU41" i="5"/>
  <c r="BV41" i="5" s="1"/>
  <c r="BT41" i="5"/>
  <c r="BR41" i="5"/>
  <c r="BP41" i="5"/>
  <c r="BN41" i="5"/>
  <c r="BL41" i="5"/>
  <c r="BJ41" i="5"/>
  <c r="BH41" i="5"/>
  <c r="BF41" i="5"/>
  <c r="BD41" i="5"/>
  <c r="BB41" i="5"/>
  <c r="AZ41" i="5"/>
  <c r="AT41" i="5"/>
  <c r="AU41" i="5" s="1"/>
  <c r="AS41" i="5"/>
  <c r="AQ41" i="5"/>
  <c r="AO41" i="5"/>
  <c r="AM41" i="5"/>
  <c r="AK41" i="5"/>
  <c r="AI41" i="5"/>
  <c r="AG41" i="5"/>
  <c r="AE41" i="5"/>
  <c r="AC41" i="5"/>
  <c r="AA41" i="5"/>
  <c r="Y41" i="5"/>
  <c r="W41" i="5"/>
  <c r="S41" i="5"/>
  <c r="T41" i="5" s="1"/>
  <c r="P41" i="5"/>
  <c r="N41" i="5"/>
  <c r="L41" i="5"/>
  <c r="J41" i="5"/>
  <c r="H41" i="5"/>
  <c r="F41" i="5"/>
  <c r="D41" i="5"/>
  <c r="JL40" i="5"/>
  <c r="FN40" i="5"/>
  <c r="EN40" i="5"/>
  <c r="EO40" i="5" s="1"/>
  <c r="EM40" i="5"/>
  <c r="EK40" i="5"/>
  <c r="EI40" i="5"/>
  <c r="EG40" i="5"/>
  <c r="EE40" i="5"/>
  <c r="EC40" i="5"/>
  <c r="EA40" i="5"/>
  <c r="DY40" i="5"/>
  <c r="DW40" i="5"/>
  <c r="DU40" i="5"/>
  <c r="DT40" i="5"/>
  <c r="CX40" i="5"/>
  <c r="CW40" i="5"/>
  <c r="CV40" i="5"/>
  <c r="CU40" i="5"/>
  <c r="CS40" i="5"/>
  <c r="CQ40" i="5"/>
  <c r="CO40" i="5"/>
  <c r="CM40" i="5"/>
  <c r="CK40" i="5"/>
  <c r="CI40" i="5"/>
  <c r="CG40" i="5"/>
  <c r="CC40" i="5"/>
  <c r="CA40" i="5"/>
  <c r="BY40" i="5"/>
  <c r="BU40" i="5"/>
  <c r="BV40" i="5" s="1"/>
  <c r="BT40" i="5"/>
  <c r="BR40" i="5"/>
  <c r="BP40" i="5"/>
  <c r="BN40" i="5"/>
  <c r="BL40" i="5"/>
  <c r="BJ40" i="5"/>
  <c r="BH40" i="5"/>
  <c r="BF40" i="5"/>
  <c r="BD40" i="5"/>
  <c r="BB40" i="5"/>
  <c r="AZ40" i="5"/>
  <c r="AT40" i="5"/>
  <c r="AU40" i="5" s="1"/>
  <c r="AS40" i="5"/>
  <c r="AQ40" i="5"/>
  <c r="AO40" i="5"/>
  <c r="AM40" i="5"/>
  <c r="AK40" i="5"/>
  <c r="AI40" i="5"/>
  <c r="AG40" i="5"/>
  <c r="AE40" i="5"/>
  <c r="AC40" i="5"/>
  <c r="AA40" i="5"/>
  <c r="Y40" i="5"/>
  <c r="W40" i="5"/>
  <c r="S40" i="5"/>
  <c r="T40" i="5" s="1"/>
  <c r="P40" i="5"/>
  <c r="N40" i="5"/>
  <c r="L40" i="5"/>
  <c r="J40" i="5"/>
  <c r="H40" i="5"/>
  <c r="F40" i="5"/>
  <c r="D40" i="5"/>
  <c r="JL39" i="5"/>
  <c r="JM39" i="5" s="1"/>
  <c r="JK39" i="5"/>
  <c r="JI39" i="5"/>
  <c r="JG39" i="5"/>
  <c r="JE39" i="5"/>
  <c r="JC39" i="5"/>
  <c r="JA39" i="5"/>
  <c r="IY39" i="5"/>
  <c r="IW39" i="5"/>
  <c r="IU39" i="5"/>
  <c r="IS39" i="5"/>
  <c r="IQ39" i="5"/>
  <c r="IO39" i="5"/>
  <c r="IK39" i="5"/>
  <c r="IL39" i="5" s="1"/>
  <c r="IJ39" i="5"/>
  <c r="IH39" i="5"/>
  <c r="IF39" i="5"/>
  <c r="ID39" i="5"/>
  <c r="IB39" i="5"/>
  <c r="HZ39" i="5"/>
  <c r="HX39" i="5"/>
  <c r="HU39" i="5"/>
  <c r="HS39" i="5"/>
  <c r="HQ39" i="5"/>
  <c r="HO39" i="5"/>
  <c r="HM39" i="5"/>
  <c r="HH39" i="5"/>
  <c r="HG39" i="5"/>
  <c r="HF39" i="5"/>
  <c r="HD39" i="5"/>
  <c r="HB39" i="5"/>
  <c r="GZ39" i="5"/>
  <c r="GX39" i="5"/>
  <c r="GV39" i="5"/>
  <c r="GT39" i="5"/>
  <c r="GR39" i="5"/>
  <c r="GP39" i="5"/>
  <c r="GN39" i="5"/>
  <c r="GL39" i="5"/>
  <c r="GJ39" i="5"/>
  <c r="GE39" i="5"/>
  <c r="GF39" i="5" s="1"/>
  <c r="GD39" i="5"/>
  <c r="GB39" i="5"/>
  <c r="FZ39" i="5"/>
  <c r="FN39" i="5"/>
  <c r="FO39" i="5" s="1"/>
  <c r="FM39" i="5"/>
  <c r="FK39" i="5"/>
  <c r="FI39" i="5"/>
  <c r="FG39" i="5"/>
  <c r="FE39" i="5"/>
  <c r="FC39" i="5"/>
  <c r="FA39" i="5"/>
  <c r="EY39" i="5"/>
  <c r="EW39" i="5"/>
  <c r="EU39" i="5"/>
  <c r="ES39" i="5"/>
  <c r="EQ39" i="5"/>
  <c r="EN39" i="5"/>
  <c r="EM39" i="5"/>
  <c r="EK39" i="5"/>
  <c r="EI39" i="5"/>
  <c r="EG39" i="5"/>
  <c r="EE39" i="5"/>
  <c r="EC39" i="5"/>
  <c r="EA39" i="5"/>
  <c r="DY39" i="5"/>
  <c r="DW39" i="5"/>
  <c r="DU39" i="5"/>
  <c r="DT39" i="5"/>
  <c r="DP39" i="5"/>
  <c r="CX39" i="5"/>
  <c r="CU39" i="5"/>
  <c r="CS39" i="5"/>
  <c r="CP39" i="5"/>
  <c r="CQ39" i="5" s="1"/>
  <c r="CN39" i="5"/>
  <c r="CM39" i="5"/>
  <c r="CK39" i="5"/>
  <c r="CI39" i="5"/>
  <c r="CG39" i="5"/>
  <c r="CC39" i="5"/>
  <c r="CA39" i="5"/>
  <c r="BY39" i="5"/>
  <c r="BU39" i="5"/>
  <c r="BT39" i="5"/>
  <c r="BR39" i="5"/>
  <c r="BP39" i="5"/>
  <c r="BL39" i="5"/>
  <c r="BJ39" i="5"/>
  <c r="BH39" i="5"/>
  <c r="BF39" i="5"/>
  <c r="BD39" i="5"/>
  <c r="BB39" i="5"/>
  <c r="AZ39" i="5"/>
  <c r="AT39" i="5"/>
  <c r="AU39" i="5" s="1"/>
  <c r="AS39" i="5"/>
  <c r="AQ39" i="5"/>
  <c r="AO39" i="5"/>
  <c r="AM39" i="5"/>
  <c r="AK39" i="5"/>
  <c r="AI39" i="5"/>
  <c r="AG39" i="5"/>
  <c r="AE39" i="5"/>
  <c r="AC39" i="5"/>
  <c r="AA39" i="5"/>
  <c r="Y39" i="5"/>
  <c r="W39" i="5"/>
  <c r="S39" i="5"/>
  <c r="T39" i="5" s="1"/>
  <c r="P39" i="5"/>
  <c r="N39" i="5"/>
  <c r="L39" i="5"/>
  <c r="J39" i="5"/>
  <c r="H39" i="5"/>
  <c r="F39" i="5"/>
  <c r="D39" i="5"/>
  <c r="JM38" i="5"/>
  <c r="JL38" i="5"/>
  <c r="JK38" i="5"/>
  <c r="JI38" i="5"/>
  <c r="JG38" i="5"/>
  <c r="JE38" i="5"/>
  <c r="JC38" i="5"/>
  <c r="JA38" i="5"/>
  <c r="IY38" i="5"/>
  <c r="IW38" i="5"/>
  <c r="IU38" i="5"/>
  <c r="IS38" i="5"/>
  <c r="IQ38" i="5"/>
  <c r="IO38" i="5"/>
  <c r="IL38" i="5"/>
  <c r="IK38" i="5"/>
  <c r="IJ38" i="5"/>
  <c r="IH38" i="5"/>
  <c r="IF38" i="5"/>
  <c r="ID38" i="5"/>
  <c r="IB38" i="5"/>
  <c r="HZ38" i="5"/>
  <c r="HX38" i="5"/>
  <c r="HU38" i="5"/>
  <c r="HS38" i="5"/>
  <c r="HQ38" i="5"/>
  <c r="HO38" i="5"/>
  <c r="HM38" i="5"/>
  <c r="HH38" i="5"/>
  <c r="HG38" i="5"/>
  <c r="HF38" i="5"/>
  <c r="HD38" i="5"/>
  <c r="HB38" i="5"/>
  <c r="GZ38" i="5"/>
  <c r="GX38" i="5"/>
  <c r="GV38" i="5"/>
  <c r="GT38" i="5"/>
  <c r="GR38" i="5"/>
  <c r="GP38" i="5"/>
  <c r="GN38" i="5"/>
  <c r="GL38" i="5"/>
  <c r="GJ38" i="5"/>
  <c r="GE38" i="5"/>
  <c r="GF38" i="5" s="1"/>
  <c r="GD38" i="5"/>
  <c r="GB38" i="5"/>
  <c r="FZ38" i="5"/>
  <c r="FN38" i="5"/>
  <c r="FO38" i="5" s="1"/>
  <c r="FM38" i="5"/>
  <c r="FK38" i="5"/>
  <c r="FI38" i="5"/>
  <c r="FG38" i="5"/>
  <c r="FE38" i="5"/>
  <c r="FC38" i="5"/>
  <c r="FA38" i="5"/>
  <c r="EY38" i="5"/>
  <c r="EW38" i="5"/>
  <c r="EU38" i="5"/>
  <c r="ES38" i="5"/>
  <c r="EQ38" i="5"/>
  <c r="EN38" i="5"/>
  <c r="EO38" i="5" s="1"/>
  <c r="EM38" i="5"/>
  <c r="EK38" i="5"/>
  <c r="EI38" i="5"/>
  <c r="EG38" i="5"/>
  <c r="EE38" i="5"/>
  <c r="EC38" i="5"/>
  <c r="EA38" i="5"/>
  <c r="DY38" i="5"/>
  <c r="DW38" i="5"/>
  <c r="DU38" i="5"/>
  <c r="DT38" i="5"/>
  <c r="DP38" i="5"/>
  <c r="CX38" i="5"/>
  <c r="CU38" i="5"/>
  <c r="CS38" i="5"/>
  <c r="CP38" i="5"/>
  <c r="CQ38" i="5" s="1"/>
  <c r="CN38" i="5"/>
  <c r="CO38" i="5" s="1"/>
  <c r="CM38" i="5"/>
  <c r="CK38" i="5"/>
  <c r="CI38" i="5"/>
  <c r="CG38" i="5"/>
  <c r="CC38" i="5"/>
  <c r="CA38" i="5"/>
  <c r="BY38" i="5"/>
  <c r="BU38" i="5"/>
  <c r="BT38" i="5"/>
  <c r="BR38" i="5"/>
  <c r="BP38" i="5"/>
  <c r="BN38" i="5"/>
  <c r="BL38" i="5"/>
  <c r="BJ38" i="5"/>
  <c r="BH38" i="5"/>
  <c r="BF38" i="5"/>
  <c r="BD38" i="5"/>
  <c r="BB38" i="5"/>
  <c r="AZ38" i="5"/>
  <c r="AT38" i="5"/>
  <c r="AU38" i="5" s="1"/>
  <c r="AS38" i="5"/>
  <c r="AQ38" i="5"/>
  <c r="AO38" i="5"/>
  <c r="AM38" i="5"/>
  <c r="AK38" i="5"/>
  <c r="AI38" i="5"/>
  <c r="AG38" i="5"/>
  <c r="AE38" i="5"/>
  <c r="AC38" i="5"/>
  <c r="AA38" i="5"/>
  <c r="Y38" i="5"/>
  <c r="W38" i="5"/>
  <c r="S38" i="5"/>
  <c r="T38" i="5" s="1"/>
  <c r="P38" i="5"/>
  <c r="N38" i="5"/>
  <c r="L38" i="5"/>
  <c r="J38" i="5"/>
  <c r="H38" i="5"/>
  <c r="F38" i="5"/>
  <c r="D38" i="5"/>
  <c r="JL37" i="5"/>
  <c r="JM37" i="5" s="1"/>
  <c r="JK37" i="5"/>
  <c r="JI37" i="5"/>
  <c r="JG37" i="5"/>
  <c r="JE37" i="5"/>
  <c r="JC37" i="5"/>
  <c r="JA37" i="5"/>
  <c r="IY37" i="5"/>
  <c r="IW37" i="5"/>
  <c r="IU37" i="5"/>
  <c r="IS37" i="5"/>
  <c r="IQ37" i="5"/>
  <c r="IO37" i="5"/>
  <c r="IK37" i="5"/>
  <c r="IL37" i="5" s="1"/>
  <c r="IJ37" i="5"/>
  <c r="IH37" i="5"/>
  <c r="IF37" i="5"/>
  <c r="ID37" i="5"/>
  <c r="IB37" i="5"/>
  <c r="HZ37" i="5"/>
  <c r="HX37" i="5"/>
  <c r="HU37" i="5"/>
  <c r="HS37" i="5"/>
  <c r="HQ37" i="5"/>
  <c r="HO37" i="5"/>
  <c r="HM37" i="5"/>
  <c r="HH37" i="5"/>
  <c r="HG37" i="5"/>
  <c r="HF37" i="5"/>
  <c r="HD37" i="5"/>
  <c r="HB37" i="5"/>
  <c r="GZ37" i="5"/>
  <c r="GX37" i="5"/>
  <c r="GV37" i="5"/>
  <c r="GT37" i="5"/>
  <c r="GR37" i="5"/>
  <c r="GP37" i="5"/>
  <c r="GN37" i="5"/>
  <c r="GL37" i="5"/>
  <c r="GJ37" i="5"/>
  <c r="GE37" i="5"/>
  <c r="GD37" i="5"/>
  <c r="GB37" i="5"/>
  <c r="FZ37" i="5"/>
  <c r="FN37" i="5"/>
  <c r="FO37" i="5" s="1"/>
  <c r="FM37" i="5"/>
  <c r="FK37" i="5"/>
  <c r="FI37" i="5"/>
  <c r="FG37" i="5"/>
  <c r="FE37" i="5"/>
  <c r="FC37" i="5"/>
  <c r="FA37" i="5"/>
  <c r="EY37" i="5"/>
  <c r="EW37" i="5"/>
  <c r="EU37" i="5"/>
  <c r="ES37" i="5"/>
  <c r="EQ37" i="5"/>
  <c r="EN37" i="5"/>
  <c r="EM37" i="5"/>
  <c r="EK37" i="5"/>
  <c r="EI37" i="5"/>
  <c r="EG37" i="5"/>
  <c r="EE37" i="5"/>
  <c r="EC37" i="5"/>
  <c r="EA37" i="5"/>
  <c r="DY37" i="5"/>
  <c r="DW37" i="5"/>
  <c r="DU37" i="5"/>
  <c r="DT37" i="5"/>
  <c r="DP37" i="5"/>
  <c r="CX37" i="5"/>
  <c r="CV37" i="5"/>
  <c r="CW37" i="5" s="1"/>
  <c r="CU37" i="5"/>
  <c r="CS37" i="5"/>
  <c r="CQ37" i="5"/>
  <c r="CO37" i="5"/>
  <c r="CM37" i="5"/>
  <c r="CK37" i="5"/>
  <c r="CI37" i="5"/>
  <c r="CG37" i="5"/>
  <c r="CC37" i="5"/>
  <c r="CA37" i="5"/>
  <c r="BY37" i="5"/>
  <c r="BV37" i="5"/>
  <c r="BU37" i="5"/>
  <c r="BT37" i="5"/>
  <c r="BR37" i="5"/>
  <c r="BP37" i="5"/>
  <c r="BN37" i="5"/>
  <c r="BL37" i="5"/>
  <c r="BJ37" i="5"/>
  <c r="BH37" i="5"/>
  <c r="BF37" i="5"/>
  <c r="BD37" i="5"/>
  <c r="BB37" i="5"/>
  <c r="AZ37" i="5"/>
  <c r="AT37" i="5"/>
  <c r="AU37" i="5" s="1"/>
  <c r="AS37" i="5"/>
  <c r="AQ37" i="5"/>
  <c r="AO37" i="5"/>
  <c r="AM37" i="5"/>
  <c r="AK37" i="5"/>
  <c r="AI37" i="5"/>
  <c r="AG37" i="5"/>
  <c r="AE37" i="5"/>
  <c r="AC37" i="5"/>
  <c r="AA37" i="5"/>
  <c r="Y37" i="5"/>
  <c r="W37" i="5"/>
  <c r="S37" i="5"/>
  <c r="T37" i="5" s="1"/>
  <c r="P37" i="5"/>
  <c r="N37" i="5"/>
  <c r="L37" i="5"/>
  <c r="J37" i="5"/>
  <c r="H37" i="5"/>
  <c r="F37" i="5"/>
  <c r="D37" i="5"/>
  <c r="JL36" i="5"/>
  <c r="JM36" i="5" s="1"/>
  <c r="JK36" i="5"/>
  <c r="JI36" i="5"/>
  <c r="JG36" i="5"/>
  <c r="JE36" i="5"/>
  <c r="JC36" i="5"/>
  <c r="JA36" i="5"/>
  <c r="IY36" i="5"/>
  <c r="IW36" i="5"/>
  <c r="IU36" i="5"/>
  <c r="IS36" i="5"/>
  <c r="IQ36" i="5"/>
  <c r="IO36" i="5"/>
  <c r="IL36" i="5"/>
  <c r="IK36" i="5"/>
  <c r="IJ36" i="5"/>
  <c r="IH36" i="5"/>
  <c r="IF36" i="5"/>
  <c r="ID36" i="5"/>
  <c r="IB36" i="5"/>
  <c r="HZ36" i="5"/>
  <c r="HX36" i="5"/>
  <c r="HU36" i="5"/>
  <c r="HS36" i="5"/>
  <c r="HQ36" i="5"/>
  <c r="HO36" i="5"/>
  <c r="HM36" i="5"/>
  <c r="HH36" i="5"/>
  <c r="HG36" i="5"/>
  <c r="HF36" i="5"/>
  <c r="HD36" i="5"/>
  <c r="HB36" i="5"/>
  <c r="GZ36" i="5"/>
  <c r="GX36" i="5"/>
  <c r="GV36" i="5"/>
  <c r="GT36" i="5"/>
  <c r="GR36" i="5"/>
  <c r="GP36" i="5"/>
  <c r="GN36" i="5"/>
  <c r="GL36" i="5"/>
  <c r="GJ36" i="5"/>
  <c r="GE36" i="5"/>
  <c r="GF36" i="5" s="1"/>
  <c r="GD36" i="5"/>
  <c r="GB36" i="5"/>
  <c r="FZ36" i="5"/>
  <c r="FN36" i="5"/>
  <c r="FO36" i="5" s="1"/>
  <c r="FM36" i="5"/>
  <c r="FK36" i="5"/>
  <c r="FI36" i="5"/>
  <c r="FG36" i="5"/>
  <c r="FE36" i="5"/>
  <c r="FC36" i="5"/>
  <c r="FA36" i="5"/>
  <c r="EY36" i="5"/>
  <c r="EW36" i="5"/>
  <c r="EU36" i="5"/>
  <c r="ES36" i="5"/>
  <c r="EQ36" i="5"/>
  <c r="EN36" i="5"/>
  <c r="EO36" i="5" s="1"/>
  <c r="EM36" i="5"/>
  <c r="EK36" i="5"/>
  <c r="EI36" i="5"/>
  <c r="EG36" i="5"/>
  <c r="EE36" i="5"/>
  <c r="EC36" i="5"/>
  <c r="EA36" i="5"/>
  <c r="DY36" i="5"/>
  <c r="DW36" i="5"/>
  <c r="DU36" i="5"/>
  <c r="DT36" i="5"/>
  <c r="DP36" i="5"/>
  <c r="CX36" i="5"/>
  <c r="CV36" i="5"/>
  <c r="CW36" i="5" s="1"/>
  <c r="CU36" i="5"/>
  <c r="CS36" i="5"/>
  <c r="CQ36" i="5"/>
  <c r="CO36" i="5"/>
  <c r="CM36" i="5"/>
  <c r="CK36" i="5"/>
  <c r="CI36" i="5"/>
  <c r="CG36" i="5"/>
  <c r="CC36" i="5"/>
  <c r="CA36" i="5"/>
  <c r="BY36" i="5"/>
  <c r="BU36" i="5"/>
  <c r="BV36" i="5" s="1"/>
  <c r="BT36" i="5"/>
  <c r="BR36" i="5"/>
  <c r="BP36" i="5"/>
  <c r="BN36" i="5"/>
  <c r="BL36" i="5"/>
  <c r="BJ36" i="5"/>
  <c r="BH36" i="5"/>
  <c r="BF36" i="5"/>
  <c r="BD36" i="5"/>
  <c r="BB36" i="5"/>
  <c r="AZ36" i="5"/>
  <c r="AT36" i="5"/>
  <c r="AU36" i="5" s="1"/>
  <c r="AS36" i="5"/>
  <c r="AQ36" i="5"/>
  <c r="AO36" i="5"/>
  <c r="AM36" i="5"/>
  <c r="AK36" i="5"/>
  <c r="AI36" i="5"/>
  <c r="AG36" i="5"/>
  <c r="AE36" i="5"/>
  <c r="AC36" i="5"/>
  <c r="AA36" i="5"/>
  <c r="Y36" i="5"/>
  <c r="W36" i="5"/>
  <c r="S36" i="5"/>
  <c r="T36" i="5" s="1"/>
  <c r="P36" i="5"/>
  <c r="N36" i="5"/>
  <c r="L36" i="5"/>
  <c r="J36" i="5"/>
  <c r="H36" i="5"/>
  <c r="F36" i="5"/>
  <c r="D36" i="5"/>
  <c r="JL35" i="5"/>
  <c r="FN35" i="5"/>
  <c r="EN35" i="5"/>
  <c r="EO35" i="5" s="1"/>
  <c r="EM35" i="5"/>
  <c r="EK35" i="5"/>
  <c r="EI35" i="5"/>
  <c r="EG35" i="5"/>
  <c r="EE35" i="5"/>
  <c r="EC35" i="5"/>
  <c r="EA35" i="5"/>
  <c r="DY35" i="5"/>
  <c r="DW35" i="5"/>
  <c r="DU35" i="5"/>
  <c r="DT35" i="5"/>
  <c r="CX35" i="5"/>
  <c r="CV35" i="5"/>
  <c r="CW35" i="5" s="1"/>
  <c r="CU35" i="5"/>
  <c r="CS35" i="5"/>
  <c r="CQ35" i="5"/>
  <c r="CO35" i="5"/>
  <c r="CM35" i="5"/>
  <c r="CK35" i="5"/>
  <c r="CI35" i="5"/>
  <c r="CG35" i="5"/>
  <c r="CC35" i="5"/>
  <c r="CA35" i="5"/>
  <c r="BY35" i="5"/>
  <c r="BU35" i="5"/>
  <c r="BV35" i="5" s="1"/>
  <c r="BT35" i="5"/>
  <c r="BR35" i="5"/>
  <c r="BP35" i="5"/>
  <c r="BN35" i="5"/>
  <c r="BL35" i="5"/>
  <c r="BJ35" i="5"/>
  <c r="BH35" i="5"/>
  <c r="BF35" i="5"/>
  <c r="BD35" i="5"/>
  <c r="BB35" i="5"/>
  <c r="AZ35" i="5"/>
  <c r="AT35" i="5"/>
  <c r="AU35" i="5" s="1"/>
  <c r="AS35" i="5"/>
  <c r="AQ35" i="5"/>
  <c r="AO35" i="5"/>
  <c r="AM35" i="5"/>
  <c r="AK35" i="5"/>
  <c r="AI35" i="5"/>
  <c r="AG35" i="5"/>
  <c r="AE35" i="5"/>
  <c r="AC35" i="5"/>
  <c r="AA35" i="5"/>
  <c r="Y35" i="5"/>
  <c r="W35" i="5"/>
  <c r="S35" i="5"/>
  <c r="T35" i="5" s="1"/>
  <c r="P35" i="5"/>
  <c r="N35" i="5"/>
  <c r="L35" i="5"/>
  <c r="J35" i="5"/>
  <c r="H35" i="5"/>
  <c r="F35" i="5"/>
  <c r="D35" i="5"/>
  <c r="JL34" i="5"/>
  <c r="FN34" i="5"/>
  <c r="EN34" i="5"/>
  <c r="EO34" i="5" s="1"/>
  <c r="EM34" i="5"/>
  <c r="EK34" i="5"/>
  <c r="EI34" i="5"/>
  <c r="EG34" i="5"/>
  <c r="EE34" i="5"/>
  <c r="EC34" i="5"/>
  <c r="EA34" i="5"/>
  <c r="DY34" i="5"/>
  <c r="DW34" i="5"/>
  <c r="DU34" i="5"/>
  <c r="DT34" i="5"/>
  <c r="CX34" i="5"/>
  <c r="CV34" i="5"/>
  <c r="CW34" i="5" s="1"/>
  <c r="CU34" i="5"/>
  <c r="CS34" i="5"/>
  <c r="CQ34" i="5"/>
  <c r="CO34" i="5"/>
  <c r="CM34" i="5"/>
  <c r="CK34" i="5"/>
  <c r="CI34" i="5"/>
  <c r="CG34" i="5"/>
  <c r="CC34" i="5"/>
  <c r="CA34" i="5"/>
  <c r="BY34" i="5"/>
  <c r="BU34" i="5"/>
  <c r="BV34" i="5" s="1"/>
  <c r="BT34" i="5"/>
  <c r="BR34" i="5"/>
  <c r="BP34" i="5"/>
  <c r="BN34" i="5"/>
  <c r="BL34" i="5"/>
  <c r="BJ34" i="5"/>
  <c r="BH34" i="5"/>
  <c r="BF34" i="5"/>
  <c r="BD34" i="5"/>
  <c r="BB34" i="5"/>
  <c r="AZ34" i="5"/>
  <c r="AU34" i="5"/>
  <c r="AT34" i="5"/>
  <c r="AS34" i="5"/>
  <c r="AQ34" i="5"/>
  <c r="AO34" i="5"/>
  <c r="AM34" i="5"/>
  <c r="AK34" i="5"/>
  <c r="AI34" i="5"/>
  <c r="AG34" i="5"/>
  <c r="AE34" i="5"/>
  <c r="AC34" i="5"/>
  <c r="AA34" i="5"/>
  <c r="Y34" i="5"/>
  <c r="W34" i="5"/>
  <c r="S34" i="5"/>
  <c r="T34" i="5" s="1"/>
  <c r="P34" i="5"/>
  <c r="N34" i="5"/>
  <c r="L34" i="5"/>
  <c r="J34" i="5"/>
  <c r="H34" i="5"/>
  <c r="F34" i="5"/>
  <c r="D34" i="5"/>
  <c r="JL33" i="5"/>
  <c r="JM33" i="5" s="1"/>
  <c r="JK33" i="5"/>
  <c r="JI33" i="5"/>
  <c r="JG33" i="5"/>
  <c r="JE33" i="5"/>
  <c r="JC33" i="5"/>
  <c r="JA33" i="5"/>
  <c r="IY33" i="5"/>
  <c r="IW33" i="5"/>
  <c r="IU33" i="5"/>
  <c r="IS33" i="5"/>
  <c r="IQ33" i="5"/>
  <c r="IO33" i="5"/>
  <c r="IK33" i="5"/>
  <c r="IJ33" i="5"/>
  <c r="IH33" i="5"/>
  <c r="IF33" i="5"/>
  <c r="ID33" i="5"/>
  <c r="IB33" i="5"/>
  <c r="HZ33" i="5"/>
  <c r="HX33" i="5"/>
  <c r="HU33" i="5"/>
  <c r="HS33" i="5"/>
  <c r="HQ33" i="5"/>
  <c r="HO33" i="5"/>
  <c r="HM33" i="5"/>
  <c r="HH33" i="5"/>
  <c r="HG33" i="5"/>
  <c r="HF33" i="5"/>
  <c r="HD33" i="5"/>
  <c r="HB33" i="5"/>
  <c r="GZ33" i="5"/>
  <c r="GX33" i="5"/>
  <c r="GV33" i="5"/>
  <c r="GT33" i="5"/>
  <c r="GR33" i="5"/>
  <c r="GP33" i="5"/>
  <c r="GN33" i="5"/>
  <c r="GL33" i="5"/>
  <c r="GJ33" i="5"/>
  <c r="GE33" i="5"/>
  <c r="GF33" i="5" s="1"/>
  <c r="GD33" i="5"/>
  <c r="GB33" i="5"/>
  <c r="FZ33" i="5"/>
  <c r="FN33" i="5"/>
  <c r="FO33" i="5" s="1"/>
  <c r="FM33" i="5"/>
  <c r="FK33" i="5"/>
  <c r="FI33" i="5"/>
  <c r="FG33" i="5"/>
  <c r="FE33" i="5"/>
  <c r="FC33" i="5"/>
  <c r="FA33" i="5"/>
  <c r="EY33" i="5"/>
  <c r="EW33" i="5"/>
  <c r="EU33" i="5"/>
  <c r="ES33" i="5"/>
  <c r="EQ33" i="5"/>
  <c r="EN33" i="5"/>
  <c r="EO33" i="5" s="1"/>
  <c r="EM33" i="5"/>
  <c r="EK33" i="5"/>
  <c r="EI33" i="5"/>
  <c r="EG33" i="5"/>
  <c r="EE33" i="5"/>
  <c r="EC33" i="5"/>
  <c r="EA33" i="5"/>
  <c r="DY33" i="5"/>
  <c r="DW33" i="5"/>
  <c r="DU33" i="5"/>
  <c r="DT33" i="5"/>
  <c r="DP33" i="5"/>
  <c r="CX33" i="5"/>
  <c r="CU33" i="5"/>
  <c r="CS33" i="5"/>
  <c r="CP33" i="5"/>
  <c r="CQ33" i="5" s="1"/>
  <c r="CN33" i="5"/>
  <c r="CV33" i="5" s="1"/>
  <c r="CW33" i="5" s="1"/>
  <c r="CM33" i="5"/>
  <c r="CK33" i="5"/>
  <c r="CI33" i="5"/>
  <c r="CG33" i="5"/>
  <c r="CC33" i="5"/>
  <c r="CA33" i="5"/>
  <c r="BY33" i="5"/>
  <c r="BU33" i="5"/>
  <c r="BT33" i="5"/>
  <c r="BR33" i="5"/>
  <c r="BP33" i="5"/>
  <c r="BL33" i="5"/>
  <c r="BJ33" i="5"/>
  <c r="BH33" i="5"/>
  <c r="BF33" i="5"/>
  <c r="BD33" i="5"/>
  <c r="BB33" i="5"/>
  <c r="AZ33" i="5"/>
  <c r="AT33" i="5"/>
  <c r="AU33" i="5" s="1"/>
  <c r="AS33" i="5"/>
  <c r="AQ33" i="5"/>
  <c r="AO33" i="5"/>
  <c r="AM33" i="5"/>
  <c r="AK33" i="5"/>
  <c r="AI33" i="5"/>
  <c r="AG33" i="5"/>
  <c r="AE33" i="5"/>
  <c r="AC33" i="5"/>
  <c r="AA33" i="5"/>
  <c r="Y33" i="5"/>
  <c r="W33" i="5"/>
  <c r="S33" i="5"/>
  <c r="T33" i="5" s="1"/>
  <c r="P33" i="5"/>
  <c r="N33" i="5"/>
  <c r="L33" i="5"/>
  <c r="J33" i="5"/>
  <c r="H33" i="5"/>
  <c r="F33" i="5"/>
  <c r="D33" i="5"/>
  <c r="JL32" i="5"/>
  <c r="JM32" i="5" s="1"/>
  <c r="JK32" i="5"/>
  <c r="JI32" i="5"/>
  <c r="JG32" i="5"/>
  <c r="JE32" i="5"/>
  <c r="JC32" i="5"/>
  <c r="JA32" i="5"/>
  <c r="IY32" i="5"/>
  <c r="IW32" i="5"/>
  <c r="IU32" i="5"/>
  <c r="IS32" i="5"/>
  <c r="IQ32" i="5"/>
  <c r="IO32" i="5"/>
  <c r="IL32" i="5"/>
  <c r="IK32" i="5"/>
  <c r="IJ32" i="5"/>
  <c r="IH32" i="5"/>
  <c r="IF32" i="5"/>
  <c r="ID32" i="5"/>
  <c r="IB32" i="5"/>
  <c r="HZ32" i="5"/>
  <c r="HX32" i="5"/>
  <c r="HU32" i="5"/>
  <c r="HS32" i="5"/>
  <c r="HQ32" i="5"/>
  <c r="HO32" i="5"/>
  <c r="HM32" i="5"/>
  <c r="HH32" i="5"/>
  <c r="HG32" i="5"/>
  <c r="HF32" i="5"/>
  <c r="HD32" i="5"/>
  <c r="HB32" i="5"/>
  <c r="GZ32" i="5"/>
  <c r="GX32" i="5"/>
  <c r="GV32" i="5"/>
  <c r="GT32" i="5"/>
  <c r="GR32" i="5"/>
  <c r="GP32" i="5"/>
  <c r="GN32" i="5"/>
  <c r="GL32" i="5"/>
  <c r="GJ32" i="5"/>
  <c r="GF32" i="5"/>
  <c r="GE32" i="5"/>
  <c r="GD32" i="5"/>
  <c r="GB32" i="5"/>
  <c r="FZ32" i="5"/>
  <c r="FO32" i="5"/>
  <c r="FN32" i="5"/>
  <c r="FM32" i="5"/>
  <c r="FK32" i="5"/>
  <c r="FI32" i="5"/>
  <c r="FG32" i="5"/>
  <c r="FE32" i="5"/>
  <c r="FC32" i="5"/>
  <c r="FA32" i="5"/>
  <c r="EY32" i="5"/>
  <c r="EW32" i="5"/>
  <c r="EU32" i="5"/>
  <c r="ES32" i="5"/>
  <c r="EQ32" i="5"/>
  <c r="EN32" i="5"/>
  <c r="EO32" i="5" s="1"/>
  <c r="EM32" i="5"/>
  <c r="EK32" i="5"/>
  <c r="EI32" i="5"/>
  <c r="EG32" i="5"/>
  <c r="EE32" i="5"/>
  <c r="EC32" i="5"/>
  <c r="EA32" i="5"/>
  <c r="DY32" i="5"/>
  <c r="DW32" i="5"/>
  <c r="DU32" i="5"/>
  <c r="DT32" i="5"/>
  <c r="DP32" i="5"/>
  <c r="CX32" i="5"/>
  <c r="CU32" i="5"/>
  <c r="CS32" i="5"/>
  <c r="CP32" i="5"/>
  <c r="CQ32" i="5" s="1"/>
  <c r="CN32" i="5"/>
  <c r="CO32" i="5" s="1"/>
  <c r="CM32" i="5"/>
  <c r="CK32" i="5"/>
  <c r="CI32" i="5"/>
  <c r="CG32" i="5"/>
  <c r="CC32" i="5"/>
  <c r="CA32" i="5"/>
  <c r="BY32" i="5"/>
  <c r="BU32" i="5"/>
  <c r="BT32" i="5"/>
  <c r="BR32" i="5"/>
  <c r="BL32" i="5"/>
  <c r="BJ32" i="5"/>
  <c r="BH32" i="5"/>
  <c r="BF32" i="5"/>
  <c r="BD32" i="5"/>
  <c r="BB32" i="5"/>
  <c r="AZ32" i="5"/>
  <c r="AT32" i="5"/>
  <c r="AU32" i="5" s="1"/>
  <c r="AS32" i="5"/>
  <c r="AQ32" i="5"/>
  <c r="AO32" i="5"/>
  <c r="AM32" i="5"/>
  <c r="AK32" i="5"/>
  <c r="AI32" i="5"/>
  <c r="AG32" i="5"/>
  <c r="AE32" i="5"/>
  <c r="AC32" i="5"/>
  <c r="AA32" i="5"/>
  <c r="Y32" i="5"/>
  <c r="W32" i="5"/>
  <c r="S32" i="5"/>
  <c r="T32" i="5" s="1"/>
  <c r="P32" i="5"/>
  <c r="N32" i="5"/>
  <c r="L32" i="5"/>
  <c r="J32" i="5"/>
  <c r="H32" i="5"/>
  <c r="F32" i="5"/>
  <c r="D32" i="5"/>
  <c r="JL31" i="5"/>
  <c r="FN31" i="5"/>
  <c r="EO31" i="5"/>
  <c r="EN31" i="5"/>
  <c r="EM31" i="5"/>
  <c r="EK31" i="5"/>
  <c r="EI31" i="5"/>
  <c r="EG31" i="5"/>
  <c r="EE31" i="5"/>
  <c r="EC31" i="5"/>
  <c r="EA31" i="5"/>
  <c r="DY31" i="5"/>
  <c r="DW31" i="5"/>
  <c r="DU31" i="5"/>
  <c r="DT31" i="5"/>
  <c r="CX31" i="5"/>
  <c r="CV31" i="5"/>
  <c r="CW31" i="5" s="1"/>
  <c r="CU31" i="5"/>
  <c r="CS31" i="5"/>
  <c r="CQ31" i="5"/>
  <c r="CO31" i="5"/>
  <c r="CM31" i="5"/>
  <c r="CK31" i="5"/>
  <c r="CI31" i="5"/>
  <c r="CG31" i="5"/>
  <c r="CC31" i="5"/>
  <c r="CA31" i="5"/>
  <c r="BY31" i="5"/>
  <c r="BU31" i="5"/>
  <c r="BV31" i="5" s="1"/>
  <c r="BT31" i="5"/>
  <c r="BR31" i="5"/>
  <c r="BP31" i="5"/>
  <c r="BN31" i="5"/>
  <c r="BL31" i="5"/>
  <c r="BJ31" i="5"/>
  <c r="BH31" i="5"/>
  <c r="BF31" i="5"/>
  <c r="BD31" i="5"/>
  <c r="BB31" i="5"/>
  <c r="AZ31" i="5"/>
  <c r="AT31" i="5"/>
  <c r="AU31" i="5" s="1"/>
  <c r="AS31" i="5"/>
  <c r="AQ31" i="5"/>
  <c r="AO31" i="5"/>
  <c r="AM31" i="5"/>
  <c r="AK31" i="5"/>
  <c r="AI31" i="5"/>
  <c r="AG31" i="5"/>
  <c r="AE31" i="5"/>
  <c r="AC31" i="5"/>
  <c r="AA31" i="5"/>
  <c r="Y31" i="5"/>
  <c r="W31" i="5"/>
  <c r="S31" i="5"/>
  <c r="T31" i="5" s="1"/>
  <c r="P31" i="5"/>
  <c r="N31" i="5"/>
  <c r="L31" i="5"/>
  <c r="J31" i="5"/>
  <c r="H31" i="5"/>
  <c r="F31" i="5"/>
  <c r="D31" i="5"/>
  <c r="JL30" i="5"/>
  <c r="FN30" i="5"/>
  <c r="EN30" i="5"/>
  <c r="EO30" i="5" s="1"/>
  <c r="EM30" i="5"/>
  <c r="EK30" i="5"/>
  <c r="EI30" i="5"/>
  <c r="EG30" i="5"/>
  <c r="EE30" i="5"/>
  <c r="EC30" i="5"/>
  <c r="EA30" i="5"/>
  <c r="DY30" i="5"/>
  <c r="DW30" i="5"/>
  <c r="DU30" i="5"/>
  <c r="DT30" i="5"/>
  <c r="CX30" i="5"/>
  <c r="CV30" i="5"/>
  <c r="CW30" i="5" s="1"/>
  <c r="CU30" i="5"/>
  <c r="CS30" i="5"/>
  <c r="CQ30" i="5"/>
  <c r="CO30" i="5"/>
  <c r="CM30" i="5"/>
  <c r="CK30" i="5"/>
  <c r="CI30" i="5"/>
  <c r="CG30" i="5"/>
  <c r="CC30" i="5"/>
  <c r="CA30" i="5"/>
  <c r="BY30" i="5"/>
  <c r="BU30" i="5"/>
  <c r="BV30" i="5" s="1"/>
  <c r="BT30" i="5"/>
  <c r="BR30" i="5"/>
  <c r="BP30" i="5"/>
  <c r="BN30" i="5"/>
  <c r="BL30" i="5"/>
  <c r="BJ30" i="5"/>
  <c r="BH30" i="5"/>
  <c r="BF30" i="5"/>
  <c r="BD30" i="5"/>
  <c r="BB30" i="5"/>
  <c r="AZ30" i="5"/>
  <c r="AU30" i="5"/>
  <c r="AT30" i="5"/>
  <c r="AS30" i="5"/>
  <c r="AQ30" i="5"/>
  <c r="AO30" i="5"/>
  <c r="AM30" i="5"/>
  <c r="AK30" i="5"/>
  <c r="AI30" i="5"/>
  <c r="AG30" i="5"/>
  <c r="AE30" i="5"/>
  <c r="AC30" i="5"/>
  <c r="AA30" i="5"/>
  <c r="Y30" i="5"/>
  <c r="W30" i="5"/>
  <c r="S30" i="5"/>
  <c r="T30" i="5" s="1"/>
  <c r="P30" i="5"/>
  <c r="N30" i="5"/>
  <c r="L30" i="5"/>
  <c r="J30" i="5"/>
  <c r="H30" i="5"/>
  <c r="F30" i="5"/>
  <c r="D30" i="5"/>
  <c r="JK29" i="5"/>
  <c r="JH29" i="5"/>
  <c r="JL29" i="5" s="1"/>
  <c r="JG29" i="5"/>
  <c r="JE29" i="5"/>
  <c r="JC29" i="5"/>
  <c r="JA29" i="5"/>
  <c r="IY29" i="5"/>
  <c r="IW29" i="5"/>
  <c r="IU29" i="5"/>
  <c r="IS29" i="5"/>
  <c r="IQ29" i="5"/>
  <c r="IO29" i="5"/>
  <c r="IK29" i="5"/>
  <c r="IJ29" i="5"/>
  <c r="IH29" i="5"/>
  <c r="IF29" i="5"/>
  <c r="ID29" i="5"/>
  <c r="IB29" i="5"/>
  <c r="HZ29" i="5"/>
  <c r="HX29" i="5"/>
  <c r="HU29" i="5"/>
  <c r="HS29" i="5"/>
  <c r="HQ29" i="5"/>
  <c r="HO29" i="5"/>
  <c r="HM29" i="5"/>
  <c r="HH29" i="5"/>
  <c r="HG29" i="5"/>
  <c r="HF29" i="5"/>
  <c r="HD29" i="5"/>
  <c r="HB29" i="5"/>
  <c r="GZ29" i="5"/>
  <c r="GX29" i="5"/>
  <c r="GV29" i="5"/>
  <c r="GT29" i="5"/>
  <c r="GR29" i="5"/>
  <c r="GP29" i="5"/>
  <c r="GN29" i="5"/>
  <c r="GL29" i="5"/>
  <c r="GJ29" i="5"/>
  <c r="GE29" i="5"/>
  <c r="GD29" i="5"/>
  <c r="GB29" i="5"/>
  <c r="FZ29" i="5"/>
  <c r="FN29" i="5"/>
  <c r="FO29" i="5" s="1"/>
  <c r="FM29" i="5"/>
  <c r="FK29" i="5"/>
  <c r="FI29" i="5"/>
  <c r="FG29" i="5"/>
  <c r="FE29" i="5"/>
  <c r="FC29" i="5"/>
  <c r="FA29" i="5"/>
  <c r="EY29" i="5"/>
  <c r="EW29" i="5"/>
  <c r="EU29" i="5"/>
  <c r="ES29" i="5"/>
  <c r="EQ29" i="5"/>
  <c r="EN29" i="5"/>
  <c r="EO29" i="5" s="1"/>
  <c r="EM29" i="5"/>
  <c r="EK29" i="5"/>
  <c r="EI29" i="5"/>
  <c r="EG29" i="5"/>
  <c r="EE29" i="5"/>
  <c r="EC29" i="5"/>
  <c r="EA29" i="5"/>
  <c r="DY29" i="5"/>
  <c r="DW29" i="5"/>
  <c r="DU29" i="5"/>
  <c r="DT29" i="5"/>
  <c r="DP29" i="5"/>
  <c r="CX29" i="5"/>
  <c r="CU29" i="5"/>
  <c r="CS29" i="5"/>
  <c r="CP29" i="5"/>
  <c r="CQ29" i="5" s="1"/>
  <c r="CO29" i="5"/>
  <c r="CN29" i="5"/>
  <c r="CV29" i="5" s="1"/>
  <c r="CW29" i="5" s="1"/>
  <c r="CM29" i="5"/>
  <c r="CK29" i="5"/>
  <c r="CI29" i="5"/>
  <c r="CG29" i="5"/>
  <c r="CC29" i="5"/>
  <c r="CA29" i="5"/>
  <c r="BY29" i="5"/>
  <c r="BU29" i="5"/>
  <c r="BT29" i="5"/>
  <c r="BR29" i="5"/>
  <c r="BP29" i="5"/>
  <c r="BN29" i="5"/>
  <c r="BL29" i="5"/>
  <c r="BJ29" i="5"/>
  <c r="BH29" i="5"/>
  <c r="BF29" i="5"/>
  <c r="BD29" i="5"/>
  <c r="BB29" i="5"/>
  <c r="AZ29" i="5"/>
  <c r="AT29" i="5"/>
  <c r="AU29" i="5" s="1"/>
  <c r="AS29" i="5"/>
  <c r="AQ29" i="5"/>
  <c r="AO29" i="5"/>
  <c r="AM29" i="5"/>
  <c r="AK29" i="5"/>
  <c r="AI29" i="5"/>
  <c r="AG29" i="5"/>
  <c r="AE29" i="5"/>
  <c r="AC29" i="5"/>
  <c r="AA29" i="5"/>
  <c r="Y29" i="5"/>
  <c r="W29" i="5"/>
  <c r="T29" i="5"/>
  <c r="S29" i="5"/>
  <c r="P29" i="5"/>
  <c r="N29" i="5"/>
  <c r="L29" i="5"/>
  <c r="J29" i="5"/>
  <c r="H29" i="5"/>
  <c r="F29" i="5"/>
  <c r="D29" i="5"/>
  <c r="JK28" i="5"/>
  <c r="JH28" i="5"/>
  <c r="JL28" i="5" s="1"/>
  <c r="JG28" i="5"/>
  <c r="JE28" i="5"/>
  <c r="JC28" i="5"/>
  <c r="JA28" i="5"/>
  <c r="IY28" i="5"/>
  <c r="IW28" i="5"/>
  <c r="IU28" i="5"/>
  <c r="IS28" i="5"/>
  <c r="IQ28" i="5"/>
  <c r="IO28" i="5"/>
  <c r="IK28" i="5"/>
  <c r="IJ28" i="5"/>
  <c r="IF28" i="5"/>
  <c r="ID28" i="5"/>
  <c r="IB28" i="5"/>
  <c r="HZ28" i="5"/>
  <c r="HX28" i="5"/>
  <c r="HU28" i="5"/>
  <c r="HS28" i="5"/>
  <c r="HQ28" i="5"/>
  <c r="HO28" i="5"/>
  <c r="HM28" i="5"/>
  <c r="HH28" i="5"/>
  <c r="HG28" i="5"/>
  <c r="HF28" i="5"/>
  <c r="HD28" i="5"/>
  <c r="HB28" i="5"/>
  <c r="GZ28" i="5"/>
  <c r="GX28" i="5"/>
  <c r="GV28" i="5"/>
  <c r="GT28" i="5"/>
  <c r="GR28" i="5"/>
  <c r="GP28" i="5"/>
  <c r="GN28" i="5"/>
  <c r="GL28" i="5"/>
  <c r="GJ28" i="5"/>
  <c r="GE28" i="5"/>
  <c r="GF28" i="5" s="1"/>
  <c r="GD28" i="5"/>
  <c r="GB28" i="5"/>
  <c r="FZ28" i="5"/>
  <c r="FO28" i="5"/>
  <c r="FN28" i="5"/>
  <c r="FM28" i="5"/>
  <c r="FK28" i="5"/>
  <c r="FI28" i="5"/>
  <c r="FG28" i="5"/>
  <c r="FE28" i="5"/>
  <c r="FC28" i="5"/>
  <c r="FA28" i="5"/>
  <c r="EY28" i="5"/>
  <c r="EW28" i="5"/>
  <c r="EU28" i="5"/>
  <c r="ES28" i="5"/>
  <c r="EQ28" i="5"/>
  <c r="EN28" i="5"/>
  <c r="EO28" i="5" s="1"/>
  <c r="EM28" i="5"/>
  <c r="EK28" i="5"/>
  <c r="EI28" i="5"/>
  <c r="EG28" i="5"/>
  <c r="EE28" i="5"/>
  <c r="EC28" i="5"/>
  <c r="EA28" i="5"/>
  <c r="DY28" i="5"/>
  <c r="DW28" i="5"/>
  <c r="DU28" i="5"/>
  <c r="DT28" i="5"/>
  <c r="DP28" i="5"/>
  <c r="CX28" i="5"/>
  <c r="CU28" i="5"/>
  <c r="CS28" i="5"/>
  <c r="CP28" i="5"/>
  <c r="CQ28" i="5" s="1"/>
  <c r="CN28" i="5"/>
  <c r="CO28" i="5" s="1"/>
  <c r="CM28" i="5"/>
  <c r="CK28" i="5"/>
  <c r="CI28" i="5"/>
  <c r="CG28" i="5"/>
  <c r="CC28" i="5"/>
  <c r="CA28" i="5"/>
  <c r="BY28" i="5"/>
  <c r="BU28" i="5"/>
  <c r="BT28" i="5"/>
  <c r="BR28" i="5"/>
  <c r="BP28" i="5"/>
  <c r="BL28" i="5"/>
  <c r="BJ28" i="5"/>
  <c r="BH28" i="5"/>
  <c r="BF28" i="5"/>
  <c r="BD28" i="5"/>
  <c r="BB28" i="5"/>
  <c r="AZ28" i="5"/>
  <c r="AT28" i="5"/>
  <c r="AU28" i="5" s="1"/>
  <c r="AS28" i="5"/>
  <c r="AQ28" i="5"/>
  <c r="AO28" i="5"/>
  <c r="AM28" i="5"/>
  <c r="AK28" i="5"/>
  <c r="AI28" i="5"/>
  <c r="AG28" i="5"/>
  <c r="AE28" i="5"/>
  <c r="AC28" i="5"/>
  <c r="AA28" i="5"/>
  <c r="Y28" i="5"/>
  <c r="W28" i="5"/>
  <c r="S28" i="5"/>
  <c r="T28" i="5" s="1"/>
  <c r="P28" i="5"/>
  <c r="N28" i="5"/>
  <c r="L28" i="5"/>
  <c r="J28" i="5"/>
  <c r="H28" i="5"/>
  <c r="F28" i="5"/>
  <c r="D28" i="5"/>
  <c r="JL27" i="5"/>
  <c r="JM27" i="5" s="1"/>
  <c r="JK27" i="5"/>
  <c r="JI27" i="5"/>
  <c r="JG27" i="5"/>
  <c r="JE27" i="5"/>
  <c r="JC27" i="5"/>
  <c r="JA27" i="5"/>
  <c r="IY27" i="5"/>
  <c r="IW27" i="5"/>
  <c r="IU27" i="5"/>
  <c r="IS27" i="5"/>
  <c r="IQ27" i="5"/>
  <c r="IO27" i="5"/>
  <c r="IK27" i="5"/>
  <c r="IJ27" i="5"/>
  <c r="IH27" i="5"/>
  <c r="IF27" i="5"/>
  <c r="ID27" i="5"/>
  <c r="IB27" i="5"/>
  <c r="HZ27" i="5"/>
  <c r="HX27" i="5"/>
  <c r="HU27" i="5"/>
  <c r="HS27" i="5"/>
  <c r="HQ27" i="5"/>
  <c r="HO27" i="5"/>
  <c r="HM27" i="5"/>
  <c r="HH27" i="5"/>
  <c r="HG27" i="5"/>
  <c r="HF27" i="5"/>
  <c r="HD27" i="5"/>
  <c r="HB27" i="5"/>
  <c r="GZ27" i="5"/>
  <c r="GX27" i="5"/>
  <c r="GV27" i="5"/>
  <c r="GT27" i="5"/>
  <c r="GR27" i="5"/>
  <c r="GP27" i="5"/>
  <c r="GN27" i="5"/>
  <c r="GL27" i="5"/>
  <c r="GJ27" i="5"/>
  <c r="GE27" i="5"/>
  <c r="GF27" i="5" s="1"/>
  <c r="GD27" i="5"/>
  <c r="GB27" i="5"/>
  <c r="FZ27" i="5"/>
  <c r="FN27" i="5"/>
  <c r="EO27" i="5" s="1"/>
  <c r="FM27" i="5"/>
  <c r="FK27" i="5"/>
  <c r="FI27" i="5"/>
  <c r="FG27" i="5"/>
  <c r="FE27" i="5"/>
  <c r="FC27" i="5"/>
  <c r="FA27" i="5"/>
  <c r="EY27" i="5"/>
  <c r="EW27" i="5"/>
  <c r="EU27" i="5"/>
  <c r="ES27" i="5"/>
  <c r="EQ27" i="5"/>
  <c r="EN27" i="5"/>
  <c r="EM27" i="5"/>
  <c r="EK27" i="5"/>
  <c r="EI27" i="5"/>
  <c r="EG27" i="5"/>
  <c r="EE27" i="5"/>
  <c r="EC27" i="5"/>
  <c r="EA27" i="5"/>
  <c r="DY27" i="5"/>
  <c r="DW27" i="5"/>
  <c r="DU27" i="5"/>
  <c r="DT27" i="5"/>
  <c r="DP27" i="5"/>
  <c r="CX27" i="5"/>
  <c r="CV27" i="5"/>
  <c r="CW27" i="5" s="1"/>
  <c r="CU27" i="5"/>
  <c r="CS27" i="5"/>
  <c r="CQ27" i="5"/>
  <c r="CO27" i="5"/>
  <c r="CM27" i="5"/>
  <c r="CK27" i="5"/>
  <c r="CI27" i="5"/>
  <c r="CG27" i="5"/>
  <c r="CC27" i="5"/>
  <c r="CA27" i="5"/>
  <c r="BY27" i="5"/>
  <c r="BU27" i="5"/>
  <c r="BV27" i="5" s="1"/>
  <c r="BT27" i="5"/>
  <c r="BR27" i="5"/>
  <c r="BP27" i="5"/>
  <c r="BN27" i="5"/>
  <c r="BL27" i="5"/>
  <c r="BJ27" i="5"/>
  <c r="BH27" i="5"/>
  <c r="BF27" i="5"/>
  <c r="BD27" i="5"/>
  <c r="BB27" i="5"/>
  <c r="AZ27" i="5"/>
  <c r="AU27" i="5"/>
  <c r="AT27" i="5"/>
  <c r="AS27" i="5"/>
  <c r="AQ27" i="5"/>
  <c r="AO27" i="5"/>
  <c r="AM27" i="5"/>
  <c r="AK27" i="5"/>
  <c r="AI27" i="5"/>
  <c r="AG27" i="5"/>
  <c r="AE27" i="5"/>
  <c r="AC27" i="5"/>
  <c r="AA27" i="5"/>
  <c r="Y27" i="5"/>
  <c r="W27" i="5"/>
  <c r="S27" i="5"/>
  <c r="T27" i="5" s="1"/>
  <c r="P27" i="5"/>
  <c r="N27" i="5"/>
  <c r="L27" i="5"/>
  <c r="J27" i="5"/>
  <c r="H27" i="5"/>
  <c r="F27" i="5"/>
  <c r="D27" i="5"/>
  <c r="JL26" i="5"/>
  <c r="JM26" i="5" s="1"/>
  <c r="JK26" i="5"/>
  <c r="JI26" i="5"/>
  <c r="JG26" i="5"/>
  <c r="JE26" i="5"/>
  <c r="JC26" i="5"/>
  <c r="JA26" i="5"/>
  <c r="IY26" i="5"/>
  <c r="IW26" i="5"/>
  <c r="IU26" i="5"/>
  <c r="IS26" i="5"/>
  <c r="IQ26" i="5"/>
  <c r="IO26" i="5"/>
  <c r="IK26" i="5"/>
  <c r="IL26" i="5" s="1"/>
  <c r="IJ26" i="5"/>
  <c r="IH26" i="5"/>
  <c r="IF26" i="5"/>
  <c r="ID26" i="5"/>
  <c r="IB26" i="5"/>
  <c r="HZ26" i="5"/>
  <c r="HX26" i="5"/>
  <c r="HU26" i="5"/>
  <c r="HS26" i="5"/>
  <c r="HQ26" i="5"/>
  <c r="HO26" i="5"/>
  <c r="HM26" i="5"/>
  <c r="HH26" i="5"/>
  <c r="HG26" i="5"/>
  <c r="HF26" i="5"/>
  <c r="HD26" i="5"/>
  <c r="HB26" i="5"/>
  <c r="GZ26" i="5"/>
  <c r="GX26" i="5"/>
  <c r="GV26" i="5"/>
  <c r="GT26" i="5"/>
  <c r="GR26" i="5"/>
  <c r="GP26" i="5"/>
  <c r="GN26" i="5"/>
  <c r="GL26" i="5"/>
  <c r="GJ26" i="5"/>
  <c r="GE26" i="5"/>
  <c r="GF26" i="5" s="1"/>
  <c r="GD26" i="5"/>
  <c r="GB26" i="5"/>
  <c r="FZ26" i="5"/>
  <c r="FO26" i="5"/>
  <c r="FN26" i="5"/>
  <c r="FM26" i="5"/>
  <c r="FK26" i="5"/>
  <c r="FI26" i="5"/>
  <c r="FG26" i="5"/>
  <c r="FE26" i="5"/>
  <c r="FC26" i="5"/>
  <c r="FA26" i="5"/>
  <c r="EY26" i="5"/>
  <c r="EW26" i="5"/>
  <c r="EU26" i="5"/>
  <c r="ES26" i="5"/>
  <c r="EQ26" i="5"/>
  <c r="EN26" i="5"/>
  <c r="EO26" i="5" s="1"/>
  <c r="EM26" i="5"/>
  <c r="EK26" i="5"/>
  <c r="EI26" i="5"/>
  <c r="EG26" i="5"/>
  <c r="EE26" i="5"/>
  <c r="EC26" i="5"/>
  <c r="EA26" i="5"/>
  <c r="DY26" i="5"/>
  <c r="DW26" i="5"/>
  <c r="DU26" i="5"/>
  <c r="DT26" i="5"/>
  <c r="DP26" i="5"/>
  <c r="CX26" i="5"/>
  <c r="CW26" i="5"/>
  <c r="CV26" i="5"/>
  <c r="CU26" i="5"/>
  <c r="CS26" i="5"/>
  <c r="CQ26" i="5"/>
  <c r="CO26" i="5"/>
  <c r="CM26" i="5"/>
  <c r="CK26" i="5"/>
  <c r="CI26" i="5"/>
  <c r="CG26" i="5"/>
  <c r="CC26" i="5"/>
  <c r="CA26" i="5"/>
  <c r="BY26" i="5"/>
  <c r="BU26" i="5"/>
  <c r="BV26" i="5" s="1"/>
  <c r="BT26" i="5"/>
  <c r="BR26" i="5"/>
  <c r="BP26" i="5"/>
  <c r="BN26" i="5"/>
  <c r="BL26" i="5"/>
  <c r="BJ26" i="5"/>
  <c r="BH26" i="5"/>
  <c r="BF26" i="5"/>
  <c r="BD26" i="5"/>
  <c r="BB26" i="5"/>
  <c r="AZ26" i="5"/>
  <c r="AT26" i="5"/>
  <c r="AU26" i="5" s="1"/>
  <c r="AS26" i="5"/>
  <c r="AQ26" i="5"/>
  <c r="AO26" i="5"/>
  <c r="AM26" i="5"/>
  <c r="AK26" i="5"/>
  <c r="AI26" i="5"/>
  <c r="AG26" i="5"/>
  <c r="AE26" i="5"/>
  <c r="AC26" i="5"/>
  <c r="AA26" i="5"/>
  <c r="Y26" i="5"/>
  <c r="W26" i="5"/>
  <c r="T26" i="5"/>
  <c r="S26" i="5"/>
  <c r="P26" i="5"/>
  <c r="N26" i="5"/>
  <c r="L26" i="5"/>
  <c r="J26" i="5"/>
  <c r="H26" i="5"/>
  <c r="F26" i="5"/>
  <c r="D26" i="5"/>
  <c r="JL25" i="5"/>
  <c r="FN25" i="5"/>
  <c r="EN25" i="5"/>
  <c r="EO25" i="5" s="1"/>
  <c r="EM25" i="5"/>
  <c r="EK25" i="5"/>
  <c r="EI25" i="5"/>
  <c r="EG25" i="5"/>
  <c r="EE25" i="5"/>
  <c r="EC25" i="5"/>
  <c r="EA25" i="5"/>
  <c r="DY25" i="5"/>
  <c r="DW25" i="5"/>
  <c r="DU25" i="5"/>
  <c r="DT25" i="5"/>
  <c r="CX25" i="5"/>
  <c r="CV25" i="5"/>
  <c r="CW25" i="5" s="1"/>
  <c r="CU25" i="5"/>
  <c r="CS25" i="5"/>
  <c r="CQ25" i="5"/>
  <c r="CO25" i="5"/>
  <c r="CM25" i="5"/>
  <c r="CK25" i="5"/>
  <c r="CI25" i="5"/>
  <c r="CG25" i="5"/>
  <c r="CC25" i="5"/>
  <c r="CA25" i="5"/>
  <c r="BY25" i="5"/>
  <c r="BU25" i="5"/>
  <c r="BV25" i="5" s="1"/>
  <c r="BT25" i="5"/>
  <c r="BR25" i="5"/>
  <c r="BP25" i="5"/>
  <c r="BN25" i="5"/>
  <c r="BL25" i="5"/>
  <c r="BJ25" i="5"/>
  <c r="BH25" i="5"/>
  <c r="BF25" i="5"/>
  <c r="BD25" i="5"/>
  <c r="BB25" i="5"/>
  <c r="AZ25" i="5"/>
  <c r="AU25" i="5"/>
  <c r="AT25" i="5"/>
  <c r="AS25" i="5"/>
  <c r="AQ25" i="5"/>
  <c r="AO25" i="5"/>
  <c r="AM25" i="5"/>
  <c r="AK25" i="5"/>
  <c r="AI25" i="5"/>
  <c r="AG25" i="5"/>
  <c r="AE25" i="5"/>
  <c r="AC25" i="5"/>
  <c r="AA25" i="5"/>
  <c r="Y25" i="5"/>
  <c r="W25" i="5"/>
  <c r="T25" i="5"/>
  <c r="S25" i="5"/>
  <c r="P25" i="5"/>
  <c r="N25" i="5"/>
  <c r="L25" i="5"/>
  <c r="J25" i="5"/>
  <c r="H25" i="5"/>
  <c r="F25" i="5"/>
  <c r="D25" i="5"/>
  <c r="JL24" i="5"/>
  <c r="FN24" i="5"/>
  <c r="EN24" i="5"/>
  <c r="EM24" i="5"/>
  <c r="EK24" i="5"/>
  <c r="EI24" i="5"/>
  <c r="EG24" i="5"/>
  <c r="EE24" i="5"/>
  <c r="EC24" i="5"/>
  <c r="EA24" i="5"/>
  <c r="DY24" i="5"/>
  <c r="DW24" i="5"/>
  <c r="DU24" i="5"/>
  <c r="DT24" i="5"/>
  <c r="CX24" i="5"/>
  <c r="CV24" i="5"/>
  <c r="CW24" i="5" s="1"/>
  <c r="CU24" i="5"/>
  <c r="CS24" i="5"/>
  <c r="CQ24" i="5"/>
  <c r="CO24" i="5"/>
  <c r="CM24" i="5"/>
  <c r="CK24" i="5"/>
  <c r="CI24" i="5"/>
  <c r="CG24" i="5"/>
  <c r="CC24" i="5"/>
  <c r="CA24" i="5"/>
  <c r="BY24" i="5"/>
  <c r="BU24" i="5"/>
  <c r="BV24" i="5" s="1"/>
  <c r="BT24" i="5"/>
  <c r="BR24" i="5"/>
  <c r="BP24" i="5"/>
  <c r="BN24" i="5"/>
  <c r="BL24" i="5"/>
  <c r="BJ24" i="5"/>
  <c r="BH24" i="5"/>
  <c r="BF24" i="5"/>
  <c r="BD24" i="5"/>
  <c r="BB24" i="5"/>
  <c r="AZ24" i="5"/>
  <c r="AU24" i="5"/>
  <c r="AT24" i="5"/>
  <c r="AS24" i="5"/>
  <c r="AQ24" i="5"/>
  <c r="AO24" i="5"/>
  <c r="AM24" i="5"/>
  <c r="AK24" i="5"/>
  <c r="AI24" i="5"/>
  <c r="AG24" i="5"/>
  <c r="AE24" i="5"/>
  <c r="AC24" i="5"/>
  <c r="AA24" i="5"/>
  <c r="Y24" i="5"/>
  <c r="W24" i="5"/>
  <c r="T24" i="5"/>
  <c r="S24" i="5"/>
  <c r="P24" i="5"/>
  <c r="N24" i="5"/>
  <c r="L24" i="5"/>
  <c r="J24" i="5"/>
  <c r="H24" i="5"/>
  <c r="F24" i="5"/>
  <c r="D24" i="5"/>
  <c r="JL23" i="5"/>
  <c r="JM23" i="5" s="1"/>
  <c r="JK23" i="5"/>
  <c r="JI23" i="5"/>
  <c r="JG23" i="5"/>
  <c r="JE23" i="5"/>
  <c r="JC23" i="5"/>
  <c r="JA23" i="5"/>
  <c r="IY23" i="5"/>
  <c r="IW23" i="5"/>
  <c r="IU23" i="5"/>
  <c r="IS23" i="5"/>
  <c r="IQ23" i="5"/>
  <c r="IO23" i="5"/>
  <c r="IK23" i="5"/>
  <c r="IL23" i="5" s="1"/>
  <c r="IJ23" i="5"/>
  <c r="IH23" i="5"/>
  <c r="IF23" i="5"/>
  <c r="ID23" i="5"/>
  <c r="IB23" i="5"/>
  <c r="HZ23" i="5"/>
  <c r="HX23" i="5"/>
  <c r="HU23" i="5"/>
  <c r="HS23" i="5"/>
  <c r="HQ23" i="5"/>
  <c r="HO23" i="5"/>
  <c r="HM23" i="5"/>
  <c r="HH23" i="5"/>
  <c r="HG23" i="5"/>
  <c r="HF23" i="5"/>
  <c r="HD23" i="5"/>
  <c r="HB23" i="5"/>
  <c r="GZ23" i="5"/>
  <c r="GX23" i="5"/>
  <c r="GV23" i="5"/>
  <c r="GT23" i="5"/>
  <c r="GR23" i="5"/>
  <c r="GP23" i="5"/>
  <c r="GN23" i="5"/>
  <c r="GL23" i="5"/>
  <c r="GJ23" i="5"/>
  <c r="GE23" i="5"/>
  <c r="GD23" i="5"/>
  <c r="GB23" i="5"/>
  <c r="FZ23" i="5"/>
  <c r="FN23" i="5"/>
  <c r="FO23" i="5" s="1"/>
  <c r="FM23" i="5"/>
  <c r="FK23" i="5"/>
  <c r="FI23" i="5"/>
  <c r="FG23" i="5"/>
  <c r="FE23" i="5"/>
  <c r="FC23" i="5"/>
  <c r="FA23" i="5"/>
  <c r="EY23" i="5"/>
  <c r="EW23" i="5"/>
  <c r="EU23" i="5"/>
  <c r="ES23" i="5"/>
  <c r="EQ23" i="5"/>
  <c r="EN23" i="5"/>
  <c r="EO23" i="5" s="1"/>
  <c r="EM23" i="5"/>
  <c r="EK23" i="5"/>
  <c r="EI23" i="5"/>
  <c r="EG23" i="5"/>
  <c r="EE23" i="5"/>
  <c r="EC23" i="5"/>
  <c r="EA23" i="5"/>
  <c r="DY23" i="5"/>
  <c r="DW23" i="5"/>
  <c r="DU23" i="5"/>
  <c r="DT23" i="5"/>
  <c r="DP23" i="5"/>
  <c r="CX23" i="5"/>
  <c r="CV23" i="5"/>
  <c r="CW23" i="5" s="1"/>
  <c r="CU23" i="5"/>
  <c r="CS23" i="5"/>
  <c r="CQ23" i="5"/>
  <c r="CP23" i="5"/>
  <c r="BP23" i="5" s="1"/>
  <c r="CN23" i="5"/>
  <c r="CO23" i="5" s="1"/>
  <c r="CM23" i="5"/>
  <c r="CK23" i="5"/>
  <c r="CI23" i="5"/>
  <c r="CG23" i="5"/>
  <c r="CC23" i="5"/>
  <c r="CA23" i="5"/>
  <c r="BY23" i="5"/>
  <c r="BU23" i="5"/>
  <c r="BT23" i="5"/>
  <c r="BR23" i="5"/>
  <c r="BL23" i="5"/>
  <c r="BJ23" i="5"/>
  <c r="BH23" i="5"/>
  <c r="BF23" i="5"/>
  <c r="BD23" i="5"/>
  <c r="BB23" i="5"/>
  <c r="AZ23" i="5"/>
  <c r="AU23" i="5"/>
  <c r="AT23" i="5"/>
  <c r="AS23" i="5"/>
  <c r="AQ23" i="5"/>
  <c r="AO23" i="5"/>
  <c r="AM23" i="5"/>
  <c r="AK23" i="5"/>
  <c r="AI23" i="5"/>
  <c r="AG23" i="5"/>
  <c r="AE23" i="5"/>
  <c r="AC23" i="5"/>
  <c r="AA23" i="5"/>
  <c r="Y23" i="5"/>
  <c r="W23" i="5"/>
  <c r="T23" i="5"/>
  <c r="S23" i="5"/>
  <c r="P23" i="5"/>
  <c r="N23" i="5"/>
  <c r="L23" i="5"/>
  <c r="J23" i="5"/>
  <c r="H23" i="5"/>
  <c r="F23" i="5"/>
  <c r="D23" i="5"/>
  <c r="JL22" i="5"/>
  <c r="JM22" i="5" s="1"/>
  <c r="JK22" i="5"/>
  <c r="JI22" i="5"/>
  <c r="JG22" i="5"/>
  <c r="JE22" i="5"/>
  <c r="JC22" i="5"/>
  <c r="JA22" i="5"/>
  <c r="IY22" i="5"/>
  <c r="IW22" i="5"/>
  <c r="IU22" i="5"/>
  <c r="IS22" i="5"/>
  <c r="IQ22" i="5"/>
  <c r="IO22" i="5"/>
  <c r="IK22" i="5"/>
  <c r="IJ22" i="5"/>
  <c r="IH22" i="5"/>
  <c r="IF22" i="5"/>
  <c r="ID22" i="5"/>
  <c r="IB22" i="5"/>
  <c r="HZ22" i="5"/>
  <c r="HX22" i="5"/>
  <c r="HU22" i="5"/>
  <c r="HS22" i="5"/>
  <c r="HQ22" i="5"/>
  <c r="HO22" i="5"/>
  <c r="HM22" i="5"/>
  <c r="HH22" i="5"/>
  <c r="HG22" i="5"/>
  <c r="GF22" i="5" s="1"/>
  <c r="HF22" i="5"/>
  <c r="HD22" i="5"/>
  <c r="HB22" i="5"/>
  <c r="GZ22" i="5"/>
  <c r="GX22" i="5"/>
  <c r="GV22" i="5"/>
  <c r="GT22" i="5"/>
  <c r="GR22" i="5"/>
  <c r="GP22" i="5"/>
  <c r="GN22" i="5"/>
  <c r="GL22" i="5"/>
  <c r="GJ22" i="5"/>
  <c r="GE22" i="5"/>
  <c r="GD22" i="5"/>
  <c r="GB22" i="5"/>
  <c r="FZ22" i="5"/>
  <c r="FN22" i="5"/>
  <c r="FO22" i="5" s="1"/>
  <c r="FM22" i="5"/>
  <c r="FK22" i="5"/>
  <c r="FI22" i="5"/>
  <c r="FG22" i="5"/>
  <c r="FE22" i="5"/>
  <c r="FC22" i="5"/>
  <c r="FA22" i="5"/>
  <c r="EY22" i="5"/>
  <c r="EW22" i="5"/>
  <c r="EU22" i="5"/>
  <c r="ES22" i="5"/>
  <c r="EQ22" i="5"/>
  <c r="EN22" i="5"/>
  <c r="EO22" i="5" s="1"/>
  <c r="EM22" i="5"/>
  <c r="EK22" i="5"/>
  <c r="EI22" i="5"/>
  <c r="EG22" i="5"/>
  <c r="EE22" i="5"/>
  <c r="EC22" i="5"/>
  <c r="EA22" i="5"/>
  <c r="DY22" i="5"/>
  <c r="DW22" i="5"/>
  <c r="DU22" i="5"/>
  <c r="DT22" i="5"/>
  <c r="DP22" i="5"/>
  <c r="CX22" i="5"/>
  <c r="CU22" i="5"/>
  <c r="CS22" i="5"/>
  <c r="CQ22" i="5"/>
  <c r="CP22" i="5"/>
  <c r="CN22" i="5"/>
  <c r="CO22" i="5" s="1"/>
  <c r="CM22" i="5"/>
  <c r="CK22" i="5"/>
  <c r="CI22" i="5"/>
  <c r="CG22" i="5"/>
  <c r="CC22" i="5"/>
  <c r="CA22" i="5"/>
  <c r="BY22" i="5"/>
  <c r="BU22" i="5"/>
  <c r="BT22" i="5"/>
  <c r="BR22" i="5"/>
  <c r="BL22" i="5"/>
  <c r="BJ22" i="5"/>
  <c r="BH22" i="5"/>
  <c r="BF22" i="5"/>
  <c r="BD22" i="5"/>
  <c r="BB22" i="5"/>
  <c r="AZ22" i="5"/>
  <c r="AU22" i="5"/>
  <c r="AT22" i="5"/>
  <c r="AS22" i="5"/>
  <c r="AQ22" i="5"/>
  <c r="AO22" i="5"/>
  <c r="AM22" i="5"/>
  <c r="AK22" i="5"/>
  <c r="AI22" i="5"/>
  <c r="AG22" i="5"/>
  <c r="AE22" i="5"/>
  <c r="AC22" i="5"/>
  <c r="AA22" i="5"/>
  <c r="Y22" i="5"/>
  <c r="W22" i="5"/>
  <c r="T22" i="5"/>
  <c r="S22" i="5"/>
  <c r="P22" i="5"/>
  <c r="N22" i="5"/>
  <c r="L22" i="5"/>
  <c r="J22" i="5"/>
  <c r="H22" i="5"/>
  <c r="F22" i="5"/>
  <c r="D22" i="5"/>
  <c r="JL21" i="5"/>
  <c r="FN21" i="5"/>
  <c r="EN21" i="5"/>
  <c r="EM21" i="5"/>
  <c r="EK21" i="5"/>
  <c r="EI21" i="5"/>
  <c r="EG21" i="5"/>
  <c r="EE21" i="5"/>
  <c r="EC21" i="5"/>
  <c r="EA21" i="5"/>
  <c r="DY21" i="5"/>
  <c r="DW21" i="5"/>
  <c r="DU21" i="5"/>
  <c r="DT21" i="5"/>
  <c r="CX21" i="5"/>
  <c r="CV21" i="5"/>
  <c r="CW21" i="5" s="1"/>
  <c r="CU21" i="5"/>
  <c r="CS21" i="5"/>
  <c r="CQ21" i="5"/>
  <c r="CO21" i="5"/>
  <c r="CM21" i="5"/>
  <c r="CK21" i="5"/>
  <c r="CI21" i="5"/>
  <c r="CG21" i="5"/>
  <c r="CC21" i="5"/>
  <c r="CA21" i="5"/>
  <c r="BY21" i="5"/>
  <c r="BU21" i="5"/>
  <c r="BV21" i="5" s="1"/>
  <c r="BT21" i="5"/>
  <c r="BR21" i="5"/>
  <c r="BP21" i="5"/>
  <c r="BN21" i="5"/>
  <c r="BL21" i="5"/>
  <c r="BJ21" i="5"/>
  <c r="BH21" i="5"/>
  <c r="BF21" i="5"/>
  <c r="BD21" i="5"/>
  <c r="BB21" i="5"/>
  <c r="AZ21" i="5"/>
  <c r="AU21" i="5"/>
  <c r="AT21" i="5"/>
  <c r="S21" i="5"/>
  <c r="T21" i="5" s="1"/>
  <c r="JL20" i="5"/>
  <c r="FN20" i="5"/>
  <c r="EN20" i="5"/>
  <c r="EM20" i="5"/>
  <c r="EK20" i="5"/>
  <c r="EI20" i="5"/>
  <c r="EG20" i="5"/>
  <c r="EE20" i="5"/>
  <c r="EC20" i="5"/>
  <c r="EA20" i="5"/>
  <c r="DY20" i="5"/>
  <c r="DW20" i="5"/>
  <c r="DU20" i="5"/>
  <c r="DT20" i="5"/>
  <c r="CX20" i="5"/>
  <c r="CV20" i="5"/>
  <c r="CW20" i="5" s="1"/>
  <c r="CU20" i="5"/>
  <c r="CS20" i="5"/>
  <c r="CQ20" i="5"/>
  <c r="CO20" i="5"/>
  <c r="CM20" i="5"/>
  <c r="CK20" i="5"/>
  <c r="CI20" i="5"/>
  <c r="CG20" i="5"/>
  <c r="CC20" i="5"/>
  <c r="CA20" i="5"/>
  <c r="BY20" i="5"/>
  <c r="BU20" i="5"/>
  <c r="BV20" i="5" s="1"/>
  <c r="BT20" i="5"/>
  <c r="BR20" i="5"/>
  <c r="BP20" i="5"/>
  <c r="BN20" i="5"/>
  <c r="BL20" i="5"/>
  <c r="BJ20" i="5"/>
  <c r="BH20" i="5"/>
  <c r="BF20" i="5"/>
  <c r="BD20" i="5"/>
  <c r="BB20" i="5"/>
  <c r="AZ20" i="5"/>
  <c r="AT20" i="5"/>
  <c r="AU20" i="5" s="1"/>
  <c r="T20" i="5"/>
  <c r="S20" i="5"/>
  <c r="JL19" i="5"/>
  <c r="JM19" i="5" s="1"/>
  <c r="JK19" i="5"/>
  <c r="JI19" i="5"/>
  <c r="JG19" i="5"/>
  <c r="JE19" i="5"/>
  <c r="JC19" i="5"/>
  <c r="JA19" i="5"/>
  <c r="IY19" i="5"/>
  <c r="IW19" i="5"/>
  <c r="IU19" i="5"/>
  <c r="IS19" i="5"/>
  <c r="IQ19" i="5"/>
  <c r="IO19" i="5"/>
  <c r="IK19" i="5"/>
  <c r="IJ19" i="5"/>
  <c r="IH19" i="5"/>
  <c r="IF19" i="5"/>
  <c r="ID19" i="5"/>
  <c r="IB19" i="5"/>
  <c r="HZ19" i="5"/>
  <c r="HX19" i="5"/>
  <c r="HU19" i="5"/>
  <c r="HS19" i="5"/>
  <c r="HQ19" i="5"/>
  <c r="HO19" i="5"/>
  <c r="HM19" i="5"/>
  <c r="HH19" i="5"/>
  <c r="HG19" i="5"/>
  <c r="HF19" i="5"/>
  <c r="HD19" i="5"/>
  <c r="HB19" i="5"/>
  <c r="GZ19" i="5"/>
  <c r="GX19" i="5"/>
  <c r="GV19" i="5"/>
  <c r="GT19" i="5"/>
  <c r="GR19" i="5"/>
  <c r="GP19" i="5"/>
  <c r="GN19" i="5"/>
  <c r="GL19" i="5"/>
  <c r="GJ19" i="5"/>
  <c r="GE19" i="5"/>
  <c r="GD19" i="5"/>
  <c r="GB19" i="5"/>
  <c r="FZ19" i="5"/>
  <c r="FN19" i="5"/>
  <c r="FO19" i="5" s="1"/>
  <c r="FM19" i="5"/>
  <c r="FK19" i="5"/>
  <c r="FI19" i="5"/>
  <c r="FG19" i="5"/>
  <c r="FE19" i="5"/>
  <c r="FC19" i="5"/>
  <c r="FA19" i="5"/>
  <c r="EY19" i="5"/>
  <c r="EW19" i="5"/>
  <c r="EU19" i="5"/>
  <c r="ES19" i="5"/>
  <c r="EQ19" i="5"/>
  <c r="EN19" i="5"/>
  <c r="EM19" i="5"/>
  <c r="EK19" i="5"/>
  <c r="EI19" i="5"/>
  <c r="EG19" i="5"/>
  <c r="EE19" i="5"/>
  <c r="EC19" i="5"/>
  <c r="EA19" i="5"/>
  <c r="DY19" i="5"/>
  <c r="DW19" i="5"/>
  <c r="DU19" i="5"/>
  <c r="DT19" i="5"/>
  <c r="DP19" i="5"/>
  <c r="CX19" i="5"/>
  <c r="CU19" i="5"/>
  <c r="CS19" i="5"/>
  <c r="CP19" i="5"/>
  <c r="CN19" i="5"/>
  <c r="CO19" i="5" s="1"/>
  <c r="CM19" i="5"/>
  <c r="CK19" i="5"/>
  <c r="CI19" i="5"/>
  <c r="CG19" i="5"/>
  <c r="CC19" i="5"/>
  <c r="CA19" i="5"/>
  <c r="BY19" i="5"/>
  <c r="BU19" i="5"/>
  <c r="BT19" i="5"/>
  <c r="BR19" i="5"/>
  <c r="BL19" i="5"/>
  <c r="BJ19" i="5"/>
  <c r="BH19" i="5"/>
  <c r="BF19" i="5"/>
  <c r="BD19" i="5"/>
  <c r="BB19" i="5"/>
  <c r="AZ19" i="5"/>
  <c r="AT19" i="5"/>
  <c r="AU19" i="5" s="1"/>
  <c r="AS19" i="5"/>
  <c r="AQ19" i="5"/>
  <c r="AO19" i="5"/>
  <c r="AM19" i="5"/>
  <c r="AK19" i="5"/>
  <c r="AI19" i="5"/>
  <c r="AG19" i="5"/>
  <c r="AE19" i="5"/>
  <c r="AC19" i="5"/>
  <c r="AA19" i="5"/>
  <c r="Y19" i="5"/>
  <c r="W19" i="5"/>
  <c r="S19" i="5"/>
  <c r="T19" i="5" s="1"/>
  <c r="P19" i="5"/>
  <c r="N19" i="5"/>
  <c r="L19" i="5"/>
  <c r="J19" i="5"/>
  <c r="H19" i="5"/>
  <c r="F19" i="5"/>
  <c r="D19" i="5"/>
  <c r="JM18" i="5"/>
  <c r="JL18" i="5"/>
  <c r="IL18" i="5" s="1"/>
  <c r="JK18" i="5"/>
  <c r="JI18" i="5"/>
  <c r="JG18" i="5"/>
  <c r="JE18" i="5"/>
  <c r="JC18" i="5"/>
  <c r="JA18" i="5"/>
  <c r="IY18" i="5"/>
  <c r="IW18" i="5"/>
  <c r="IU18" i="5"/>
  <c r="IS18" i="5"/>
  <c r="IQ18" i="5"/>
  <c r="IO18" i="5"/>
  <c r="IK18" i="5"/>
  <c r="IJ18" i="5"/>
  <c r="IH18" i="5"/>
  <c r="IF18" i="5"/>
  <c r="ID18" i="5"/>
  <c r="IB18" i="5"/>
  <c r="HZ18" i="5"/>
  <c r="HX18" i="5"/>
  <c r="HU18" i="5"/>
  <c r="HS18" i="5"/>
  <c r="HQ18" i="5"/>
  <c r="HO18" i="5"/>
  <c r="HM18" i="5"/>
  <c r="HH18" i="5"/>
  <c r="HG18" i="5"/>
  <c r="HF18" i="5"/>
  <c r="HD18" i="5"/>
  <c r="HB18" i="5"/>
  <c r="GZ18" i="5"/>
  <c r="GX18" i="5"/>
  <c r="GV18" i="5"/>
  <c r="GT18" i="5"/>
  <c r="GR18" i="5"/>
  <c r="GP18" i="5"/>
  <c r="GN18" i="5"/>
  <c r="GL18" i="5"/>
  <c r="GJ18" i="5"/>
  <c r="GE18" i="5"/>
  <c r="GF18" i="5" s="1"/>
  <c r="GD18" i="5"/>
  <c r="GB18" i="5"/>
  <c r="FZ18" i="5"/>
  <c r="FN18" i="5"/>
  <c r="FO18" i="5" s="1"/>
  <c r="FM18" i="5"/>
  <c r="FK18" i="5"/>
  <c r="FI18" i="5"/>
  <c r="FG18" i="5"/>
  <c r="FE18" i="5"/>
  <c r="FC18" i="5"/>
  <c r="FA18" i="5"/>
  <c r="EY18" i="5"/>
  <c r="EW18" i="5"/>
  <c r="EU18" i="5"/>
  <c r="ES18" i="5"/>
  <c r="EQ18" i="5"/>
  <c r="EN18" i="5"/>
  <c r="EO18" i="5" s="1"/>
  <c r="EM18" i="5"/>
  <c r="EK18" i="5"/>
  <c r="EI18" i="5"/>
  <c r="EG18" i="5"/>
  <c r="EE18" i="5"/>
  <c r="EC18" i="5"/>
  <c r="EA18" i="5"/>
  <c r="DY18" i="5"/>
  <c r="DW18" i="5"/>
  <c r="DU18" i="5"/>
  <c r="DT18" i="5"/>
  <c r="DP18" i="5"/>
  <c r="CX18" i="5"/>
  <c r="CU18" i="5"/>
  <c r="CS18" i="5"/>
  <c r="CP18" i="5"/>
  <c r="CO18" i="5"/>
  <c r="CN18" i="5"/>
  <c r="CM18" i="5"/>
  <c r="CK18" i="5"/>
  <c r="CI18" i="5"/>
  <c r="CG18" i="5"/>
  <c r="CC18" i="5"/>
  <c r="CA18" i="5"/>
  <c r="BY18" i="5"/>
  <c r="BU18" i="5"/>
  <c r="BT18" i="5"/>
  <c r="BR18" i="5"/>
  <c r="BN18" i="5"/>
  <c r="BL18" i="5"/>
  <c r="BJ18" i="5"/>
  <c r="BH18" i="5"/>
  <c r="BF18" i="5"/>
  <c r="BD18" i="5"/>
  <c r="BB18" i="5"/>
  <c r="AZ18" i="5"/>
  <c r="AU18" i="5"/>
  <c r="AT18" i="5"/>
  <c r="AS18" i="5"/>
  <c r="AQ18" i="5"/>
  <c r="AO18" i="5"/>
  <c r="AM18" i="5"/>
  <c r="AK18" i="5"/>
  <c r="AI18" i="5"/>
  <c r="AG18" i="5"/>
  <c r="AE18" i="5"/>
  <c r="AC18" i="5"/>
  <c r="AA18" i="5"/>
  <c r="Y18" i="5"/>
  <c r="W18" i="5"/>
  <c r="T18" i="5"/>
  <c r="S18" i="5"/>
  <c r="P18" i="5"/>
  <c r="N18" i="5"/>
  <c r="L18" i="5"/>
  <c r="J18" i="5"/>
  <c r="H18" i="5"/>
  <c r="F18" i="5"/>
  <c r="D18" i="5"/>
  <c r="JL17" i="5"/>
  <c r="FN17" i="5"/>
  <c r="EO17" i="5" s="1"/>
  <c r="EN17" i="5"/>
  <c r="EM17" i="5"/>
  <c r="EK17" i="5"/>
  <c r="EI17" i="5"/>
  <c r="EG17" i="5"/>
  <c r="EE17" i="5"/>
  <c r="EC17" i="5"/>
  <c r="EA17" i="5"/>
  <c r="DY17" i="5"/>
  <c r="DW17" i="5"/>
  <c r="DU17" i="5"/>
  <c r="DT17" i="5"/>
  <c r="CX17" i="5"/>
  <c r="CV17" i="5"/>
  <c r="CW17" i="5" s="1"/>
  <c r="CU17" i="5"/>
  <c r="CS17" i="5"/>
  <c r="CQ17" i="5"/>
  <c r="CO17" i="5"/>
  <c r="CM17" i="5"/>
  <c r="CK17" i="5"/>
  <c r="CI17" i="5"/>
  <c r="CG17" i="5"/>
  <c r="CC17" i="5"/>
  <c r="CA17" i="5"/>
  <c r="BY17" i="5"/>
  <c r="BV17" i="5"/>
  <c r="BU17" i="5"/>
  <c r="AT17" i="5"/>
  <c r="AU17" i="5" s="1"/>
  <c r="S17" i="5"/>
  <c r="T17" i="5" s="1"/>
  <c r="JL16" i="5"/>
  <c r="FN16" i="5"/>
  <c r="EN16" i="5"/>
  <c r="EO16" i="5" s="1"/>
  <c r="EM16" i="5"/>
  <c r="EK16" i="5"/>
  <c r="EI16" i="5"/>
  <c r="EG16" i="5"/>
  <c r="EE16" i="5"/>
  <c r="EC16" i="5"/>
  <c r="EA16" i="5"/>
  <c r="DY16" i="5"/>
  <c r="DW16" i="5"/>
  <c r="DU16" i="5"/>
  <c r="DT16" i="5"/>
  <c r="CX16" i="5"/>
  <c r="CV16" i="5"/>
  <c r="CW16" i="5" s="1"/>
  <c r="CU16" i="5"/>
  <c r="CS16" i="5"/>
  <c r="CQ16" i="5"/>
  <c r="CO16" i="5"/>
  <c r="CM16" i="5"/>
  <c r="CK16" i="5"/>
  <c r="CI16" i="5"/>
  <c r="CG16" i="5"/>
  <c r="CC16" i="5"/>
  <c r="CA16" i="5"/>
  <c r="BY16" i="5"/>
  <c r="BU16" i="5"/>
  <c r="BV16" i="5" s="1"/>
  <c r="AT16" i="5"/>
  <c r="AU16" i="5" s="1"/>
  <c r="T16" i="5"/>
  <c r="S16" i="5"/>
  <c r="JM15" i="5"/>
  <c r="JL15" i="5"/>
  <c r="JK15" i="5"/>
  <c r="JI15" i="5"/>
  <c r="JG15" i="5"/>
  <c r="JE15" i="5"/>
  <c r="JC15" i="5"/>
  <c r="JA15" i="5"/>
  <c r="IY15" i="5"/>
  <c r="IW15" i="5"/>
  <c r="IU15" i="5"/>
  <c r="IS15" i="5"/>
  <c r="IQ15" i="5"/>
  <c r="IO15" i="5"/>
  <c r="IK15" i="5"/>
  <c r="IL15" i="5" s="1"/>
  <c r="IJ15" i="5"/>
  <c r="IH15" i="5"/>
  <c r="IF15" i="5"/>
  <c r="ID15" i="5"/>
  <c r="IB15" i="5"/>
  <c r="HZ15" i="5"/>
  <c r="HX15" i="5"/>
  <c r="HU15" i="5"/>
  <c r="HS15" i="5"/>
  <c r="HQ15" i="5"/>
  <c r="HO15" i="5"/>
  <c r="HM15" i="5"/>
  <c r="HH15" i="5"/>
  <c r="HG15" i="5"/>
  <c r="HF15" i="5"/>
  <c r="HD15" i="5"/>
  <c r="HB15" i="5"/>
  <c r="GZ15" i="5"/>
  <c r="GX15" i="5"/>
  <c r="GV15" i="5"/>
  <c r="GT15" i="5"/>
  <c r="GR15" i="5"/>
  <c r="GP15" i="5"/>
  <c r="GN15" i="5"/>
  <c r="GL15" i="5"/>
  <c r="GJ15" i="5"/>
  <c r="GE15" i="5"/>
  <c r="GD15" i="5"/>
  <c r="GB15" i="5"/>
  <c r="FZ15" i="5"/>
  <c r="FN15" i="5"/>
  <c r="FO15" i="5" s="1"/>
  <c r="FM15" i="5"/>
  <c r="FK15" i="5"/>
  <c r="FI15" i="5"/>
  <c r="FG15" i="5"/>
  <c r="FE15" i="5"/>
  <c r="FC15" i="5"/>
  <c r="FA15" i="5"/>
  <c r="EY15" i="5"/>
  <c r="EW15" i="5"/>
  <c r="EU15" i="5"/>
  <c r="ES15" i="5"/>
  <c r="EQ15" i="5"/>
  <c r="EN15" i="5"/>
  <c r="EM15" i="5"/>
  <c r="EK15" i="5"/>
  <c r="EI15" i="5"/>
  <c r="EG15" i="5"/>
  <c r="EE15" i="5"/>
  <c r="EC15" i="5"/>
  <c r="EA15" i="5"/>
  <c r="DY15" i="5"/>
  <c r="DW15" i="5"/>
  <c r="DU15" i="5"/>
  <c r="DT15" i="5"/>
  <c r="DP15" i="5"/>
  <c r="CX15" i="5"/>
  <c r="CV15" i="5"/>
  <c r="CW15" i="5" s="1"/>
  <c r="CU15" i="5"/>
  <c r="CS15" i="5"/>
  <c r="CP15" i="5"/>
  <c r="CQ15" i="5" s="1"/>
  <c r="CO15" i="5"/>
  <c r="CM15" i="5"/>
  <c r="CK15" i="5"/>
  <c r="CI15" i="5"/>
  <c r="CG15" i="5"/>
  <c r="CC15" i="5"/>
  <c r="CA15" i="5"/>
  <c r="BY15" i="5"/>
  <c r="BU15" i="5"/>
  <c r="BV15" i="5" s="1"/>
  <c r="BT15" i="5"/>
  <c r="BR15" i="5"/>
  <c r="BP15" i="5"/>
  <c r="BN15" i="5"/>
  <c r="BL15" i="5"/>
  <c r="BJ15" i="5"/>
  <c r="BH15" i="5"/>
  <c r="BF15" i="5"/>
  <c r="BD15" i="5"/>
  <c r="BB15" i="5"/>
  <c r="AZ15" i="5"/>
  <c r="AU15" i="5"/>
  <c r="AT15" i="5"/>
  <c r="AS15" i="5"/>
  <c r="AQ15" i="5"/>
  <c r="AO15" i="5"/>
  <c r="AM15" i="5"/>
  <c r="AK15" i="5"/>
  <c r="AI15" i="5"/>
  <c r="AG15" i="5"/>
  <c r="AE15" i="5"/>
  <c r="AC15" i="5"/>
  <c r="AA15" i="5"/>
  <c r="Y15" i="5"/>
  <c r="W15" i="5"/>
  <c r="S15" i="5"/>
  <c r="T15" i="5" s="1"/>
  <c r="P15" i="5"/>
  <c r="N15" i="5"/>
  <c r="L15" i="5"/>
  <c r="J15" i="5"/>
  <c r="H15" i="5"/>
  <c r="F15" i="5"/>
  <c r="D15" i="5"/>
  <c r="JL14" i="5"/>
  <c r="JM14" i="5" s="1"/>
  <c r="JK14" i="5"/>
  <c r="JI14" i="5"/>
  <c r="JG14" i="5"/>
  <c r="JE14" i="5"/>
  <c r="JC14" i="5"/>
  <c r="JA14" i="5"/>
  <c r="IY14" i="5"/>
  <c r="IW14" i="5"/>
  <c r="IU14" i="5"/>
  <c r="IS14" i="5"/>
  <c r="IQ14" i="5"/>
  <c r="IO14" i="5"/>
  <c r="IK14" i="5"/>
  <c r="IJ14" i="5"/>
  <c r="IH14" i="5"/>
  <c r="IF14" i="5"/>
  <c r="ID14" i="5"/>
  <c r="IB14" i="5"/>
  <c r="HZ14" i="5"/>
  <c r="HX14" i="5"/>
  <c r="HU14" i="5"/>
  <c r="HS14" i="5"/>
  <c r="HQ14" i="5"/>
  <c r="HO14" i="5"/>
  <c r="HM14" i="5"/>
  <c r="HH14" i="5"/>
  <c r="HG14" i="5"/>
  <c r="HF14" i="5"/>
  <c r="HD14" i="5"/>
  <c r="HB14" i="5"/>
  <c r="GZ14" i="5"/>
  <c r="GX14" i="5"/>
  <c r="GV14" i="5"/>
  <c r="GT14" i="5"/>
  <c r="GR14" i="5"/>
  <c r="GP14" i="5"/>
  <c r="GN14" i="5"/>
  <c r="GL14" i="5"/>
  <c r="GJ14" i="5"/>
  <c r="GE14" i="5"/>
  <c r="GD14" i="5"/>
  <c r="GB14" i="5"/>
  <c r="FZ14" i="5"/>
  <c r="FN14" i="5"/>
  <c r="FO14" i="5" s="1"/>
  <c r="FM14" i="5"/>
  <c r="FK14" i="5"/>
  <c r="FI14" i="5"/>
  <c r="FG14" i="5"/>
  <c r="FE14" i="5"/>
  <c r="FC14" i="5"/>
  <c r="FA14" i="5"/>
  <c r="EY14" i="5"/>
  <c r="EW14" i="5"/>
  <c r="EU14" i="5"/>
  <c r="ES14" i="5"/>
  <c r="EQ14" i="5"/>
  <c r="EN14" i="5"/>
  <c r="EO14" i="5" s="1"/>
  <c r="EM14" i="5"/>
  <c r="EK14" i="5"/>
  <c r="EI14" i="5"/>
  <c r="EG14" i="5"/>
  <c r="EE14" i="5"/>
  <c r="EC14" i="5"/>
  <c r="EA14" i="5"/>
  <c r="DY14" i="5"/>
  <c r="DW14" i="5"/>
  <c r="DU14" i="5"/>
  <c r="DT14" i="5"/>
  <c r="DP14" i="5"/>
  <c r="CX14" i="5"/>
  <c r="CU14" i="5"/>
  <c r="CS14" i="5"/>
  <c r="CP14" i="5"/>
  <c r="CN14" i="5"/>
  <c r="CO14" i="5" s="1"/>
  <c r="CM14" i="5"/>
  <c r="CK14" i="5"/>
  <c r="CI14" i="5"/>
  <c r="CG14" i="5"/>
  <c r="CC14" i="5"/>
  <c r="CA14" i="5"/>
  <c r="BY14" i="5"/>
  <c r="BU14" i="5"/>
  <c r="BT14" i="5"/>
  <c r="BR14" i="5"/>
  <c r="BL14" i="5"/>
  <c r="BJ14" i="5"/>
  <c r="BH14" i="5"/>
  <c r="BF14" i="5"/>
  <c r="BD14" i="5"/>
  <c r="BB14" i="5"/>
  <c r="AZ14" i="5"/>
  <c r="AT14" i="5"/>
  <c r="AU14" i="5" s="1"/>
  <c r="AS14" i="5"/>
  <c r="AQ14" i="5"/>
  <c r="AO14" i="5"/>
  <c r="AM14" i="5"/>
  <c r="AK14" i="5"/>
  <c r="AI14" i="5"/>
  <c r="AG14" i="5"/>
  <c r="AE14" i="5"/>
  <c r="AC14" i="5"/>
  <c r="AA14" i="5"/>
  <c r="Y14" i="5"/>
  <c r="W14" i="5"/>
  <c r="S14" i="5"/>
  <c r="T14" i="5" s="1"/>
  <c r="P14" i="5"/>
  <c r="N14" i="5"/>
  <c r="L14" i="5"/>
  <c r="J14" i="5"/>
  <c r="H14" i="5"/>
  <c r="F14" i="5"/>
  <c r="D14" i="5"/>
  <c r="JL13" i="5"/>
  <c r="FN13" i="5"/>
  <c r="EN13" i="5"/>
  <c r="EO13" i="5" s="1"/>
  <c r="EM13" i="5"/>
  <c r="EK13" i="5"/>
  <c r="EI13" i="5"/>
  <c r="EG13" i="5"/>
  <c r="EE13" i="5"/>
  <c r="EC13" i="5"/>
  <c r="EA13" i="5"/>
  <c r="DY13" i="5"/>
  <c r="DW13" i="5"/>
  <c r="DU13" i="5"/>
  <c r="DT13" i="5"/>
  <c r="CX13" i="5"/>
  <c r="CW13" i="5"/>
  <c r="CV13" i="5"/>
  <c r="CU13" i="5"/>
  <c r="CS13" i="5"/>
  <c r="CQ13" i="5"/>
  <c r="CO13" i="5"/>
  <c r="CM13" i="5"/>
  <c r="CK13" i="5"/>
  <c r="CI13" i="5"/>
  <c r="CG13" i="5"/>
  <c r="CC13" i="5"/>
  <c r="CA13" i="5"/>
  <c r="BY13" i="5"/>
  <c r="BU13" i="5"/>
  <c r="BV13" i="5" s="1"/>
  <c r="BT13" i="5"/>
  <c r="BR13" i="5"/>
  <c r="BP13" i="5"/>
  <c r="BN13" i="5"/>
  <c r="BL13" i="5"/>
  <c r="BJ13" i="5"/>
  <c r="BH13" i="5"/>
  <c r="BF13" i="5"/>
  <c r="BD13" i="5"/>
  <c r="BB13" i="5"/>
  <c r="AZ13" i="5"/>
  <c r="AU13" i="5"/>
  <c r="AT13" i="5"/>
  <c r="AS13" i="5"/>
  <c r="AQ13" i="5"/>
  <c r="AO13" i="5"/>
  <c r="AM13" i="5"/>
  <c r="AK13" i="5"/>
  <c r="AI13" i="5"/>
  <c r="AG13" i="5"/>
  <c r="AE13" i="5"/>
  <c r="AC13" i="5"/>
  <c r="AA13" i="5"/>
  <c r="Y13" i="5"/>
  <c r="W13" i="5"/>
  <c r="S13" i="5"/>
  <c r="T13" i="5" s="1"/>
  <c r="P13" i="5"/>
  <c r="N13" i="5"/>
  <c r="L13" i="5"/>
  <c r="J13" i="5"/>
  <c r="H13" i="5"/>
  <c r="F13" i="5"/>
  <c r="D13" i="5"/>
  <c r="JL12" i="5"/>
  <c r="FN12" i="5"/>
  <c r="EN12" i="5"/>
  <c r="EO12" i="5" s="1"/>
  <c r="EM12" i="5"/>
  <c r="EK12" i="5"/>
  <c r="EI12" i="5"/>
  <c r="EG12" i="5"/>
  <c r="EE12" i="5"/>
  <c r="EC12" i="5"/>
  <c r="EA12" i="5"/>
  <c r="DY12" i="5"/>
  <c r="DW12" i="5"/>
  <c r="DU12" i="5"/>
  <c r="DT12" i="5"/>
  <c r="CX12" i="5"/>
  <c r="CV12" i="5"/>
  <c r="CW12" i="5" s="1"/>
  <c r="CU12" i="5"/>
  <c r="CS12" i="5"/>
  <c r="CQ12" i="5"/>
  <c r="CO12" i="5"/>
  <c r="CM12" i="5"/>
  <c r="CK12" i="5"/>
  <c r="CI12" i="5"/>
  <c r="CG12" i="5"/>
  <c r="CC12" i="5"/>
  <c r="CA12" i="5"/>
  <c r="BY12" i="5"/>
  <c r="BU12" i="5"/>
  <c r="BV12" i="5" s="1"/>
  <c r="BT12" i="5"/>
  <c r="BR12" i="5"/>
  <c r="BP12" i="5"/>
  <c r="BN12" i="5"/>
  <c r="BL12" i="5"/>
  <c r="BJ12" i="5"/>
  <c r="BH12" i="5"/>
  <c r="BF12" i="5"/>
  <c r="BD12" i="5"/>
  <c r="BB12" i="5"/>
  <c r="AZ12" i="5"/>
  <c r="AT12" i="5"/>
  <c r="AU12" i="5" s="1"/>
  <c r="AS12" i="5"/>
  <c r="AQ12" i="5"/>
  <c r="AO12" i="5"/>
  <c r="AM12" i="5"/>
  <c r="AK12" i="5"/>
  <c r="AI12" i="5"/>
  <c r="AG12" i="5"/>
  <c r="AE12" i="5"/>
  <c r="AC12" i="5"/>
  <c r="AA12" i="5"/>
  <c r="Y12" i="5"/>
  <c r="W12" i="5"/>
  <c r="S12" i="5"/>
  <c r="T12" i="5" s="1"/>
  <c r="P12" i="5"/>
  <c r="N12" i="5"/>
  <c r="L12" i="5"/>
  <c r="J12" i="5"/>
  <c r="H12" i="5"/>
  <c r="F12" i="5"/>
  <c r="D12" i="5"/>
  <c r="JL11" i="5"/>
  <c r="JM11" i="5" s="1"/>
  <c r="JK11" i="5"/>
  <c r="JI11" i="5"/>
  <c r="JG11" i="5"/>
  <c r="JE11" i="5"/>
  <c r="JC11" i="5"/>
  <c r="JA11" i="5"/>
  <c r="IY11" i="5"/>
  <c r="IW11" i="5"/>
  <c r="IU11" i="5"/>
  <c r="IS11" i="5"/>
  <c r="IQ11" i="5"/>
  <c r="IO11" i="5"/>
  <c r="IK11" i="5"/>
  <c r="IJ11" i="5"/>
  <c r="IH11" i="5"/>
  <c r="IF11" i="5"/>
  <c r="ID11" i="5"/>
  <c r="IB11" i="5"/>
  <c r="HZ11" i="5"/>
  <c r="HX11" i="5"/>
  <c r="HU11" i="5"/>
  <c r="HS11" i="5"/>
  <c r="HQ11" i="5"/>
  <c r="HO11" i="5"/>
  <c r="HM11" i="5"/>
  <c r="HH11" i="5"/>
  <c r="HG11" i="5"/>
  <c r="HF11" i="5"/>
  <c r="HD11" i="5"/>
  <c r="HB11" i="5"/>
  <c r="GZ11" i="5"/>
  <c r="GX11" i="5"/>
  <c r="GV11" i="5"/>
  <c r="GT11" i="5"/>
  <c r="GR11" i="5"/>
  <c r="GP11" i="5"/>
  <c r="GN11" i="5"/>
  <c r="GL11" i="5"/>
  <c r="GJ11" i="5"/>
  <c r="GE11" i="5"/>
  <c r="GF11" i="5" s="1"/>
  <c r="GD11" i="5"/>
  <c r="GB11" i="5"/>
  <c r="FZ11" i="5"/>
  <c r="FN11" i="5"/>
  <c r="FO11" i="5" s="1"/>
  <c r="FM11" i="5"/>
  <c r="FK11" i="5"/>
  <c r="FI11" i="5"/>
  <c r="FG11" i="5"/>
  <c r="FE11" i="5"/>
  <c r="FC11" i="5"/>
  <c r="FA11" i="5"/>
  <c r="EY11" i="5"/>
  <c r="EW11" i="5"/>
  <c r="EU11" i="5"/>
  <c r="ES11" i="5"/>
  <c r="EQ11" i="5"/>
  <c r="EO11" i="5"/>
  <c r="EN11" i="5"/>
  <c r="EM11" i="5"/>
  <c r="EK11" i="5"/>
  <c r="EI11" i="5"/>
  <c r="EG11" i="5"/>
  <c r="EE11" i="5"/>
  <c r="EC11" i="5"/>
  <c r="EA11" i="5"/>
  <c r="DY11" i="5"/>
  <c r="DW11" i="5"/>
  <c r="DU11" i="5"/>
  <c r="DT11" i="5"/>
  <c r="DP11" i="5"/>
  <c r="CX11" i="5"/>
  <c r="CU11" i="5"/>
  <c r="CS11" i="5"/>
  <c r="CP11" i="5"/>
  <c r="CQ11" i="5" s="1"/>
  <c r="CN11" i="5"/>
  <c r="CN5" i="5" s="1"/>
  <c r="CM11" i="5"/>
  <c r="CK11" i="5"/>
  <c r="CI11" i="5"/>
  <c r="CG11" i="5"/>
  <c r="CC11" i="5"/>
  <c r="CA11" i="5"/>
  <c r="BY11" i="5"/>
  <c r="BU11" i="5"/>
  <c r="BT11" i="5"/>
  <c r="BR11" i="5"/>
  <c r="BP11" i="5"/>
  <c r="BN11" i="5"/>
  <c r="BL11" i="5"/>
  <c r="BJ11" i="5"/>
  <c r="BH11" i="5"/>
  <c r="BF11" i="5"/>
  <c r="BD11" i="5"/>
  <c r="BB11" i="5"/>
  <c r="AZ11" i="5"/>
  <c r="AU11" i="5"/>
  <c r="AT11" i="5"/>
  <c r="AS11" i="5"/>
  <c r="AQ11" i="5"/>
  <c r="AO11" i="5"/>
  <c r="AM11" i="5"/>
  <c r="AK11" i="5"/>
  <c r="AI11" i="5"/>
  <c r="AG11" i="5"/>
  <c r="AE11" i="5"/>
  <c r="AC11" i="5"/>
  <c r="AA11" i="5"/>
  <c r="Y11" i="5"/>
  <c r="W11" i="5"/>
  <c r="S11" i="5"/>
  <c r="T11" i="5" s="1"/>
  <c r="P11" i="5"/>
  <c r="N11" i="5"/>
  <c r="L11" i="5"/>
  <c r="J11" i="5"/>
  <c r="H11" i="5"/>
  <c r="F11" i="5"/>
  <c r="D11" i="5"/>
  <c r="JM10" i="5"/>
  <c r="JL10" i="5"/>
  <c r="JK10" i="5"/>
  <c r="JI10" i="5"/>
  <c r="JG10" i="5"/>
  <c r="JE10" i="5"/>
  <c r="JC10" i="5"/>
  <c r="JA10" i="5"/>
  <c r="IY10" i="5"/>
  <c r="IW10" i="5"/>
  <c r="IU10" i="5"/>
  <c r="IS10" i="5"/>
  <c r="IQ10" i="5"/>
  <c r="IO10" i="5"/>
  <c r="IK10" i="5"/>
  <c r="IJ10" i="5"/>
  <c r="IH10" i="5"/>
  <c r="IF10" i="5"/>
  <c r="ID10" i="5"/>
  <c r="IB10" i="5"/>
  <c r="HZ10" i="5"/>
  <c r="HX10" i="5"/>
  <c r="HU10" i="5"/>
  <c r="HS10" i="5"/>
  <c r="HQ10" i="5"/>
  <c r="HO10" i="5"/>
  <c r="HM10" i="5"/>
  <c r="HH10" i="5"/>
  <c r="HG10" i="5"/>
  <c r="HF10" i="5"/>
  <c r="HD10" i="5"/>
  <c r="HB10" i="5"/>
  <c r="GZ10" i="5"/>
  <c r="GX10" i="5"/>
  <c r="GV10" i="5"/>
  <c r="GT10" i="5"/>
  <c r="GR10" i="5"/>
  <c r="GP10" i="5"/>
  <c r="GN10" i="5"/>
  <c r="GL10" i="5"/>
  <c r="GJ10" i="5"/>
  <c r="GE10" i="5"/>
  <c r="GF10" i="5" s="1"/>
  <c r="GD10" i="5"/>
  <c r="GB10" i="5"/>
  <c r="FZ10" i="5"/>
  <c r="FN10" i="5"/>
  <c r="FM10" i="5"/>
  <c r="FK10" i="5"/>
  <c r="FI10" i="5"/>
  <c r="FG10" i="5"/>
  <c r="FE10" i="5"/>
  <c r="FC10" i="5"/>
  <c r="FA10" i="5"/>
  <c r="EY10" i="5"/>
  <c r="EW10" i="5"/>
  <c r="EU10" i="5"/>
  <c r="ES10" i="5"/>
  <c r="EQ10" i="5"/>
  <c r="EN10" i="5"/>
  <c r="EM10" i="5"/>
  <c r="EK10" i="5"/>
  <c r="EI10" i="5"/>
  <c r="EG10" i="5"/>
  <c r="EE10" i="5"/>
  <c r="EC10" i="5"/>
  <c r="EA10" i="5"/>
  <c r="DY10" i="5"/>
  <c r="DW10" i="5"/>
  <c r="DU10" i="5"/>
  <c r="DT10" i="5"/>
  <c r="DP10" i="5"/>
  <c r="CX10" i="5"/>
  <c r="CV10" i="5"/>
  <c r="CW10" i="5" s="1"/>
  <c r="CU10" i="5"/>
  <c r="CS10" i="5"/>
  <c r="CP10" i="5"/>
  <c r="CQ10" i="5" s="1"/>
  <c r="CN10" i="5"/>
  <c r="CO10" i="5" s="1"/>
  <c r="CM10" i="5"/>
  <c r="CK10" i="5"/>
  <c r="CI10" i="5"/>
  <c r="CG10" i="5"/>
  <c r="CC10" i="5"/>
  <c r="CA10" i="5"/>
  <c r="BY10" i="5"/>
  <c r="BU10" i="5"/>
  <c r="BT10" i="5"/>
  <c r="BR10" i="5"/>
  <c r="BL10" i="5"/>
  <c r="BJ10" i="5"/>
  <c r="BH10" i="5"/>
  <c r="BF10" i="5"/>
  <c r="BD10" i="5"/>
  <c r="BB10" i="5"/>
  <c r="AZ10" i="5"/>
  <c r="AU10" i="5"/>
  <c r="AT10" i="5"/>
  <c r="AS10" i="5"/>
  <c r="AQ10" i="5"/>
  <c r="AO10" i="5"/>
  <c r="AM10" i="5"/>
  <c r="AK10" i="5"/>
  <c r="AI10" i="5"/>
  <c r="AG10" i="5"/>
  <c r="AE10" i="5"/>
  <c r="AC10" i="5"/>
  <c r="AA10" i="5"/>
  <c r="Y10" i="5"/>
  <c r="W10" i="5"/>
  <c r="S10" i="5"/>
  <c r="T10" i="5" s="1"/>
  <c r="P10" i="5"/>
  <c r="N10" i="5"/>
  <c r="L10" i="5"/>
  <c r="J10" i="5"/>
  <c r="H10" i="5"/>
  <c r="F10" i="5"/>
  <c r="D10" i="5"/>
  <c r="JL9" i="5"/>
  <c r="JM9" i="5" s="1"/>
  <c r="JK9" i="5"/>
  <c r="JI9" i="5"/>
  <c r="JG9" i="5"/>
  <c r="JE9" i="5"/>
  <c r="JC9" i="5"/>
  <c r="JA9" i="5"/>
  <c r="IY9" i="5"/>
  <c r="IW9" i="5"/>
  <c r="IU9" i="5"/>
  <c r="IS9" i="5"/>
  <c r="IQ9" i="5"/>
  <c r="IO9" i="5"/>
  <c r="IL9" i="5"/>
  <c r="IK9" i="5"/>
  <c r="IJ9" i="5"/>
  <c r="IH9" i="5"/>
  <c r="IF9" i="5"/>
  <c r="ID9" i="5"/>
  <c r="IB9" i="5"/>
  <c r="HZ9" i="5"/>
  <c r="HX9" i="5"/>
  <c r="HU9" i="5"/>
  <c r="HS9" i="5"/>
  <c r="HQ9" i="5"/>
  <c r="HO9" i="5"/>
  <c r="HM9" i="5"/>
  <c r="HH9" i="5"/>
  <c r="HG9" i="5"/>
  <c r="HF9" i="5"/>
  <c r="HD9" i="5"/>
  <c r="HB9" i="5"/>
  <c r="GZ9" i="5"/>
  <c r="GX9" i="5"/>
  <c r="GV9" i="5"/>
  <c r="GT9" i="5"/>
  <c r="GR9" i="5"/>
  <c r="GP9" i="5"/>
  <c r="GN9" i="5"/>
  <c r="GL9" i="5"/>
  <c r="GJ9" i="5"/>
  <c r="GE9" i="5"/>
  <c r="GF9" i="5" s="1"/>
  <c r="GD9" i="5"/>
  <c r="GB9" i="5"/>
  <c r="FZ9" i="5"/>
  <c r="FO9" i="5"/>
  <c r="FN9" i="5"/>
  <c r="FM9" i="5"/>
  <c r="FK9" i="5"/>
  <c r="FI9" i="5"/>
  <c r="FG9" i="5"/>
  <c r="FE9" i="5"/>
  <c r="FC9" i="5"/>
  <c r="FA9" i="5"/>
  <c r="EY9" i="5"/>
  <c r="EW9" i="5"/>
  <c r="EU9" i="5"/>
  <c r="ES9" i="5"/>
  <c r="EQ9" i="5"/>
  <c r="EN9" i="5"/>
  <c r="EM9" i="5"/>
  <c r="EK9" i="5"/>
  <c r="EI9" i="5"/>
  <c r="EG9" i="5"/>
  <c r="EE9" i="5"/>
  <c r="EC9" i="5"/>
  <c r="EA9" i="5"/>
  <c r="DY9" i="5"/>
  <c r="DW9" i="5"/>
  <c r="DU9" i="5"/>
  <c r="DT9" i="5"/>
  <c r="DP9" i="5"/>
  <c r="CX9" i="5"/>
  <c r="CW9" i="5"/>
  <c r="CV9" i="5"/>
  <c r="CU9" i="5"/>
  <c r="CS9" i="5"/>
  <c r="CQ9" i="5"/>
  <c r="CO9" i="5"/>
  <c r="CM9" i="5"/>
  <c r="CK9" i="5"/>
  <c r="CI9" i="5"/>
  <c r="CG9" i="5"/>
  <c r="CC9" i="5"/>
  <c r="CA9" i="5"/>
  <c r="BY9" i="5"/>
  <c r="BU9" i="5"/>
  <c r="BV9" i="5" s="1"/>
  <c r="BT9" i="5"/>
  <c r="BR9" i="5"/>
  <c r="BP9" i="5"/>
  <c r="BN9" i="5"/>
  <c r="BL9" i="5"/>
  <c r="BJ9" i="5"/>
  <c r="BH9" i="5"/>
  <c r="BF9" i="5"/>
  <c r="BD9" i="5"/>
  <c r="BB9" i="5"/>
  <c r="AZ9" i="5"/>
  <c r="AT9" i="5"/>
  <c r="AU9" i="5" s="1"/>
  <c r="AS9" i="5"/>
  <c r="AQ9" i="5"/>
  <c r="AO9" i="5"/>
  <c r="AM9" i="5"/>
  <c r="AK9" i="5"/>
  <c r="AI9" i="5"/>
  <c r="AG9" i="5"/>
  <c r="AE9" i="5"/>
  <c r="AC9" i="5"/>
  <c r="AA9" i="5"/>
  <c r="Y9" i="5"/>
  <c r="W9" i="5"/>
  <c r="S9" i="5"/>
  <c r="T9" i="5" s="1"/>
  <c r="P9" i="5"/>
  <c r="N9" i="5"/>
  <c r="L9" i="5"/>
  <c r="J9" i="5"/>
  <c r="H9" i="5"/>
  <c r="F9" i="5"/>
  <c r="D9" i="5"/>
  <c r="JM8" i="5"/>
  <c r="JL8" i="5"/>
  <c r="JK8" i="5"/>
  <c r="JI8" i="5"/>
  <c r="JG8" i="5"/>
  <c r="JE8" i="5"/>
  <c r="JC8" i="5"/>
  <c r="JA8" i="5"/>
  <c r="IY8" i="5"/>
  <c r="IW8" i="5"/>
  <c r="IU8" i="5"/>
  <c r="IS8" i="5"/>
  <c r="IQ8" i="5"/>
  <c r="IO8" i="5"/>
  <c r="IK8" i="5"/>
  <c r="IL8" i="5" s="1"/>
  <c r="IJ8" i="5"/>
  <c r="IH8" i="5"/>
  <c r="IF8" i="5"/>
  <c r="ID8" i="5"/>
  <c r="IB8" i="5"/>
  <c r="HZ8" i="5"/>
  <c r="HX8" i="5"/>
  <c r="HU8" i="5"/>
  <c r="HS8" i="5"/>
  <c r="HQ8" i="5"/>
  <c r="HO8" i="5"/>
  <c r="HM8" i="5"/>
  <c r="HH8" i="5"/>
  <c r="HG8" i="5"/>
  <c r="HF8" i="5"/>
  <c r="HD8" i="5"/>
  <c r="HB8" i="5"/>
  <c r="GZ8" i="5"/>
  <c r="GX8" i="5"/>
  <c r="GV8" i="5"/>
  <c r="GT8" i="5"/>
  <c r="GR8" i="5"/>
  <c r="GP8" i="5"/>
  <c r="GN8" i="5"/>
  <c r="GL8" i="5"/>
  <c r="GJ8" i="5"/>
  <c r="GE8" i="5"/>
  <c r="GF8" i="5" s="1"/>
  <c r="GD8" i="5"/>
  <c r="GB8" i="5"/>
  <c r="FZ8" i="5"/>
  <c r="FN8" i="5"/>
  <c r="FO8" i="5" s="1"/>
  <c r="FM8" i="5"/>
  <c r="FK8" i="5"/>
  <c r="FI8" i="5"/>
  <c r="FG8" i="5"/>
  <c r="FE8" i="5"/>
  <c r="FC8" i="5"/>
  <c r="FA8" i="5"/>
  <c r="EY8" i="5"/>
  <c r="EW8" i="5"/>
  <c r="EU8" i="5"/>
  <c r="ES8" i="5"/>
  <c r="EQ8" i="5"/>
  <c r="EN8" i="5"/>
  <c r="EM8" i="5"/>
  <c r="EK8" i="5"/>
  <c r="EI8" i="5"/>
  <c r="EG8" i="5"/>
  <c r="EE8" i="5"/>
  <c r="EC8" i="5"/>
  <c r="EA8" i="5"/>
  <c r="DY8" i="5"/>
  <c r="DW8" i="5"/>
  <c r="DU8" i="5"/>
  <c r="DT8" i="5"/>
  <c r="DP8" i="5"/>
  <c r="CX8" i="5"/>
  <c r="CV8" i="5"/>
  <c r="CW8" i="5" s="1"/>
  <c r="CU8" i="5"/>
  <c r="CS8" i="5"/>
  <c r="CQ8" i="5"/>
  <c r="CO8" i="5"/>
  <c r="CM8" i="5"/>
  <c r="CK8" i="5"/>
  <c r="CI8" i="5"/>
  <c r="CG8" i="5"/>
  <c r="CC8" i="5"/>
  <c r="CA8" i="5"/>
  <c r="BY8" i="5"/>
  <c r="BU8" i="5"/>
  <c r="BV8" i="5" s="1"/>
  <c r="BT8" i="5"/>
  <c r="BR8" i="5"/>
  <c r="BP8" i="5"/>
  <c r="BN8" i="5"/>
  <c r="BL8" i="5"/>
  <c r="BJ8" i="5"/>
  <c r="BH8" i="5"/>
  <c r="BF8" i="5"/>
  <c r="BD8" i="5"/>
  <c r="BB8" i="5"/>
  <c r="AZ8" i="5"/>
  <c r="AT8" i="5"/>
  <c r="AU8" i="5" s="1"/>
  <c r="AS8" i="5"/>
  <c r="AQ8" i="5"/>
  <c r="AO8" i="5"/>
  <c r="AM8" i="5"/>
  <c r="AK8" i="5"/>
  <c r="AI8" i="5"/>
  <c r="AG8" i="5"/>
  <c r="AE8" i="5"/>
  <c r="AC8" i="5"/>
  <c r="AA8" i="5"/>
  <c r="Y8" i="5"/>
  <c r="W8" i="5"/>
  <c r="S8" i="5"/>
  <c r="T8" i="5" s="1"/>
  <c r="P8" i="5"/>
  <c r="N8" i="5"/>
  <c r="L8" i="5"/>
  <c r="J8" i="5"/>
  <c r="H8" i="5"/>
  <c r="F8" i="5"/>
  <c r="D8" i="5"/>
  <c r="JL7" i="5"/>
  <c r="FN7" i="5"/>
  <c r="EL7" i="5"/>
  <c r="EM7" i="5" s="1"/>
  <c r="EJ7" i="5"/>
  <c r="EK7" i="5" s="1"/>
  <c r="EH7" i="5"/>
  <c r="EI7" i="5" s="1"/>
  <c r="EG7" i="5"/>
  <c r="EF7" i="5"/>
  <c r="EE7" i="5"/>
  <c r="ED7" i="5"/>
  <c r="EB7" i="5"/>
  <c r="EC7" i="5" s="1"/>
  <c r="DZ7" i="5"/>
  <c r="EA7" i="5" s="1"/>
  <c r="DX7" i="5"/>
  <c r="DY7" i="5" s="1"/>
  <c r="DV7" i="5"/>
  <c r="DW7" i="5" s="1"/>
  <c r="DS7" i="5"/>
  <c r="DT7" i="5" s="1"/>
  <c r="DQ7" i="5"/>
  <c r="DU7" i="5" s="1"/>
  <c r="DO7" i="5"/>
  <c r="CT7" i="5"/>
  <c r="CX7" i="5" s="1"/>
  <c r="CR7" i="5"/>
  <c r="CS7" i="5" s="1"/>
  <c r="CP7" i="5"/>
  <c r="CQ7" i="5" s="1"/>
  <c r="CN7" i="5"/>
  <c r="CO7" i="5" s="1"/>
  <c r="CL7" i="5"/>
  <c r="CM7" i="5" s="1"/>
  <c r="CJ7" i="5"/>
  <c r="CK7" i="5" s="1"/>
  <c r="CH7" i="5"/>
  <c r="CI7" i="5" s="1"/>
  <c r="CF7" i="5"/>
  <c r="CG7" i="5" s="1"/>
  <c r="CD7" i="5"/>
  <c r="CB7" i="5"/>
  <c r="BZ7" i="5"/>
  <c r="CA7" i="5" s="1"/>
  <c r="BX7" i="5"/>
  <c r="BY7" i="5" s="1"/>
  <c r="BS7" i="5"/>
  <c r="BT7" i="5" s="1"/>
  <c r="BQ7" i="5"/>
  <c r="BR7" i="5" s="1"/>
  <c r="BO7" i="5"/>
  <c r="BN7" i="5"/>
  <c r="BM7" i="5"/>
  <c r="BK7" i="5"/>
  <c r="BL7" i="5" s="1"/>
  <c r="BI7" i="5"/>
  <c r="BG7" i="5"/>
  <c r="BE7" i="5"/>
  <c r="BF7" i="5" s="1"/>
  <c r="BC7" i="5"/>
  <c r="BD7" i="5" s="1"/>
  <c r="BA7" i="5"/>
  <c r="AY7" i="5"/>
  <c r="AR7" i="5"/>
  <c r="AS7" i="5" s="1"/>
  <c r="AQ7" i="5"/>
  <c r="AP7" i="5"/>
  <c r="AN7" i="5"/>
  <c r="AM7" i="5"/>
  <c r="AL7" i="5"/>
  <c r="AJ7" i="5"/>
  <c r="AK7" i="5" s="1"/>
  <c r="AH7" i="5"/>
  <c r="AF7" i="5"/>
  <c r="AG7" i="5" s="1"/>
  <c r="AD7" i="5"/>
  <c r="AE7" i="5" s="1"/>
  <c r="AB7" i="5"/>
  <c r="AA7" i="5"/>
  <c r="Z7" i="5"/>
  <c r="W7" i="5"/>
  <c r="P7" i="5"/>
  <c r="O7" i="5"/>
  <c r="M7" i="5"/>
  <c r="N7" i="5" s="1"/>
  <c r="K7" i="5"/>
  <c r="L7" i="5" s="1"/>
  <c r="I7" i="5"/>
  <c r="G7" i="5"/>
  <c r="E7" i="5"/>
  <c r="F7" i="5" s="1"/>
  <c r="D7" i="5"/>
  <c r="C7" i="5"/>
  <c r="JL6" i="5"/>
  <c r="FN6" i="5"/>
  <c r="EN6" i="5"/>
  <c r="EO6" i="5" s="1"/>
  <c r="EL6" i="5"/>
  <c r="EM6" i="5" s="1"/>
  <c r="EJ6" i="5"/>
  <c r="EK6" i="5" s="1"/>
  <c r="EH6" i="5"/>
  <c r="EI6" i="5" s="1"/>
  <c r="EG6" i="5"/>
  <c r="EF6" i="5"/>
  <c r="ED6" i="5"/>
  <c r="EE6" i="5" s="1"/>
  <c r="EB6" i="5"/>
  <c r="EC6" i="5" s="1"/>
  <c r="EA6" i="5"/>
  <c r="DZ6" i="5"/>
  <c r="DX6" i="5"/>
  <c r="DY6" i="5" s="1"/>
  <c r="DV6" i="5"/>
  <c r="DW6" i="5" s="1"/>
  <c r="DS6" i="5"/>
  <c r="DT6" i="5" s="1"/>
  <c r="DQ6" i="5"/>
  <c r="DO6" i="5"/>
  <c r="DU6" i="5" s="1"/>
  <c r="CT6" i="5"/>
  <c r="CX6" i="5" s="1"/>
  <c r="CS6" i="5"/>
  <c r="CR6" i="5"/>
  <c r="CP6" i="5"/>
  <c r="CQ6" i="5" s="1"/>
  <c r="CN6" i="5"/>
  <c r="CO6" i="5" s="1"/>
  <c r="CL6" i="5"/>
  <c r="CM6" i="5" s="1"/>
  <c r="CJ6" i="5"/>
  <c r="CK6" i="5" s="1"/>
  <c r="CI6" i="5"/>
  <c r="CH6" i="5"/>
  <c r="CF6" i="5"/>
  <c r="CG6" i="5" s="1"/>
  <c r="CD6" i="5"/>
  <c r="CC6" i="5"/>
  <c r="CB6" i="5"/>
  <c r="CA6" i="5"/>
  <c r="BZ6" i="5"/>
  <c r="BX6" i="5"/>
  <c r="BS6" i="5"/>
  <c r="BT6" i="5" s="1"/>
  <c r="BR6" i="5"/>
  <c r="BQ6" i="5"/>
  <c r="BO6" i="5"/>
  <c r="BM6" i="5"/>
  <c r="BN6" i="5" s="1"/>
  <c r="BL6" i="5"/>
  <c r="BK6" i="5"/>
  <c r="BI6" i="5"/>
  <c r="BH6" i="5"/>
  <c r="BG6" i="5"/>
  <c r="BE6" i="5"/>
  <c r="BC6" i="5"/>
  <c r="BA6" i="5"/>
  <c r="BB6" i="5" s="1"/>
  <c r="AY6" i="5"/>
  <c r="AZ6" i="5" s="1"/>
  <c r="AS6" i="5"/>
  <c r="AR6" i="5"/>
  <c r="AQ6" i="5"/>
  <c r="AP6" i="5"/>
  <c r="AN6" i="5"/>
  <c r="AL6" i="5"/>
  <c r="AJ6" i="5"/>
  <c r="AH6" i="5"/>
  <c r="AF6" i="5"/>
  <c r="AE6" i="5"/>
  <c r="AD6" i="5"/>
  <c r="AB6" i="5"/>
  <c r="Z6" i="5"/>
  <c r="AA6" i="5" s="1"/>
  <c r="Y6" i="5"/>
  <c r="X6" i="5"/>
  <c r="V6" i="5"/>
  <c r="W6" i="5" s="1"/>
  <c r="P6" i="5"/>
  <c r="O6" i="5"/>
  <c r="M6" i="5"/>
  <c r="K6" i="5"/>
  <c r="L6" i="5" s="1"/>
  <c r="I6" i="5"/>
  <c r="J6" i="5" s="1"/>
  <c r="G6" i="5"/>
  <c r="E6" i="5"/>
  <c r="F6" i="5" s="1"/>
  <c r="C6" i="5"/>
  <c r="D6" i="5" s="1"/>
  <c r="JO5" i="5"/>
  <c r="JJ5" i="5"/>
  <c r="JL5" i="5" s="1"/>
  <c r="JM5" i="5" s="1"/>
  <c r="JI5" i="5"/>
  <c r="JG5" i="5"/>
  <c r="JE5" i="5"/>
  <c r="JC5" i="5"/>
  <c r="JA5" i="5"/>
  <c r="IY5" i="5"/>
  <c r="IW5" i="5"/>
  <c r="IU5" i="5"/>
  <c r="IS5" i="5"/>
  <c r="IQ5" i="5"/>
  <c r="IO5" i="5"/>
  <c r="II5" i="5"/>
  <c r="IG5" i="5"/>
  <c r="IH5" i="5" s="1"/>
  <c r="IE5" i="5"/>
  <c r="IF5" i="5" s="1"/>
  <c r="IC5" i="5"/>
  <c r="ID5" i="5" s="1"/>
  <c r="IA5" i="5"/>
  <c r="IB5" i="5" s="1"/>
  <c r="HZ5" i="5"/>
  <c r="HY5" i="5"/>
  <c r="HW5" i="5"/>
  <c r="HX5" i="5" s="1"/>
  <c r="HT5" i="5"/>
  <c r="HU5" i="5" s="1"/>
  <c r="HR5" i="5"/>
  <c r="HS5" i="5" s="1"/>
  <c r="HP5" i="5"/>
  <c r="HO5" i="5"/>
  <c r="HN5" i="5"/>
  <c r="HL5" i="5"/>
  <c r="HM5" i="5" s="1"/>
  <c r="HE5" i="5"/>
  <c r="HC5" i="5"/>
  <c r="HB5" i="5"/>
  <c r="HA5" i="5"/>
  <c r="GY5" i="5"/>
  <c r="GW5" i="5"/>
  <c r="GX5" i="5" s="1"/>
  <c r="GU5" i="5"/>
  <c r="GS5" i="5"/>
  <c r="GT5" i="5" s="1"/>
  <c r="GQ5" i="5"/>
  <c r="GO5" i="5"/>
  <c r="GP5" i="5" s="1"/>
  <c r="GM5" i="5"/>
  <c r="GK5" i="5"/>
  <c r="GL5" i="5" s="1"/>
  <c r="GI5" i="5"/>
  <c r="GD5" i="5"/>
  <c r="GC5" i="5"/>
  <c r="GA5" i="5"/>
  <c r="FY5" i="5"/>
  <c r="FZ5" i="5" s="1"/>
  <c r="FX5" i="5"/>
  <c r="FW5" i="5"/>
  <c r="FV5" i="5"/>
  <c r="FU5" i="5"/>
  <c r="FT5" i="5"/>
  <c r="FS5" i="5"/>
  <c r="FR5" i="5"/>
  <c r="FQ5" i="5"/>
  <c r="FP5" i="5"/>
  <c r="FL5" i="5"/>
  <c r="FM5" i="5" s="1"/>
  <c r="FJ5" i="5"/>
  <c r="FH5" i="5"/>
  <c r="FI5" i="5" s="1"/>
  <c r="FF5" i="5"/>
  <c r="FG5" i="5" s="1"/>
  <c r="FD5" i="5"/>
  <c r="FC5" i="5"/>
  <c r="FB5" i="5"/>
  <c r="EZ5" i="5"/>
  <c r="EX5" i="5"/>
  <c r="EV5" i="5"/>
  <c r="EW5" i="5" s="1"/>
  <c r="ET5" i="5"/>
  <c r="EU5" i="5" s="1"/>
  <c r="ER5" i="5"/>
  <c r="ES5" i="5" s="1"/>
  <c r="EP5" i="5"/>
  <c r="EL5" i="5"/>
  <c r="EJ5" i="5"/>
  <c r="EK5" i="5" s="1"/>
  <c r="EH5" i="5"/>
  <c r="EF5" i="5"/>
  <c r="EG5" i="5" s="1"/>
  <c r="ED5" i="5"/>
  <c r="EE5" i="5" s="1"/>
  <c r="EB5" i="5"/>
  <c r="DZ5" i="5"/>
  <c r="EA5" i="5" s="1"/>
  <c r="DX5" i="5"/>
  <c r="DY5" i="5" s="1"/>
  <c r="DV5" i="5"/>
  <c r="DW5" i="5" s="1"/>
  <c r="DS5" i="5"/>
  <c r="DQ5" i="5"/>
  <c r="DO5" i="5"/>
  <c r="DU5" i="5" s="1"/>
  <c r="CT5" i="5"/>
  <c r="CU5" i="5" s="1"/>
  <c r="CR5" i="5"/>
  <c r="CS5" i="5" s="1"/>
  <c r="CO5" i="5"/>
  <c r="CL5" i="5"/>
  <c r="CM5" i="5" s="1"/>
  <c r="CJ5" i="5"/>
  <c r="CK5" i="5" s="1"/>
  <c r="CH5" i="5"/>
  <c r="CI5" i="5" s="1"/>
  <c r="CF5" i="5"/>
  <c r="CG5" i="5" s="1"/>
  <c r="CB5" i="5"/>
  <c r="CA5" i="5"/>
  <c r="BZ5" i="5"/>
  <c r="BY5" i="5"/>
  <c r="BX5" i="5"/>
  <c r="BS5" i="5"/>
  <c r="BT5" i="5" s="1"/>
  <c r="BQ5" i="5"/>
  <c r="BO5" i="5"/>
  <c r="BM5" i="5"/>
  <c r="BN5" i="5" s="1"/>
  <c r="BK5" i="5"/>
  <c r="BL5" i="5" s="1"/>
  <c r="BJ5" i="5"/>
  <c r="BI5" i="5"/>
  <c r="BG5" i="5"/>
  <c r="BH5" i="5" s="1"/>
  <c r="BE5" i="5"/>
  <c r="BF5" i="5" s="1"/>
  <c r="BC5" i="5"/>
  <c r="BA5" i="5"/>
  <c r="AY5" i="5"/>
  <c r="AZ5" i="5" s="1"/>
  <c r="AW5" i="5"/>
  <c r="AR5" i="5"/>
  <c r="AP5" i="5"/>
  <c r="AQ5" i="5" s="1"/>
  <c r="AO5" i="5"/>
  <c r="AN5" i="5"/>
  <c r="AL5" i="5"/>
  <c r="AK5" i="5"/>
  <c r="AJ5" i="5"/>
  <c r="AH5" i="5"/>
  <c r="P5" i="5" s="1"/>
  <c r="AF5" i="5"/>
  <c r="AG5" i="5" s="1"/>
  <c r="AE5" i="5"/>
  <c r="AD5" i="5"/>
  <c r="AB5" i="5"/>
  <c r="Z5" i="5"/>
  <c r="AA5" i="5" s="1"/>
  <c r="Y5" i="5"/>
  <c r="X5" i="5"/>
  <c r="V5" i="5"/>
  <c r="D5" i="5" s="1"/>
  <c r="O5" i="5"/>
  <c r="M5" i="5"/>
  <c r="N5" i="5" s="1"/>
  <c r="K5" i="5"/>
  <c r="L5" i="5" s="1"/>
  <c r="J5" i="5"/>
  <c r="I5" i="5"/>
  <c r="G5" i="5"/>
  <c r="S5" i="5" s="1"/>
  <c r="T5" i="5" s="1"/>
  <c r="E5" i="5"/>
  <c r="F5" i="5" s="1"/>
  <c r="C5" i="5"/>
  <c r="JO4" i="5"/>
  <c r="JL4" i="5"/>
  <c r="JM4" i="5" s="1"/>
  <c r="JJ4" i="5"/>
  <c r="JK4" i="5" s="1"/>
  <c r="JI4" i="5"/>
  <c r="JG4" i="5"/>
  <c r="JE4" i="5"/>
  <c r="JC4" i="5"/>
  <c r="JA4" i="5"/>
  <c r="IY4" i="5"/>
  <c r="IW4" i="5"/>
  <c r="IU4" i="5"/>
  <c r="IS4" i="5"/>
  <c r="IQ4" i="5"/>
  <c r="IO4" i="5"/>
  <c r="II4" i="5"/>
  <c r="IJ4" i="5" s="1"/>
  <c r="IG4" i="5"/>
  <c r="IH4" i="5" s="1"/>
  <c r="IE4" i="5"/>
  <c r="IF4" i="5" s="1"/>
  <c r="ID4" i="5"/>
  <c r="IC4" i="5"/>
  <c r="IA4" i="5"/>
  <c r="GX4" i="5" s="1"/>
  <c r="HZ4" i="5"/>
  <c r="HY4" i="5"/>
  <c r="HW4" i="5"/>
  <c r="HX4" i="5" s="1"/>
  <c r="HT4" i="5"/>
  <c r="HU4" i="5" s="1"/>
  <c r="HR4" i="5"/>
  <c r="HS4" i="5" s="1"/>
  <c r="HP4" i="5"/>
  <c r="HQ4" i="5" s="1"/>
  <c r="HO4" i="5"/>
  <c r="HN4" i="5"/>
  <c r="HL4" i="5"/>
  <c r="HV4" i="5" s="1"/>
  <c r="HE4" i="5"/>
  <c r="HD4" i="5"/>
  <c r="HC4" i="5"/>
  <c r="HA4" i="5"/>
  <c r="HB4" i="5" s="1"/>
  <c r="GY4" i="5"/>
  <c r="GZ4" i="5" s="1"/>
  <c r="GW4" i="5"/>
  <c r="GU4" i="5"/>
  <c r="GV4" i="5" s="1"/>
  <c r="GS4" i="5"/>
  <c r="GQ4" i="5"/>
  <c r="GR4" i="5" s="1"/>
  <c r="GO4" i="5"/>
  <c r="GP4" i="5" s="1"/>
  <c r="GM4" i="5"/>
  <c r="GN4" i="5" s="1"/>
  <c r="GK4" i="5"/>
  <c r="GI4" i="5"/>
  <c r="GJ4" i="5" s="1"/>
  <c r="GC4" i="5"/>
  <c r="GD4" i="5" s="1"/>
  <c r="GA4" i="5"/>
  <c r="GB4" i="5" s="1"/>
  <c r="FY4" i="5"/>
  <c r="FX4" i="5"/>
  <c r="FW4" i="5"/>
  <c r="FV4" i="5"/>
  <c r="FU4" i="5"/>
  <c r="FT4" i="5"/>
  <c r="EY4" i="5" s="1"/>
  <c r="FS4" i="5"/>
  <c r="FR4" i="5"/>
  <c r="FQ4" i="5"/>
  <c r="FP4" i="5"/>
  <c r="FL4" i="5"/>
  <c r="FM4" i="5" s="1"/>
  <c r="FJ4" i="5"/>
  <c r="FI4" i="5"/>
  <c r="FH4" i="5"/>
  <c r="FF4" i="5"/>
  <c r="FD4" i="5"/>
  <c r="FE4" i="5" s="1"/>
  <c r="FB4" i="5"/>
  <c r="EZ4" i="5"/>
  <c r="EX4" i="5"/>
  <c r="EW4" i="5"/>
  <c r="EV4" i="5"/>
  <c r="ET4" i="5"/>
  <c r="EU4" i="5" s="1"/>
  <c r="ER4" i="5"/>
  <c r="EP4" i="5"/>
  <c r="EQ4" i="5" s="1"/>
  <c r="EM4" i="5"/>
  <c r="EL4" i="5"/>
  <c r="EJ4" i="5"/>
  <c r="EI4" i="5"/>
  <c r="EH4" i="5"/>
  <c r="EF4" i="5"/>
  <c r="ED4" i="5"/>
  <c r="EE4" i="5" s="1"/>
  <c r="EB4" i="5"/>
  <c r="DZ4" i="5"/>
  <c r="DX4" i="5"/>
  <c r="DY4" i="5" s="1"/>
  <c r="DW4" i="5"/>
  <c r="DV4" i="5"/>
  <c r="DS4" i="5"/>
  <c r="DQ4" i="5"/>
  <c r="DO4" i="5"/>
  <c r="CT4" i="5"/>
  <c r="CX4" i="5" s="1"/>
  <c r="CR4" i="5"/>
  <c r="CS4" i="5" s="1"/>
  <c r="CN4" i="5"/>
  <c r="CO4" i="5" s="1"/>
  <c r="CL4" i="5"/>
  <c r="CM4" i="5" s="1"/>
  <c r="CJ4" i="5"/>
  <c r="CK4" i="5" s="1"/>
  <c r="CH4" i="5"/>
  <c r="BH4" i="5" s="1"/>
  <c r="CG4" i="5"/>
  <c r="CF4" i="5"/>
  <c r="CB4" i="5"/>
  <c r="CC4" i="5" s="1"/>
  <c r="CA4" i="5"/>
  <c r="BZ4" i="5"/>
  <c r="BX4" i="5"/>
  <c r="BS4" i="5"/>
  <c r="BT4" i="5" s="1"/>
  <c r="BR4" i="5"/>
  <c r="BQ4" i="5"/>
  <c r="BO4" i="5"/>
  <c r="BN4" i="5"/>
  <c r="BM4" i="5"/>
  <c r="BK4" i="5"/>
  <c r="BI4" i="5"/>
  <c r="BG4" i="5"/>
  <c r="BE4" i="5"/>
  <c r="BF4" i="5" s="1"/>
  <c r="BC4" i="5"/>
  <c r="BD4" i="5" s="1"/>
  <c r="BB4" i="5"/>
  <c r="BA4" i="5"/>
  <c r="AY4" i="5"/>
  <c r="AW4" i="5"/>
  <c r="AR4" i="5"/>
  <c r="AS4" i="5" s="1"/>
  <c r="AP4" i="5"/>
  <c r="AQ4" i="5" s="1"/>
  <c r="AN4" i="5"/>
  <c r="AM4" i="5"/>
  <c r="AL4" i="5"/>
  <c r="AJ4" i="5"/>
  <c r="AH4" i="5"/>
  <c r="AI4" i="5" s="1"/>
  <c r="AF4" i="5"/>
  <c r="AG4" i="5" s="1"/>
  <c r="AD4" i="5"/>
  <c r="AB4" i="5"/>
  <c r="J4" i="5" s="1"/>
  <c r="Z4" i="5"/>
  <c r="AA4" i="5" s="1"/>
  <c r="X4" i="5"/>
  <c r="Y4" i="5" s="1"/>
  <c r="V4" i="5"/>
  <c r="W4" i="5" s="1"/>
  <c r="O4" i="5"/>
  <c r="M4" i="5"/>
  <c r="N4" i="5" s="1"/>
  <c r="K4" i="5"/>
  <c r="I4" i="5"/>
  <c r="G4" i="5"/>
  <c r="E4" i="5"/>
  <c r="F4" i="5" s="1"/>
  <c r="C4" i="5"/>
  <c r="BI39" i="4"/>
  <c r="BG39" i="4"/>
  <c r="BE39" i="4"/>
  <c r="BC39" i="4"/>
  <c r="BA39" i="4"/>
  <c r="AY39" i="4"/>
  <c r="AW39" i="4"/>
  <c r="AU39" i="4"/>
  <c r="AS39" i="4"/>
  <c r="AQ39" i="4"/>
  <c r="AO39" i="4"/>
  <c r="O39" i="4" s="1"/>
  <c r="AM39" i="4"/>
  <c r="AK39" i="4"/>
  <c r="AF39" i="4"/>
  <c r="AG39" i="4" s="1"/>
  <c r="AD39" i="4"/>
  <c r="AB39" i="4"/>
  <c r="AC39" i="4" s="1"/>
  <c r="Z39" i="4"/>
  <c r="X39" i="4"/>
  <c r="V39" i="4"/>
  <c r="W39" i="4" s="1"/>
  <c r="T39" i="4"/>
  <c r="R39" i="4"/>
  <c r="P39" i="4"/>
  <c r="Q39" i="4" s="1"/>
  <c r="N39" i="4"/>
  <c r="L39" i="4"/>
  <c r="M39" i="4" s="1"/>
  <c r="J39" i="4"/>
  <c r="K39" i="4" s="1"/>
  <c r="C39" i="4"/>
  <c r="D39" i="4" s="1"/>
  <c r="BI38" i="4"/>
  <c r="BG38" i="4"/>
  <c r="BE38" i="4"/>
  <c r="BC38" i="4"/>
  <c r="BA38" i="4"/>
  <c r="AA38" i="4" s="1"/>
  <c r="AY38" i="4"/>
  <c r="AW38" i="4"/>
  <c r="AU38" i="4"/>
  <c r="AS38" i="4"/>
  <c r="AQ38" i="4"/>
  <c r="AO38" i="4"/>
  <c r="AM38" i="4"/>
  <c r="AK38" i="4"/>
  <c r="AG38" i="4"/>
  <c r="AF38" i="4"/>
  <c r="AD38" i="4"/>
  <c r="AE38" i="4" s="1"/>
  <c r="AB38" i="4"/>
  <c r="Z38" i="4"/>
  <c r="X38" i="4"/>
  <c r="W38" i="4"/>
  <c r="V38" i="4"/>
  <c r="T38" i="4"/>
  <c r="U38" i="4" s="1"/>
  <c r="R38" i="4"/>
  <c r="P38" i="4"/>
  <c r="N38" i="4"/>
  <c r="O38" i="4" s="1"/>
  <c r="L38" i="4"/>
  <c r="M38" i="4" s="1"/>
  <c r="J38" i="4"/>
  <c r="K38" i="4" s="1"/>
  <c r="C38" i="4"/>
  <c r="BI37" i="4"/>
  <c r="BG37" i="4"/>
  <c r="BE37" i="4"/>
  <c r="BC37" i="4"/>
  <c r="BA37" i="4"/>
  <c r="AY37" i="4"/>
  <c r="AW37" i="4"/>
  <c r="AU37" i="4"/>
  <c r="U37" i="4" s="1"/>
  <c r="AS37" i="4"/>
  <c r="AQ37" i="4"/>
  <c r="AO37" i="4"/>
  <c r="AM37" i="4"/>
  <c r="AK37" i="4"/>
  <c r="AF37" i="4"/>
  <c r="AE37" i="4"/>
  <c r="AD37" i="4"/>
  <c r="AB37" i="4"/>
  <c r="AC37" i="4" s="1"/>
  <c r="Z37" i="4"/>
  <c r="AA37" i="4" s="1"/>
  <c r="X37" i="4"/>
  <c r="V37" i="4"/>
  <c r="T37" i="4"/>
  <c r="S37" i="4"/>
  <c r="R37" i="4"/>
  <c r="P37" i="4"/>
  <c r="Q37" i="4" s="1"/>
  <c r="N37" i="4"/>
  <c r="O37" i="4" s="1"/>
  <c r="L37" i="4"/>
  <c r="M37" i="4" s="1"/>
  <c r="J37" i="4"/>
  <c r="K37" i="4" s="1"/>
  <c r="C37" i="4"/>
  <c r="BI36" i="4"/>
  <c r="BG36" i="4"/>
  <c r="BE36" i="4"/>
  <c r="BC36" i="4"/>
  <c r="BA36" i="4"/>
  <c r="AY36" i="4"/>
  <c r="AW36" i="4"/>
  <c r="AU36" i="4"/>
  <c r="AS36" i="4"/>
  <c r="AQ36" i="4"/>
  <c r="AO36" i="4"/>
  <c r="AM36" i="4"/>
  <c r="AK36" i="4"/>
  <c r="AF36" i="4"/>
  <c r="AG36" i="4" s="1"/>
  <c r="AD36" i="4"/>
  <c r="AE36" i="4" s="1"/>
  <c r="AB36" i="4"/>
  <c r="AC36" i="4" s="1"/>
  <c r="Z36" i="4"/>
  <c r="AA36" i="4" s="1"/>
  <c r="X36" i="4"/>
  <c r="V36" i="4"/>
  <c r="W36" i="4" s="1"/>
  <c r="T36" i="4"/>
  <c r="R36" i="4"/>
  <c r="S36" i="4" s="1"/>
  <c r="P36" i="4"/>
  <c r="O36" i="4"/>
  <c r="N36" i="4"/>
  <c r="L36" i="4"/>
  <c r="M36" i="4" s="1"/>
  <c r="J36" i="4"/>
  <c r="C36" i="4"/>
  <c r="BI35" i="4"/>
  <c r="BG35" i="4"/>
  <c r="BE35" i="4"/>
  <c r="BC35" i="4"/>
  <c r="BA35" i="4"/>
  <c r="AY35" i="4"/>
  <c r="AW35" i="4"/>
  <c r="AU35" i="4"/>
  <c r="AS35" i="4"/>
  <c r="AQ35" i="4"/>
  <c r="Q35" i="4" s="1"/>
  <c r="AO35" i="4"/>
  <c r="AM35" i="4"/>
  <c r="AK35" i="4"/>
  <c r="AF35" i="4"/>
  <c r="AG35" i="4" s="1"/>
  <c r="AD35" i="4"/>
  <c r="AE35" i="4" s="1"/>
  <c r="AB35" i="4"/>
  <c r="AC35" i="4" s="1"/>
  <c r="Z35" i="4"/>
  <c r="AA35" i="4" s="1"/>
  <c r="X35" i="4"/>
  <c r="Y35" i="4" s="1"/>
  <c r="V35" i="4"/>
  <c r="T35" i="4"/>
  <c r="U35" i="4" s="1"/>
  <c r="S35" i="4"/>
  <c r="R35" i="4"/>
  <c r="P35" i="4"/>
  <c r="N35" i="4"/>
  <c r="L35" i="4"/>
  <c r="M35" i="4" s="1"/>
  <c r="J35" i="4"/>
  <c r="K35" i="4" s="1"/>
  <c r="C35" i="4"/>
  <c r="BI34" i="4"/>
  <c r="BG34" i="4"/>
  <c r="BE34" i="4"/>
  <c r="BC34" i="4"/>
  <c r="BA34" i="4"/>
  <c r="AY34" i="4"/>
  <c r="AW34" i="4"/>
  <c r="AU34" i="4"/>
  <c r="AS34" i="4"/>
  <c r="AQ34" i="4"/>
  <c r="AO34" i="4"/>
  <c r="AM34" i="4"/>
  <c r="AK34" i="4"/>
  <c r="AF34" i="4"/>
  <c r="AE34" i="4"/>
  <c r="AD34" i="4"/>
  <c r="AB34" i="4"/>
  <c r="Z34" i="4"/>
  <c r="AA34" i="4" s="1"/>
  <c r="X34" i="4"/>
  <c r="V34" i="4"/>
  <c r="W34" i="4" s="1"/>
  <c r="T34" i="4"/>
  <c r="U34" i="4" s="1"/>
  <c r="R34" i="4"/>
  <c r="P34" i="4"/>
  <c r="Q34" i="4" s="1"/>
  <c r="N34" i="4"/>
  <c r="M34" i="4"/>
  <c r="L34" i="4"/>
  <c r="J34" i="4"/>
  <c r="C34" i="4"/>
  <c r="BI33" i="4"/>
  <c r="BG33" i="4"/>
  <c r="BE33" i="4"/>
  <c r="BC33" i="4"/>
  <c r="BA33" i="4"/>
  <c r="AY33" i="4"/>
  <c r="AW33" i="4"/>
  <c r="AU33" i="4"/>
  <c r="AS33" i="4"/>
  <c r="AQ33" i="4"/>
  <c r="AO33" i="4"/>
  <c r="AM33" i="4"/>
  <c r="AK33" i="4"/>
  <c r="AF33" i="4"/>
  <c r="AG33" i="4" s="1"/>
  <c r="AD33" i="4"/>
  <c r="AB33" i="4"/>
  <c r="Z33" i="4"/>
  <c r="AA33" i="4" s="1"/>
  <c r="Y33" i="4"/>
  <c r="X33" i="4"/>
  <c r="V33" i="4"/>
  <c r="U33" i="4"/>
  <c r="T33" i="4"/>
  <c r="R33" i="4"/>
  <c r="P33" i="4"/>
  <c r="Q33" i="4" s="1"/>
  <c r="N33" i="4"/>
  <c r="O33" i="4" s="1"/>
  <c r="L33" i="4"/>
  <c r="M33" i="4" s="1"/>
  <c r="J33" i="4"/>
  <c r="C33" i="4"/>
  <c r="BI32" i="4"/>
  <c r="BG32" i="4"/>
  <c r="BE32" i="4"/>
  <c r="BC32" i="4"/>
  <c r="BA32" i="4"/>
  <c r="AY32" i="4"/>
  <c r="AW32" i="4"/>
  <c r="AU32" i="4"/>
  <c r="AS32" i="4"/>
  <c r="AQ32" i="4"/>
  <c r="AO32" i="4"/>
  <c r="AM32" i="4"/>
  <c r="AK32" i="4"/>
  <c r="AF32" i="4"/>
  <c r="AG32" i="4" s="1"/>
  <c r="AD32" i="4"/>
  <c r="AE32" i="4" s="1"/>
  <c r="AB32" i="4"/>
  <c r="Z32" i="4"/>
  <c r="AA32" i="4" s="1"/>
  <c r="X32" i="4"/>
  <c r="V32" i="4"/>
  <c r="W32" i="4" s="1"/>
  <c r="T32" i="4"/>
  <c r="R32" i="4"/>
  <c r="S32" i="4" s="1"/>
  <c r="P32" i="4"/>
  <c r="N32" i="4"/>
  <c r="L32" i="4"/>
  <c r="J32" i="4"/>
  <c r="K32" i="4" s="1"/>
  <c r="C32" i="4"/>
  <c r="D32" i="4" s="1"/>
  <c r="BI31" i="4"/>
  <c r="BG31" i="4"/>
  <c r="BE31" i="4"/>
  <c r="BC31" i="4"/>
  <c r="BA31" i="4"/>
  <c r="AY31" i="4"/>
  <c r="AW31" i="4"/>
  <c r="W31" i="4" s="1"/>
  <c r="AU31" i="4"/>
  <c r="AS31" i="4"/>
  <c r="AQ31" i="4"/>
  <c r="AO31" i="4"/>
  <c r="AM31" i="4"/>
  <c r="AK31" i="4"/>
  <c r="AF31" i="4"/>
  <c r="AD31" i="4"/>
  <c r="AB31" i="4"/>
  <c r="AC31" i="4" s="1"/>
  <c r="Z31" i="4"/>
  <c r="AA31" i="4" s="1"/>
  <c r="X31" i="4"/>
  <c r="V31" i="4"/>
  <c r="T31" i="4"/>
  <c r="R31" i="4"/>
  <c r="P31" i="4"/>
  <c r="Q31" i="4" s="1"/>
  <c r="N31" i="4"/>
  <c r="O31" i="4" s="1"/>
  <c r="L31" i="4"/>
  <c r="M31" i="4" s="1"/>
  <c r="J31" i="4"/>
  <c r="D31" i="4"/>
  <c r="C31" i="4"/>
  <c r="BI30" i="4"/>
  <c r="BG30" i="4"/>
  <c r="BE30" i="4"/>
  <c r="BC30" i="4"/>
  <c r="BA30" i="4"/>
  <c r="AY30" i="4"/>
  <c r="AW30" i="4"/>
  <c r="AU30" i="4"/>
  <c r="AS30" i="4"/>
  <c r="AQ30" i="4"/>
  <c r="AO30" i="4"/>
  <c r="AM30" i="4"/>
  <c r="AK30" i="4"/>
  <c r="AF30" i="4"/>
  <c r="AG30" i="4" s="1"/>
  <c r="AD30" i="4"/>
  <c r="AB30" i="4"/>
  <c r="AC30" i="4" s="1"/>
  <c r="Z30" i="4"/>
  <c r="AA30" i="4" s="1"/>
  <c r="X30" i="4"/>
  <c r="V30" i="4"/>
  <c r="T30" i="4"/>
  <c r="U30" i="4" s="1"/>
  <c r="R30" i="4"/>
  <c r="S30" i="4" s="1"/>
  <c r="Q30" i="4"/>
  <c r="P30" i="4"/>
  <c r="N30" i="4"/>
  <c r="L30" i="4"/>
  <c r="J30" i="4"/>
  <c r="C30" i="4"/>
  <c r="D30" i="4" s="1"/>
  <c r="BI29" i="4"/>
  <c r="BG29" i="4"/>
  <c r="BE29" i="4"/>
  <c r="BC29" i="4"/>
  <c r="BA29" i="4"/>
  <c r="AA29" i="4" s="1"/>
  <c r="AY29" i="4"/>
  <c r="Y29" i="4" s="1"/>
  <c r="AW29" i="4"/>
  <c r="AU29" i="4"/>
  <c r="AS29" i="4"/>
  <c r="AQ29" i="4"/>
  <c r="AO29" i="4"/>
  <c r="AM29" i="4"/>
  <c r="AK29" i="4"/>
  <c r="AG29" i="4"/>
  <c r="AF29" i="4"/>
  <c r="AD29" i="4"/>
  <c r="AE29" i="4" s="1"/>
  <c r="AB29" i="4"/>
  <c r="Z29" i="4"/>
  <c r="X29" i="4"/>
  <c r="V29" i="4"/>
  <c r="W29" i="4" s="1"/>
  <c r="T29" i="4"/>
  <c r="U29" i="4" s="1"/>
  <c r="R29" i="4"/>
  <c r="P29" i="4"/>
  <c r="Q29" i="4" s="1"/>
  <c r="N29" i="4"/>
  <c r="O29" i="4" s="1"/>
  <c r="M29" i="4"/>
  <c r="L29" i="4"/>
  <c r="J29" i="4"/>
  <c r="C29" i="4"/>
  <c r="D29" i="4" s="1"/>
  <c r="BI28" i="4"/>
  <c r="BG28" i="4"/>
  <c r="BE28" i="4"/>
  <c r="BC28" i="4"/>
  <c r="BA28" i="4"/>
  <c r="AY28" i="4"/>
  <c r="AW28" i="4"/>
  <c r="AU28" i="4"/>
  <c r="AS28" i="4"/>
  <c r="AQ28" i="4"/>
  <c r="AO28" i="4"/>
  <c r="AM28" i="4"/>
  <c r="AK28" i="4"/>
  <c r="AF28" i="4"/>
  <c r="AD28" i="4"/>
  <c r="AB28" i="4"/>
  <c r="AC28" i="4" s="1"/>
  <c r="Z28" i="4"/>
  <c r="X28" i="4"/>
  <c r="Y28" i="4" s="1"/>
  <c r="V28" i="4"/>
  <c r="W28" i="4" s="1"/>
  <c r="T28" i="4"/>
  <c r="R28" i="4"/>
  <c r="S28" i="4" s="1"/>
  <c r="P28" i="4"/>
  <c r="N28" i="4"/>
  <c r="O28" i="4" s="1"/>
  <c r="L28" i="4"/>
  <c r="J28" i="4"/>
  <c r="K28" i="4" s="1"/>
  <c r="C28" i="4"/>
  <c r="BI27" i="4"/>
  <c r="BG27" i="4"/>
  <c r="BE27" i="4"/>
  <c r="BC27" i="4"/>
  <c r="BA27" i="4"/>
  <c r="AY27" i="4"/>
  <c r="AW27" i="4"/>
  <c r="AU27" i="4"/>
  <c r="AS27" i="4"/>
  <c r="AQ27" i="4"/>
  <c r="AO27" i="4"/>
  <c r="O27" i="4" s="1"/>
  <c r="AM27" i="4"/>
  <c r="AK27" i="4"/>
  <c r="AF27" i="4"/>
  <c r="AG27" i="4" s="1"/>
  <c r="AE27" i="4"/>
  <c r="AD27" i="4"/>
  <c r="AB27" i="4"/>
  <c r="Z27" i="4"/>
  <c r="X27" i="4"/>
  <c r="Y27" i="4" s="1"/>
  <c r="V27" i="4"/>
  <c r="W27" i="4" s="1"/>
  <c r="T27" i="4"/>
  <c r="U27" i="4" s="1"/>
  <c r="R27" i="4"/>
  <c r="S27" i="4" s="1"/>
  <c r="P27" i="4"/>
  <c r="Q27" i="4" s="1"/>
  <c r="N27" i="4"/>
  <c r="L27" i="4"/>
  <c r="M27" i="4" s="1"/>
  <c r="J27" i="4"/>
  <c r="K27" i="4" s="1"/>
  <c r="C27" i="4"/>
  <c r="D27" i="4" s="1"/>
  <c r="BI26" i="4"/>
  <c r="BG26" i="4"/>
  <c r="BE26" i="4"/>
  <c r="BC26" i="4"/>
  <c r="BA26" i="4"/>
  <c r="AA26" i="4" s="1"/>
  <c r="AY26" i="4"/>
  <c r="AW26" i="4"/>
  <c r="W26" i="4" s="1"/>
  <c r="AU26" i="4"/>
  <c r="AS26" i="4"/>
  <c r="AQ26" i="4"/>
  <c r="AO26" i="4"/>
  <c r="AM26" i="4"/>
  <c r="M26" i="4" s="1"/>
  <c r="AK26" i="4"/>
  <c r="AG26" i="4"/>
  <c r="AF26" i="4"/>
  <c r="AD26" i="4"/>
  <c r="AE26" i="4" s="1"/>
  <c r="AC26" i="4"/>
  <c r="AB26" i="4"/>
  <c r="Z26" i="4"/>
  <c r="X26" i="4"/>
  <c r="Y26" i="4" s="1"/>
  <c r="V26" i="4"/>
  <c r="T26" i="4"/>
  <c r="U26" i="4" s="1"/>
  <c r="R26" i="4"/>
  <c r="P26" i="4"/>
  <c r="Q26" i="4" s="1"/>
  <c r="N26" i="4"/>
  <c r="O26" i="4" s="1"/>
  <c r="L26" i="4"/>
  <c r="J26" i="4"/>
  <c r="K26" i="4" s="1"/>
  <c r="C26" i="4"/>
  <c r="BI25" i="4"/>
  <c r="BG25" i="4"/>
  <c r="BE25" i="4"/>
  <c r="BC25" i="4"/>
  <c r="BA25" i="4"/>
  <c r="AY25" i="4"/>
  <c r="Y25" i="4" s="1"/>
  <c r="AW25" i="4"/>
  <c r="AU25" i="4"/>
  <c r="AS25" i="4"/>
  <c r="AQ25" i="4"/>
  <c r="AO25" i="4"/>
  <c r="O25" i="4" s="1"/>
  <c r="AM25" i="4"/>
  <c r="AK25" i="4"/>
  <c r="AF25" i="4"/>
  <c r="AG25" i="4" s="1"/>
  <c r="AD25" i="4"/>
  <c r="AE25" i="4" s="1"/>
  <c r="AB25" i="4"/>
  <c r="Z25" i="4"/>
  <c r="AA25" i="4" s="1"/>
  <c r="X25" i="4"/>
  <c r="V25" i="4"/>
  <c r="U25" i="4"/>
  <c r="T25" i="4"/>
  <c r="R25" i="4"/>
  <c r="P25" i="4"/>
  <c r="N25" i="4"/>
  <c r="L25" i="4"/>
  <c r="M25" i="4" s="1"/>
  <c r="J25" i="4"/>
  <c r="K25" i="4" s="1"/>
  <c r="D25" i="4"/>
  <c r="C25" i="4"/>
  <c r="BI24" i="4"/>
  <c r="BG24" i="4"/>
  <c r="BE24" i="4"/>
  <c r="BC24" i="4"/>
  <c r="BA24" i="4"/>
  <c r="AY24" i="4"/>
  <c r="AW24" i="4"/>
  <c r="AU24" i="4"/>
  <c r="AS24" i="4"/>
  <c r="AQ24" i="4"/>
  <c r="AO24" i="4"/>
  <c r="O24" i="4" s="1"/>
  <c r="AM24" i="4"/>
  <c r="AK24" i="4"/>
  <c r="AG24" i="4"/>
  <c r="AF24" i="4"/>
  <c r="AD24" i="4"/>
  <c r="AB24" i="4"/>
  <c r="Z24" i="4"/>
  <c r="AA24" i="4" s="1"/>
  <c r="X24" i="4"/>
  <c r="Y24" i="4" s="1"/>
  <c r="V24" i="4"/>
  <c r="W24" i="4" s="1"/>
  <c r="T24" i="4"/>
  <c r="U24" i="4" s="1"/>
  <c r="R24" i="4"/>
  <c r="S24" i="4" s="1"/>
  <c r="P24" i="4"/>
  <c r="N24" i="4"/>
  <c r="L24" i="4"/>
  <c r="M24" i="4" s="1"/>
  <c r="J24" i="4"/>
  <c r="C24" i="4"/>
  <c r="BI23" i="4"/>
  <c r="BG23" i="4"/>
  <c r="BE23" i="4"/>
  <c r="BC23" i="4"/>
  <c r="BA23" i="4"/>
  <c r="AY23" i="4"/>
  <c r="AW23" i="4"/>
  <c r="AU23" i="4"/>
  <c r="AS23" i="4"/>
  <c r="AQ23" i="4"/>
  <c r="AO23" i="4"/>
  <c r="AM23" i="4"/>
  <c r="AK23" i="4"/>
  <c r="AF23" i="4"/>
  <c r="AG23" i="4" s="1"/>
  <c r="AD23" i="4"/>
  <c r="AE23" i="4" s="1"/>
  <c r="AB23" i="4"/>
  <c r="AC23" i="4" s="1"/>
  <c r="Z23" i="4"/>
  <c r="X23" i="4"/>
  <c r="W23" i="4"/>
  <c r="V23" i="4"/>
  <c r="T23" i="4"/>
  <c r="R23" i="4"/>
  <c r="S23" i="4" s="1"/>
  <c r="P23" i="4"/>
  <c r="N23" i="4"/>
  <c r="O23" i="4" s="1"/>
  <c r="L23" i="4"/>
  <c r="M23" i="4" s="1"/>
  <c r="K23" i="4"/>
  <c r="J23" i="4"/>
  <c r="C23" i="4"/>
  <c r="D23" i="4" s="1"/>
  <c r="BI22" i="4"/>
  <c r="BG22" i="4"/>
  <c r="BE22" i="4"/>
  <c r="BC22" i="4"/>
  <c r="BA22" i="4"/>
  <c r="AY22" i="4"/>
  <c r="AW22" i="4"/>
  <c r="AU22" i="4"/>
  <c r="AS22" i="4"/>
  <c r="AQ22" i="4"/>
  <c r="AO22" i="4"/>
  <c r="AM22" i="4"/>
  <c r="AK22" i="4"/>
  <c r="AG22" i="4"/>
  <c r="AF22" i="4"/>
  <c r="AD22" i="4"/>
  <c r="AE22" i="4" s="1"/>
  <c r="AB22" i="4"/>
  <c r="AC22" i="4" s="1"/>
  <c r="Z22" i="4"/>
  <c r="X22" i="4"/>
  <c r="Y22" i="4" s="1"/>
  <c r="V22" i="4"/>
  <c r="W22" i="4" s="1"/>
  <c r="T22" i="4"/>
  <c r="R22" i="4"/>
  <c r="Q22" i="4"/>
  <c r="P22" i="4"/>
  <c r="N22" i="4"/>
  <c r="O22" i="4" s="1"/>
  <c r="L22" i="4"/>
  <c r="M22" i="4" s="1"/>
  <c r="J22" i="4"/>
  <c r="C22" i="4"/>
  <c r="D22" i="4" s="1"/>
  <c r="BI21" i="4"/>
  <c r="BG21" i="4"/>
  <c r="BE21" i="4"/>
  <c r="BC21" i="4"/>
  <c r="BA21" i="4"/>
  <c r="AY21" i="4"/>
  <c r="AW21" i="4"/>
  <c r="AU21" i="4"/>
  <c r="AS21" i="4"/>
  <c r="AQ21" i="4"/>
  <c r="AO21" i="4"/>
  <c r="AM21" i="4"/>
  <c r="AK21" i="4"/>
  <c r="AF21" i="4"/>
  <c r="AE21" i="4"/>
  <c r="AD21" i="4"/>
  <c r="AB21" i="4"/>
  <c r="AC21" i="4" s="1"/>
  <c r="AA21" i="4"/>
  <c r="Z21" i="4"/>
  <c r="X21" i="4"/>
  <c r="V21" i="4"/>
  <c r="U21" i="4"/>
  <c r="T21" i="4"/>
  <c r="R21" i="4"/>
  <c r="S21" i="4" s="1"/>
  <c r="P21" i="4"/>
  <c r="O21" i="4"/>
  <c r="N21" i="4"/>
  <c r="L21" i="4"/>
  <c r="J21" i="4"/>
  <c r="K21" i="4" s="1"/>
  <c r="C21" i="4"/>
  <c r="BI20" i="4"/>
  <c r="BG20" i="4"/>
  <c r="BE20" i="4"/>
  <c r="BC20" i="4"/>
  <c r="BA20" i="4"/>
  <c r="AY20" i="4"/>
  <c r="AW20" i="4"/>
  <c r="AU20" i="4"/>
  <c r="AS20" i="4"/>
  <c r="AQ20" i="4"/>
  <c r="AO20" i="4"/>
  <c r="AM20" i="4"/>
  <c r="AK20" i="4"/>
  <c r="AF20" i="4"/>
  <c r="AG20" i="4" s="1"/>
  <c r="AD20" i="4"/>
  <c r="AE20" i="4" s="1"/>
  <c r="AB20" i="4"/>
  <c r="AC20" i="4" s="1"/>
  <c r="Z20" i="4"/>
  <c r="X20" i="4"/>
  <c r="W20" i="4"/>
  <c r="V20" i="4"/>
  <c r="T20" i="4"/>
  <c r="S20" i="4"/>
  <c r="R20" i="4"/>
  <c r="P20" i="4"/>
  <c r="Q20" i="4" s="1"/>
  <c r="N20" i="4"/>
  <c r="L20" i="4"/>
  <c r="M20" i="4" s="1"/>
  <c r="J20" i="4"/>
  <c r="C20" i="4"/>
  <c r="BI19" i="4"/>
  <c r="BG19" i="4"/>
  <c r="BE19" i="4"/>
  <c r="BC19" i="4"/>
  <c r="BA19" i="4"/>
  <c r="AY19" i="4"/>
  <c r="AW19" i="4"/>
  <c r="W19" i="4" s="1"/>
  <c r="AU19" i="4"/>
  <c r="AS19" i="4"/>
  <c r="AQ19" i="4"/>
  <c r="Q19" i="4" s="1"/>
  <c r="AO19" i="4"/>
  <c r="AM19" i="4"/>
  <c r="AK19" i="4"/>
  <c r="AF19" i="4"/>
  <c r="AG19" i="4" s="1"/>
  <c r="AE19" i="4"/>
  <c r="AD19" i="4"/>
  <c r="AB19" i="4"/>
  <c r="Z19" i="4"/>
  <c r="X19" i="4"/>
  <c r="V19" i="4"/>
  <c r="T19" i="4"/>
  <c r="U19" i="4" s="1"/>
  <c r="R19" i="4"/>
  <c r="S19" i="4" s="1"/>
  <c r="P19" i="4"/>
  <c r="N19" i="4"/>
  <c r="O19" i="4" s="1"/>
  <c r="L19" i="4"/>
  <c r="J19" i="4"/>
  <c r="K19" i="4" s="1"/>
  <c r="C19" i="4"/>
  <c r="BI18" i="4"/>
  <c r="BG18" i="4"/>
  <c r="BE18" i="4"/>
  <c r="BC18" i="4"/>
  <c r="BA18" i="4"/>
  <c r="AY18" i="4"/>
  <c r="AW18" i="4"/>
  <c r="AU18" i="4"/>
  <c r="U18" i="4" s="1"/>
  <c r="AS18" i="4"/>
  <c r="AQ18" i="4"/>
  <c r="AO18" i="4"/>
  <c r="AM18" i="4"/>
  <c r="AK18" i="4"/>
  <c r="AF18" i="4"/>
  <c r="AG18" i="4" s="1"/>
  <c r="AD18" i="4"/>
  <c r="AE18" i="4" s="1"/>
  <c r="AB18" i="4"/>
  <c r="AC18" i="4" s="1"/>
  <c r="Z18" i="4"/>
  <c r="X18" i="4"/>
  <c r="Y18" i="4" s="1"/>
  <c r="V18" i="4"/>
  <c r="T18" i="4"/>
  <c r="R18" i="4"/>
  <c r="S18" i="4" s="1"/>
  <c r="Q18" i="4"/>
  <c r="P18" i="4"/>
  <c r="N18" i="4"/>
  <c r="L18" i="4"/>
  <c r="J18" i="4"/>
  <c r="C18" i="4"/>
  <c r="BI17" i="4"/>
  <c r="BG17" i="4"/>
  <c r="BE17" i="4"/>
  <c r="BC17" i="4"/>
  <c r="BA17" i="4"/>
  <c r="AY17" i="4"/>
  <c r="Y17" i="4" s="1"/>
  <c r="AW17" i="4"/>
  <c r="AU17" i="4"/>
  <c r="AS17" i="4"/>
  <c r="AQ17" i="4"/>
  <c r="Q17" i="4" s="1"/>
  <c r="AO17" i="4"/>
  <c r="AM17" i="4"/>
  <c r="AK17" i="4"/>
  <c r="AG17" i="4"/>
  <c r="AF17" i="4"/>
  <c r="AD17" i="4"/>
  <c r="AB17" i="4"/>
  <c r="AA17" i="4"/>
  <c r="Z17" i="4"/>
  <c r="X17" i="4"/>
  <c r="V17" i="4"/>
  <c r="W17" i="4" s="1"/>
  <c r="T17" i="4"/>
  <c r="U17" i="4" s="1"/>
  <c r="R17" i="4"/>
  <c r="S17" i="4" s="1"/>
  <c r="P17" i="4"/>
  <c r="O17" i="4"/>
  <c r="N17" i="4"/>
  <c r="L17" i="4"/>
  <c r="M17" i="4" s="1"/>
  <c r="J17" i="4"/>
  <c r="AH17" i="4" s="1"/>
  <c r="AI17" i="4" s="1"/>
  <c r="C17" i="4"/>
  <c r="BI16" i="4"/>
  <c r="BG16" i="4"/>
  <c r="BE16" i="4"/>
  <c r="BC16" i="4"/>
  <c r="BA16" i="4"/>
  <c r="AY16" i="4"/>
  <c r="AW16" i="4"/>
  <c r="AU16" i="4"/>
  <c r="AS16" i="4"/>
  <c r="AQ16" i="4"/>
  <c r="Q16" i="4" s="1"/>
  <c r="AO16" i="4"/>
  <c r="AM16" i="4"/>
  <c r="AK16" i="4"/>
  <c r="AF16" i="4"/>
  <c r="AD16" i="4"/>
  <c r="AE16" i="4" s="1"/>
  <c r="AB16" i="4"/>
  <c r="AC16" i="4" s="1"/>
  <c r="Z16" i="4"/>
  <c r="X16" i="4"/>
  <c r="Y16" i="4" s="1"/>
  <c r="V16" i="4"/>
  <c r="W16" i="4" s="1"/>
  <c r="T16" i="4"/>
  <c r="U16" i="4" s="1"/>
  <c r="R16" i="4"/>
  <c r="S16" i="4" s="1"/>
  <c r="P16" i="4"/>
  <c r="N16" i="4"/>
  <c r="L16" i="4"/>
  <c r="M16" i="4" s="1"/>
  <c r="J16" i="4"/>
  <c r="K16" i="4" s="1"/>
  <c r="C16" i="4"/>
  <c r="D16" i="4" s="1"/>
  <c r="BI15" i="4"/>
  <c r="BG15" i="4"/>
  <c r="BE15" i="4"/>
  <c r="BC15" i="4"/>
  <c r="AC15" i="4" s="1"/>
  <c r="BA15" i="4"/>
  <c r="AA15" i="4" s="1"/>
  <c r="AY15" i="4"/>
  <c r="AW15" i="4"/>
  <c r="AU15" i="4"/>
  <c r="U15" i="4" s="1"/>
  <c r="AS15" i="4"/>
  <c r="AQ15" i="4"/>
  <c r="AO15" i="4"/>
  <c r="AM15" i="4"/>
  <c r="AK15" i="4"/>
  <c r="AF15" i="4"/>
  <c r="AG15" i="4" s="1"/>
  <c r="AD15" i="4"/>
  <c r="AB15" i="4"/>
  <c r="Z15" i="4"/>
  <c r="Y15" i="4"/>
  <c r="X15" i="4"/>
  <c r="V15" i="4"/>
  <c r="T15" i="4"/>
  <c r="R15" i="4"/>
  <c r="Q15" i="4"/>
  <c r="P15" i="4"/>
  <c r="N15" i="4"/>
  <c r="O15" i="4" s="1"/>
  <c r="M15" i="4"/>
  <c r="L15" i="4"/>
  <c r="J15" i="4"/>
  <c r="C15" i="4"/>
  <c r="BG14" i="4"/>
  <c r="BE14" i="4"/>
  <c r="BC14" i="4"/>
  <c r="BA14" i="4"/>
  <c r="AY14" i="4"/>
  <c r="AW14" i="4"/>
  <c r="AU14" i="4"/>
  <c r="AS14" i="4"/>
  <c r="AQ14" i="4"/>
  <c r="AO14" i="4"/>
  <c r="AM14" i="4"/>
  <c r="AK14" i="4"/>
  <c r="AF14" i="4"/>
  <c r="AG14" i="4" s="1"/>
  <c r="AD14" i="4"/>
  <c r="AB14" i="4"/>
  <c r="Z14" i="4"/>
  <c r="AA14" i="4" s="1"/>
  <c r="X14" i="4"/>
  <c r="Y14" i="4" s="1"/>
  <c r="V14" i="4"/>
  <c r="U14" i="4"/>
  <c r="T14" i="4"/>
  <c r="R14" i="4"/>
  <c r="P14" i="4"/>
  <c r="N14" i="4"/>
  <c r="O14" i="4" s="1"/>
  <c r="M14" i="4"/>
  <c r="L14" i="4"/>
  <c r="K14" i="4"/>
  <c r="J14" i="4"/>
  <c r="C14" i="4"/>
  <c r="BI13" i="4"/>
  <c r="BG13" i="4"/>
  <c r="BE13" i="4"/>
  <c r="BC13" i="4"/>
  <c r="BA13" i="4"/>
  <c r="AA13" i="4" s="1"/>
  <c r="AY13" i="4"/>
  <c r="AW13" i="4"/>
  <c r="AU13" i="4"/>
  <c r="AS13" i="4"/>
  <c r="AQ13" i="4"/>
  <c r="AO13" i="4"/>
  <c r="AM13" i="4"/>
  <c r="AK13" i="4"/>
  <c r="AG13" i="4"/>
  <c r="AF13" i="4"/>
  <c r="AD13" i="4"/>
  <c r="AB13" i="4"/>
  <c r="Z13" i="4"/>
  <c r="X13" i="4"/>
  <c r="Y13" i="4" s="1"/>
  <c r="V13" i="4"/>
  <c r="U13" i="4"/>
  <c r="T13" i="4"/>
  <c r="R13" i="4"/>
  <c r="Q13" i="4"/>
  <c r="P13" i="4"/>
  <c r="O13" i="4"/>
  <c r="N13" i="4"/>
  <c r="L13" i="4"/>
  <c r="J13" i="4"/>
  <c r="C13" i="4"/>
  <c r="D13" i="4" s="1"/>
  <c r="BI12" i="4"/>
  <c r="BG12" i="4"/>
  <c r="BE12" i="4"/>
  <c r="BC12" i="4"/>
  <c r="BA12" i="4"/>
  <c r="AY12" i="4"/>
  <c r="AW12" i="4"/>
  <c r="AU12" i="4"/>
  <c r="AS12" i="4"/>
  <c r="AQ12" i="4"/>
  <c r="AO12" i="4"/>
  <c r="AM12" i="4"/>
  <c r="AK12" i="4"/>
  <c r="AF12" i="4"/>
  <c r="AD12" i="4"/>
  <c r="AE12" i="4" s="1"/>
  <c r="AB12" i="4"/>
  <c r="AC12" i="4" s="1"/>
  <c r="Z12" i="4"/>
  <c r="AA12" i="4" s="1"/>
  <c r="Y12" i="4"/>
  <c r="X12" i="4"/>
  <c r="V12" i="4"/>
  <c r="U12" i="4"/>
  <c r="T12" i="4"/>
  <c r="R12" i="4"/>
  <c r="S12" i="4" s="1"/>
  <c r="P12" i="4"/>
  <c r="Q12" i="4" s="1"/>
  <c r="O12" i="4"/>
  <c r="N12" i="4"/>
  <c r="L12" i="4"/>
  <c r="K12" i="4"/>
  <c r="J12" i="4"/>
  <c r="D12" i="4" s="1"/>
  <c r="C12" i="4"/>
  <c r="BI11" i="4"/>
  <c r="BG11" i="4"/>
  <c r="BE11" i="4"/>
  <c r="BC11" i="4"/>
  <c r="BA11" i="4"/>
  <c r="AY11" i="4"/>
  <c r="AW11" i="4"/>
  <c r="AU11" i="4"/>
  <c r="AS11" i="4"/>
  <c r="AQ11" i="4"/>
  <c r="AO11" i="4"/>
  <c r="AM11" i="4"/>
  <c r="AK11" i="4"/>
  <c r="AF11" i="4"/>
  <c r="AG11" i="4" s="1"/>
  <c r="AD11" i="4"/>
  <c r="AE11" i="4" s="1"/>
  <c r="AB11" i="4"/>
  <c r="Z11" i="4"/>
  <c r="X11" i="4"/>
  <c r="Y11" i="4" s="1"/>
  <c r="W11" i="4"/>
  <c r="V11" i="4"/>
  <c r="T11" i="4"/>
  <c r="U11" i="4" s="1"/>
  <c r="R11" i="4"/>
  <c r="S11" i="4" s="1"/>
  <c r="P11" i="4"/>
  <c r="N11" i="4"/>
  <c r="M11" i="4"/>
  <c r="L11" i="4"/>
  <c r="K11" i="4"/>
  <c r="J11" i="4"/>
  <c r="C11" i="4"/>
  <c r="D11" i="4" s="1"/>
  <c r="BI10" i="4"/>
  <c r="BG10" i="4"/>
  <c r="BE10" i="4"/>
  <c r="BC10" i="4"/>
  <c r="BA10" i="4"/>
  <c r="AY10" i="4"/>
  <c r="AW10" i="4"/>
  <c r="AU10" i="4"/>
  <c r="AS10" i="4"/>
  <c r="AQ10" i="4"/>
  <c r="AO10" i="4"/>
  <c r="AM10" i="4"/>
  <c r="AK10" i="4"/>
  <c r="AG10" i="4"/>
  <c r="AF10" i="4"/>
  <c r="AD10" i="4"/>
  <c r="AB10" i="4"/>
  <c r="Z10" i="4"/>
  <c r="X10" i="4"/>
  <c r="Y10" i="4" s="1"/>
  <c r="V10" i="4"/>
  <c r="T10" i="4"/>
  <c r="U10" i="4" s="1"/>
  <c r="S10" i="4"/>
  <c r="R10" i="4"/>
  <c r="P10" i="4"/>
  <c r="Q10" i="4" s="1"/>
  <c r="N10" i="4"/>
  <c r="O10" i="4" s="1"/>
  <c r="L10" i="4"/>
  <c r="J10" i="4"/>
  <c r="K10" i="4" s="1"/>
  <c r="C10" i="4"/>
  <c r="BI9" i="4"/>
  <c r="BG9" i="4"/>
  <c r="BE9" i="4"/>
  <c r="BC9" i="4"/>
  <c r="BA9" i="4"/>
  <c r="AY9" i="4"/>
  <c r="AW9" i="4"/>
  <c r="AU9" i="4"/>
  <c r="AS9" i="4"/>
  <c r="AQ9" i="4"/>
  <c r="AO9" i="4"/>
  <c r="AM9" i="4"/>
  <c r="AK9" i="4"/>
  <c r="AF9" i="4"/>
  <c r="AG9" i="4" s="1"/>
  <c r="AE9" i="4"/>
  <c r="AD9" i="4"/>
  <c r="AB9" i="4"/>
  <c r="AA9" i="4"/>
  <c r="Z9" i="4"/>
  <c r="X9" i="4"/>
  <c r="Y9" i="4" s="1"/>
  <c r="V9" i="4"/>
  <c r="W9" i="4" s="1"/>
  <c r="T9" i="4"/>
  <c r="U9" i="4" s="1"/>
  <c r="R9" i="4"/>
  <c r="P9" i="4"/>
  <c r="Q9" i="4" s="1"/>
  <c r="O9" i="4"/>
  <c r="N9" i="4"/>
  <c r="L9" i="4"/>
  <c r="M9" i="4" s="1"/>
  <c r="J9" i="4"/>
  <c r="D9" i="4" s="1"/>
  <c r="C9" i="4"/>
  <c r="BG8" i="4"/>
  <c r="BE8" i="4"/>
  <c r="BC8" i="4"/>
  <c r="BA8" i="4"/>
  <c r="AY8" i="4"/>
  <c r="AW8" i="4"/>
  <c r="AU8" i="4"/>
  <c r="AS8" i="4"/>
  <c r="AQ8" i="4"/>
  <c r="AO8" i="4"/>
  <c r="AM8" i="4"/>
  <c r="AK8" i="4"/>
  <c r="AF8" i="4"/>
  <c r="AG8" i="4" s="1"/>
  <c r="AD8" i="4"/>
  <c r="AB8" i="4"/>
  <c r="Z8" i="4"/>
  <c r="X8" i="4"/>
  <c r="Y8" i="4" s="1"/>
  <c r="W8" i="4"/>
  <c r="V8" i="4"/>
  <c r="T8" i="4"/>
  <c r="S8" i="4"/>
  <c r="R8" i="4"/>
  <c r="P8" i="4"/>
  <c r="Q8" i="4" s="1"/>
  <c r="N8" i="4"/>
  <c r="L8" i="4"/>
  <c r="J8" i="4"/>
  <c r="C8" i="4"/>
  <c r="BI7" i="4"/>
  <c r="BG7" i="4"/>
  <c r="BE7" i="4"/>
  <c r="BC7" i="4"/>
  <c r="BA7" i="4"/>
  <c r="AY7" i="4"/>
  <c r="AY5" i="4" s="1"/>
  <c r="AW7" i="4"/>
  <c r="AU7" i="4"/>
  <c r="AS7" i="4"/>
  <c r="AQ7" i="4"/>
  <c r="AO7" i="4"/>
  <c r="AM7" i="4"/>
  <c r="AK7" i="4"/>
  <c r="AF7" i="4"/>
  <c r="AG7" i="4" s="1"/>
  <c r="AE7" i="4"/>
  <c r="AD7" i="4"/>
  <c r="AB7" i="4"/>
  <c r="AC7" i="4" s="1"/>
  <c r="Z7" i="4"/>
  <c r="X7" i="4"/>
  <c r="V7" i="4"/>
  <c r="W7" i="4" s="1"/>
  <c r="T7" i="4"/>
  <c r="R7" i="4"/>
  <c r="S7" i="4" s="1"/>
  <c r="P7" i="4"/>
  <c r="Q7" i="4" s="1"/>
  <c r="N7" i="4"/>
  <c r="O7" i="4" s="1"/>
  <c r="L7" i="4"/>
  <c r="J7" i="4"/>
  <c r="C7" i="4"/>
  <c r="BI6" i="4"/>
  <c r="BG6" i="4"/>
  <c r="BE6" i="4"/>
  <c r="BC6" i="4"/>
  <c r="BA6" i="4"/>
  <c r="AY6" i="4"/>
  <c r="AW6" i="4"/>
  <c r="AU6" i="4"/>
  <c r="AS6" i="4"/>
  <c r="AQ6" i="4"/>
  <c r="Q6" i="4" s="1"/>
  <c r="AO6" i="4"/>
  <c r="AM6" i="4"/>
  <c r="AK6" i="4"/>
  <c r="AG6" i="4"/>
  <c r="AF6" i="4"/>
  <c r="AD6" i="4"/>
  <c r="AB6" i="4"/>
  <c r="Z6" i="4"/>
  <c r="AA6" i="4" s="1"/>
  <c r="X6" i="4"/>
  <c r="V6" i="4"/>
  <c r="T6" i="4"/>
  <c r="R6" i="4"/>
  <c r="R4" i="4" s="1"/>
  <c r="P6" i="4"/>
  <c r="O6" i="4"/>
  <c r="N6" i="4"/>
  <c r="L6" i="4"/>
  <c r="J6" i="4"/>
  <c r="K6" i="4" s="1"/>
  <c r="C6" i="4"/>
  <c r="AW4" i="4"/>
  <c r="Q44" i="3"/>
  <c r="R44" i="3" s="1"/>
  <c r="P44" i="3"/>
  <c r="M44" i="3"/>
  <c r="K44" i="3"/>
  <c r="H44" i="3"/>
  <c r="F44" i="3"/>
  <c r="C44" i="3"/>
  <c r="Q43" i="3"/>
  <c r="R43" i="3" s="1"/>
  <c r="P43" i="3"/>
  <c r="M43" i="3"/>
  <c r="K43" i="3"/>
  <c r="H43" i="3"/>
  <c r="F43" i="3"/>
  <c r="C43" i="3"/>
  <c r="Q42" i="3"/>
  <c r="R42" i="3" s="1"/>
  <c r="P42" i="3"/>
  <c r="M42" i="3"/>
  <c r="K42" i="3"/>
  <c r="H42" i="3"/>
  <c r="F42" i="3"/>
  <c r="C42" i="3"/>
  <c r="Q41" i="3"/>
  <c r="R41" i="3" s="1"/>
  <c r="P41" i="3"/>
  <c r="M41" i="3"/>
  <c r="K41" i="3"/>
  <c r="H41" i="3"/>
  <c r="F41" i="3"/>
  <c r="C41" i="3"/>
  <c r="R40" i="3"/>
  <c r="Q40" i="3"/>
  <c r="P40" i="3"/>
  <c r="M40" i="3"/>
  <c r="K40" i="3"/>
  <c r="H40" i="3"/>
  <c r="F40" i="3"/>
  <c r="C40" i="3"/>
  <c r="Q39" i="3"/>
  <c r="R39" i="3" s="1"/>
  <c r="P39" i="3"/>
  <c r="M39" i="3"/>
  <c r="K39" i="3"/>
  <c r="H39" i="3"/>
  <c r="F39" i="3"/>
  <c r="C39" i="3"/>
  <c r="Q38" i="3"/>
  <c r="R38" i="3" s="1"/>
  <c r="P38" i="3"/>
  <c r="M38" i="3"/>
  <c r="K38" i="3"/>
  <c r="H38" i="3"/>
  <c r="F38" i="3"/>
  <c r="C38" i="3"/>
  <c r="Q37" i="3"/>
  <c r="R37" i="3" s="1"/>
  <c r="P37" i="3"/>
  <c r="M37" i="3"/>
  <c r="K37" i="3"/>
  <c r="H37" i="3"/>
  <c r="F37" i="3"/>
  <c r="C37" i="3"/>
  <c r="Q36" i="3"/>
  <c r="R36" i="3" s="1"/>
  <c r="P36" i="3"/>
  <c r="M36" i="3"/>
  <c r="K36" i="3"/>
  <c r="H36" i="3"/>
  <c r="F36" i="3"/>
  <c r="C36" i="3"/>
  <c r="Q35" i="3"/>
  <c r="R35" i="3" s="1"/>
  <c r="P35" i="3"/>
  <c r="M35" i="3"/>
  <c r="K35" i="3"/>
  <c r="H35" i="3"/>
  <c r="F35" i="3"/>
  <c r="C35" i="3"/>
  <c r="R34" i="3"/>
  <c r="Q34" i="3"/>
  <c r="P34" i="3"/>
  <c r="M34" i="3"/>
  <c r="K34" i="3"/>
  <c r="H34" i="3"/>
  <c r="F34" i="3"/>
  <c r="C34" i="3"/>
  <c r="Q33" i="3"/>
  <c r="R33" i="3" s="1"/>
  <c r="P33" i="3"/>
  <c r="M33" i="3"/>
  <c r="K33" i="3"/>
  <c r="H33" i="3"/>
  <c r="F33" i="3"/>
  <c r="C33" i="3"/>
  <c r="Q32" i="3"/>
  <c r="R32" i="3" s="1"/>
  <c r="P32" i="3"/>
  <c r="M32" i="3"/>
  <c r="K32" i="3"/>
  <c r="H32" i="3"/>
  <c r="F32" i="3"/>
  <c r="C32" i="3"/>
  <c r="R31" i="3"/>
  <c r="Q31" i="3"/>
  <c r="P31" i="3"/>
  <c r="M31" i="3"/>
  <c r="K31" i="3"/>
  <c r="H31" i="3"/>
  <c r="F31" i="3"/>
  <c r="C31" i="3"/>
  <c r="Q30" i="3"/>
  <c r="R30" i="3" s="1"/>
  <c r="P30" i="3"/>
  <c r="M30" i="3"/>
  <c r="K30" i="3"/>
  <c r="H30" i="3"/>
  <c r="F30" i="3"/>
  <c r="C30" i="3"/>
  <c r="R29" i="3"/>
  <c r="Q29" i="3"/>
  <c r="P29" i="3"/>
  <c r="M29" i="3"/>
  <c r="K29" i="3"/>
  <c r="H29" i="3"/>
  <c r="F29" i="3"/>
  <c r="C29" i="3"/>
  <c r="Q28" i="3"/>
  <c r="R28" i="3" s="1"/>
  <c r="P28" i="3"/>
  <c r="M28" i="3"/>
  <c r="K28" i="3"/>
  <c r="H28" i="3"/>
  <c r="F28" i="3"/>
  <c r="C28" i="3"/>
  <c r="L27" i="3"/>
  <c r="N35" i="3" s="1"/>
  <c r="G27" i="3"/>
  <c r="I44" i="3" s="1"/>
  <c r="B27" i="3"/>
  <c r="D34" i="3" s="1"/>
  <c r="P22" i="3"/>
  <c r="L22" i="3"/>
  <c r="Q22" i="3" s="1"/>
  <c r="R22" i="3" s="1"/>
  <c r="K22" i="3"/>
  <c r="H22" i="3"/>
  <c r="F22" i="3"/>
  <c r="C22" i="3"/>
  <c r="P21" i="3"/>
  <c r="L21" i="3"/>
  <c r="Q21" i="3" s="1"/>
  <c r="R21" i="3" s="1"/>
  <c r="K21" i="3"/>
  <c r="H21" i="3"/>
  <c r="F21" i="3"/>
  <c r="C21" i="3"/>
  <c r="P20" i="3"/>
  <c r="L20" i="3"/>
  <c r="Q20" i="3" s="1"/>
  <c r="R20" i="3" s="1"/>
  <c r="K20" i="3"/>
  <c r="H20" i="3"/>
  <c r="F20" i="3"/>
  <c r="C20" i="3"/>
  <c r="P19" i="3"/>
  <c r="L19" i="3"/>
  <c r="Q19" i="3" s="1"/>
  <c r="R19" i="3" s="1"/>
  <c r="K19" i="3"/>
  <c r="H19" i="3"/>
  <c r="F19" i="3"/>
  <c r="C19" i="3"/>
  <c r="P18" i="3"/>
  <c r="L18" i="3"/>
  <c r="Q18" i="3" s="1"/>
  <c r="R18" i="3" s="1"/>
  <c r="K18" i="3"/>
  <c r="H18" i="3"/>
  <c r="F18" i="3"/>
  <c r="C18" i="3"/>
  <c r="P17" i="3"/>
  <c r="L17" i="3"/>
  <c r="Q17" i="3" s="1"/>
  <c r="R17" i="3" s="1"/>
  <c r="K17" i="3"/>
  <c r="H17" i="3"/>
  <c r="F17" i="3"/>
  <c r="C17" i="3"/>
  <c r="P16" i="3"/>
  <c r="L16" i="3"/>
  <c r="Q16" i="3" s="1"/>
  <c r="R16" i="3" s="1"/>
  <c r="K16" i="3"/>
  <c r="H16" i="3"/>
  <c r="F16" i="3"/>
  <c r="C16" i="3"/>
  <c r="P15" i="3"/>
  <c r="L15" i="3"/>
  <c r="Q15" i="3" s="1"/>
  <c r="R15" i="3" s="1"/>
  <c r="K15" i="3"/>
  <c r="H15" i="3"/>
  <c r="F15" i="3"/>
  <c r="C15" i="3"/>
  <c r="P14" i="3"/>
  <c r="L14" i="3"/>
  <c r="Q14" i="3" s="1"/>
  <c r="R14" i="3" s="1"/>
  <c r="K14" i="3"/>
  <c r="H14" i="3"/>
  <c r="F14" i="3"/>
  <c r="C14" i="3"/>
  <c r="P13" i="3"/>
  <c r="L13" i="3"/>
  <c r="Q13" i="3" s="1"/>
  <c r="R13" i="3" s="1"/>
  <c r="K13" i="3"/>
  <c r="H13" i="3"/>
  <c r="F13" i="3"/>
  <c r="C13" i="3"/>
  <c r="P12" i="3"/>
  <c r="L12" i="3"/>
  <c r="Q12" i="3" s="1"/>
  <c r="R12" i="3" s="1"/>
  <c r="K12" i="3"/>
  <c r="H12" i="3"/>
  <c r="F12" i="3"/>
  <c r="C12" i="3"/>
  <c r="P11" i="3"/>
  <c r="L11" i="3"/>
  <c r="M16" i="3" s="1"/>
  <c r="K11" i="3"/>
  <c r="H11" i="3"/>
  <c r="F11" i="3"/>
  <c r="C11" i="3"/>
  <c r="P10" i="3"/>
  <c r="L10" i="3"/>
  <c r="Q10" i="3" s="1"/>
  <c r="R10" i="3" s="1"/>
  <c r="K10" i="3"/>
  <c r="H10" i="3"/>
  <c r="F10" i="3"/>
  <c r="C10" i="3"/>
  <c r="P9" i="3"/>
  <c r="L9" i="3"/>
  <c r="Q9" i="3" s="1"/>
  <c r="R9" i="3" s="1"/>
  <c r="K9" i="3"/>
  <c r="H9" i="3"/>
  <c r="F9" i="3"/>
  <c r="C9" i="3"/>
  <c r="P8" i="3"/>
  <c r="L8" i="3"/>
  <c r="K8" i="3"/>
  <c r="H8" i="3"/>
  <c r="F8" i="3"/>
  <c r="C8" i="3"/>
  <c r="P7" i="3"/>
  <c r="L7" i="3"/>
  <c r="Q7" i="3" s="1"/>
  <c r="R7" i="3" s="1"/>
  <c r="K7" i="3"/>
  <c r="H7" i="3"/>
  <c r="F7" i="3"/>
  <c r="C7" i="3"/>
  <c r="P6" i="3"/>
  <c r="L6" i="3"/>
  <c r="M18" i="3" s="1"/>
  <c r="K6" i="3"/>
  <c r="H6" i="3"/>
  <c r="F6" i="3"/>
  <c r="C6" i="3"/>
  <c r="G5" i="3"/>
  <c r="I22" i="3" s="1"/>
  <c r="B5" i="3"/>
  <c r="R42" i="2"/>
  <c r="Q42" i="2"/>
  <c r="Q41" i="2"/>
  <c r="R41" i="2" s="1"/>
  <c r="Q40" i="2"/>
  <c r="R40" i="2" s="1"/>
  <c r="R39" i="2"/>
  <c r="Q39" i="2"/>
  <c r="R38" i="2"/>
  <c r="Q38" i="2"/>
  <c r="Q37" i="2"/>
  <c r="R37" i="2" s="1"/>
  <c r="R36" i="2"/>
  <c r="Q36" i="2"/>
  <c r="Q35" i="2"/>
  <c r="R35" i="2" s="1"/>
  <c r="Q34" i="2"/>
  <c r="R34" i="2" s="1"/>
  <c r="R33" i="2"/>
  <c r="Q33" i="2"/>
  <c r="R32" i="2"/>
  <c r="Q32" i="2"/>
  <c r="Q31" i="2"/>
  <c r="R31" i="2" s="1"/>
  <c r="Q30" i="2"/>
  <c r="R30" i="2" s="1"/>
  <c r="Q29" i="2"/>
  <c r="R29" i="2" s="1"/>
  <c r="Q28" i="2"/>
  <c r="R28" i="2" s="1"/>
  <c r="Q27" i="2"/>
  <c r="R27" i="2" s="1"/>
  <c r="R26" i="2"/>
  <c r="Q26" i="2"/>
  <c r="Q25" i="2"/>
  <c r="R25" i="2" s="1"/>
  <c r="Q21" i="2"/>
  <c r="R21" i="2" s="1"/>
  <c r="Q20" i="2"/>
  <c r="R20" i="2" s="1"/>
  <c r="Q19" i="2"/>
  <c r="R19" i="2" s="1"/>
  <c r="Q18" i="2"/>
  <c r="R18" i="2" s="1"/>
  <c r="Q17" i="2"/>
  <c r="R17" i="2" s="1"/>
  <c r="Q16" i="2"/>
  <c r="R16" i="2" s="1"/>
  <c r="R15" i="2"/>
  <c r="Q15" i="2"/>
  <c r="Q14" i="2"/>
  <c r="R14" i="2" s="1"/>
  <c r="R13" i="2"/>
  <c r="Q13" i="2"/>
  <c r="Q12" i="2"/>
  <c r="R12" i="2" s="1"/>
  <c r="Q11" i="2"/>
  <c r="R11" i="2" s="1"/>
  <c r="Q10" i="2"/>
  <c r="R10" i="2" s="1"/>
  <c r="Q9" i="2"/>
  <c r="R9" i="2" s="1"/>
  <c r="Q8" i="2"/>
  <c r="R8" i="2" s="1"/>
  <c r="R7" i="2"/>
  <c r="Q7" i="2"/>
  <c r="Q6" i="2"/>
  <c r="R6" i="2" s="1"/>
  <c r="Q5" i="2"/>
  <c r="R5" i="2" s="1"/>
  <c r="Q4" i="2"/>
  <c r="R4" i="2" s="1"/>
  <c r="EJ117" i="1"/>
  <c r="BR117" i="1"/>
  <c r="BP117" i="1"/>
  <c r="BN117" i="1"/>
  <c r="BL117" i="1"/>
  <c r="BJ117" i="1"/>
  <c r="BH117" i="1"/>
  <c r="BF117" i="1"/>
  <c r="BD117" i="1"/>
  <c r="BB117" i="1"/>
  <c r="AZ117" i="1"/>
  <c r="AR117" i="1"/>
  <c r="AP117" i="1"/>
  <c r="AN117" i="1"/>
  <c r="AL117" i="1"/>
  <c r="AJ117" i="1"/>
  <c r="AH117" i="1"/>
  <c r="AF117" i="1"/>
  <c r="AD117" i="1"/>
  <c r="AB117" i="1"/>
  <c r="Z117" i="1"/>
  <c r="X117" i="1"/>
  <c r="V117" i="1"/>
  <c r="O117" i="1"/>
  <c r="M117" i="1"/>
  <c r="K117" i="1"/>
  <c r="I117" i="1"/>
  <c r="G117" i="1"/>
  <c r="E117" i="1"/>
  <c r="C117" i="1"/>
  <c r="BT116" i="1"/>
  <c r="BR116" i="1"/>
  <c r="BP116" i="1"/>
  <c r="BN116" i="1"/>
  <c r="BL116" i="1"/>
  <c r="BJ116" i="1"/>
  <c r="BH116" i="1"/>
  <c r="BF116" i="1"/>
  <c r="BD116" i="1"/>
  <c r="BB116" i="1"/>
  <c r="AR116" i="1"/>
  <c r="AP116" i="1"/>
  <c r="AN116" i="1"/>
  <c r="AL116" i="1"/>
  <c r="AJ116" i="1"/>
  <c r="AH116" i="1"/>
  <c r="AF116" i="1"/>
  <c r="AD116" i="1"/>
  <c r="AB116" i="1"/>
  <c r="Z116" i="1"/>
  <c r="X116" i="1"/>
  <c r="V116" i="1"/>
  <c r="O116" i="1"/>
  <c r="M116" i="1"/>
  <c r="K116" i="1"/>
  <c r="I116" i="1"/>
  <c r="G116" i="1"/>
  <c r="E116" i="1"/>
  <c r="C116" i="1"/>
  <c r="BT115" i="1"/>
  <c r="BR115" i="1"/>
  <c r="BP115" i="1"/>
  <c r="BN115" i="1"/>
  <c r="BL115" i="1"/>
  <c r="BJ115" i="1"/>
  <c r="BH115" i="1"/>
  <c r="BF115" i="1"/>
  <c r="BD115" i="1"/>
  <c r="BB115" i="1"/>
  <c r="AR115" i="1"/>
  <c r="AP115" i="1"/>
  <c r="AN115" i="1"/>
  <c r="AL115" i="1"/>
  <c r="AJ115" i="1"/>
  <c r="AH115" i="1"/>
  <c r="AF115" i="1"/>
  <c r="AD115" i="1"/>
  <c r="AB115" i="1"/>
  <c r="Z115" i="1"/>
  <c r="X115" i="1"/>
  <c r="V115" i="1"/>
  <c r="O115" i="1"/>
  <c r="M115" i="1"/>
  <c r="K115" i="1"/>
  <c r="I115" i="1"/>
  <c r="G115" i="1"/>
  <c r="E115" i="1"/>
  <c r="C115" i="1"/>
  <c r="DX114" i="1"/>
  <c r="DW114" i="1"/>
  <c r="DV114" i="1"/>
  <c r="DU114" i="1"/>
  <c r="EQ112" i="1"/>
  <c r="DA112" i="1"/>
  <c r="CZ112" i="1"/>
  <c r="CW112" i="1"/>
  <c r="CX112" i="1" s="1"/>
  <c r="CV112" i="1"/>
  <c r="CT112" i="1"/>
  <c r="CR112" i="1"/>
  <c r="CP112" i="1"/>
  <c r="CN112" i="1"/>
  <c r="CL112" i="1"/>
  <c r="CJ112" i="1"/>
  <c r="CH112" i="1"/>
  <c r="CF112" i="1"/>
  <c r="CD112" i="1"/>
  <c r="CB112" i="1"/>
  <c r="BZ112" i="1"/>
  <c r="BV112" i="1"/>
  <c r="BW112" i="1" s="1"/>
  <c r="BU112" i="1"/>
  <c r="BS112" i="1"/>
  <c r="BQ112" i="1"/>
  <c r="BO112" i="1"/>
  <c r="BM112" i="1"/>
  <c r="BK112" i="1"/>
  <c r="BI112" i="1"/>
  <c r="BG112" i="1"/>
  <c r="BE112" i="1"/>
  <c r="BC112" i="1"/>
  <c r="BA112" i="1"/>
  <c r="AY112" i="1"/>
  <c r="AW112" i="1"/>
  <c r="AT112" i="1"/>
  <c r="AU112" i="1" s="1"/>
  <c r="AS112" i="1"/>
  <c r="AQ112" i="1"/>
  <c r="AO112" i="1"/>
  <c r="AM112" i="1"/>
  <c r="AK112" i="1"/>
  <c r="AI112" i="1"/>
  <c r="AG112" i="1"/>
  <c r="AE112" i="1"/>
  <c r="AC112" i="1"/>
  <c r="AA112" i="1"/>
  <c r="Y112" i="1"/>
  <c r="W112" i="1"/>
  <c r="S112" i="1"/>
  <c r="T112" i="1" s="1"/>
  <c r="P112" i="1"/>
  <c r="N112" i="1"/>
  <c r="L112" i="1"/>
  <c r="J112" i="1"/>
  <c r="H112" i="1"/>
  <c r="F112" i="1"/>
  <c r="D112" i="1"/>
  <c r="EQ111" i="1"/>
  <c r="DA111" i="1"/>
  <c r="CZ111" i="1"/>
  <c r="CW111" i="1"/>
  <c r="CX111" i="1" s="1"/>
  <c r="CV111" i="1"/>
  <c r="CT111" i="1"/>
  <c r="CR111" i="1"/>
  <c r="CP111" i="1"/>
  <c r="CN111" i="1"/>
  <c r="CL111" i="1"/>
  <c r="CJ111" i="1"/>
  <c r="CH111" i="1"/>
  <c r="CF111" i="1"/>
  <c r="CD111" i="1"/>
  <c r="CB111" i="1"/>
  <c r="BZ111" i="1"/>
  <c r="BV111" i="1"/>
  <c r="BW111" i="1" s="1"/>
  <c r="BU111" i="1"/>
  <c r="BS111" i="1"/>
  <c r="BQ111" i="1"/>
  <c r="BO111" i="1"/>
  <c r="BM111" i="1"/>
  <c r="BK111" i="1"/>
  <c r="BI111" i="1"/>
  <c r="BG111" i="1"/>
  <c r="BE111" i="1"/>
  <c r="BC111" i="1"/>
  <c r="BA111" i="1"/>
  <c r="AY111" i="1"/>
  <c r="AW111" i="1"/>
  <c r="AT111" i="1"/>
  <c r="AU111" i="1" s="1"/>
  <c r="AS111" i="1"/>
  <c r="AQ111" i="1"/>
  <c r="AO111" i="1"/>
  <c r="AM111" i="1"/>
  <c r="AK111" i="1"/>
  <c r="AI111" i="1"/>
  <c r="AG111" i="1"/>
  <c r="AE111" i="1"/>
  <c r="AC111" i="1"/>
  <c r="AA111" i="1"/>
  <c r="Y111" i="1"/>
  <c r="W111" i="1"/>
  <c r="S111" i="1"/>
  <c r="T111" i="1" s="1"/>
  <c r="P111" i="1"/>
  <c r="N111" i="1"/>
  <c r="L111" i="1"/>
  <c r="J111" i="1"/>
  <c r="H111" i="1"/>
  <c r="F111" i="1"/>
  <c r="D111" i="1"/>
  <c r="EN110" i="1"/>
  <c r="EM110" i="1"/>
  <c r="EL110" i="1"/>
  <c r="EK110" i="1"/>
  <c r="EJ110" i="1"/>
  <c r="EI110" i="1"/>
  <c r="EH110" i="1"/>
  <c r="EG110" i="1"/>
  <c r="EF110" i="1"/>
  <c r="EE110" i="1"/>
  <c r="ED110" i="1"/>
  <c r="EC110" i="1"/>
  <c r="CV110" i="1"/>
  <c r="CU110" i="1"/>
  <c r="CS110" i="1"/>
  <c r="CT110" i="1" s="1"/>
  <c r="CQ110" i="1"/>
  <c r="CR110" i="1" s="1"/>
  <c r="CO110" i="1"/>
  <c r="CN110" i="1"/>
  <c r="CK110" i="1"/>
  <c r="CL110" i="1" s="1"/>
  <c r="CI110" i="1"/>
  <c r="CJ110" i="1" s="1"/>
  <c r="CH110" i="1"/>
  <c r="CF110" i="1"/>
  <c r="CC110" i="1"/>
  <c r="CD110" i="1" s="1"/>
  <c r="CA110" i="1"/>
  <c r="CB110" i="1" s="1"/>
  <c r="BY110" i="1"/>
  <c r="BT110" i="1"/>
  <c r="BU110" i="1" s="1"/>
  <c r="BR110" i="1"/>
  <c r="BS110" i="1" s="1"/>
  <c r="BP110" i="1"/>
  <c r="BN110" i="1"/>
  <c r="BL110" i="1"/>
  <c r="BM110" i="1" s="1"/>
  <c r="BJ110" i="1"/>
  <c r="BK110" i="1" s="1"/>
  <c r="BH110" i="1"/>
  <c r="BG110" i="1"/>
  <c r="BF110" i="1"/>
  <c r="BD110" i="1"/>
  <c r="BE110" i="1" s="1"/>
  <c r="BB110" i="1"/>
  <c r="AZ110" i="1"/>
  <c r="AX110" i="1"/>
  <c r="AY110" i="1" s="1"/>
  <c r="AR110" i="1"/>
  <c r="AP110" i="1"/>
  <c r="AN110" i="1"/>
  <c r="AO110" i="1" s="1"/>
  <c r="AL110" i="1"/>
  <c r="AM110" i="1" s="1"/>
  <c r="AJ110" i="1"/>
  <c r="AH110" i="1"/>
  <c r="AF110" i="1"/>
  <c r="AD110" i="1"/>
  <c r="AB110" i="1"/>
  <c r="Z110" i="1"/>
  <c r="Y110" i="1"/>
  <c r="X110" i="1"/>
  <c r="W110" i="1"/>
  <c r="V110" i="1"/>
  <c r="O110" i="1"/>
  <c r="M110" i="1"/>
  <c r="N110" i="1" s="1"/>
  <c r="K110" i="1"/>
  <c r="I110" i="1"/>
  <c r="G110" i="1"/>
  <c r="H110" i="1" s="1"/>
  <c r="E110" i="1"/>
  <c r="C110" i="1"/>
  <c r="EQ109" i="1"/>
  <c r="DA109" i="1"/>
  <c r="CZ109" i="1"/>
  <c r="CW109" i="1"/>
  <c r="CX109" i="1" s="1"/>
  <c r="CV109" i="1"/>
  <c r="CT109" i="1"/>
  <c r="CR109" i="1"/>
  <c r="CP109" i="1"/>
  <c r="CN109" i="1"/>
  <c r="CL109" i="1"/>
  <c r="CJ109" i="1"/>
  <c r="CH109" i="1"/>
  <c r="CF109" i="1"/>
  <c r="CD109" i="1"/>
  <c r="CB109" i="1"/>
  <c r="BZ109" i="1"/>
  <c r="BV109" i="1"/>
  <c r="BW109" i="1" s="1"/>
  <c r="BU109" i="1"/>
  <c r="BS109" i="1"/>
  <c r="BQ109" i="1"/>
  <c r="BO109" i="1"/>
  <c r="BM109" i="1"/>
  <c r="BK109" i="1"/>
  <c r="BI109" i="1"/>
  <c r="BG109" i="1"/>
  <c r="BE109" i="1"/>
  <c r="BC109" i="1"/>
  <c r="BA109" i="1"/>
  <c r="AY109" i="1"/>
  <c r="AW109" i="1"/>
  <c r="AT109" i="1"/>
  <c r="AU109" i="1" s="1"/>
  <c r="AS109" i="1"/>
  <c r="AQ109" i="1"/>
  <c r="AO109" i="1"/>
  <c r="AM109" i="1"/>
  <c r="AK109" i="1"/>
  <c r="AI109" i="1"/>
  <c r="AG109" i="1"/>
  <c r="AE109" i="1"/>
  <c r="AC109" i="1"/>
  <c r="AA109" i="1"/>
  <c r="Y109" i="1"/>
  <c r="W109" i="1"/>
  <c r="S109" i="1"/>
  <c r="T109" i="1" s="1"/>
  <c r="P109" i="1"/>
  <c r="N109" i="1"/>
  <c r="L109" i="1"/>
  <c r="J109" i="1"/>
  <c r="H109" i="1"/>
  <c r="F109" i="1"/>
  <c r="D109" i="1"/>
  <c r="EQ108" i="1"/>
  <c r="DA108" i="1"/>
  <c r="CZ108" i="1"/>
  <c r="CW108" i="1"/>
  <c r="CX108" i="1" s="1"/>
  <c r="CV108" i="1"/>
  <c r="CT108" i="1"/>
  <c r="CR108" i="1"/>
  <c r="CP108" i="1"/>
  <c r="CN108" i="1"/>
  <c r="CL108" i="1"/>
  <c r="CJ108" i="1"/>
  <c r="CH108" i="1"/>
  <c r="CF108" i="1"/>
  <c r="CD108" i="1"/>
  <c r="CB108" i="1"/>
  <c r="BZ108" i="1"/>
  <c r="BV108" i="1"/>
  <c r="BW108" i="1" s="1"/>
  <c r="BU108" i="1"/>
  <c r="BS108" i="1"/>
  <c r="BQ108" i="1"/>
  <c r="BO108" i="1"/>
  <c r="BM108" i="1"/>
  <c r="BK108" i="1"/>
  <c r="BI108" i="1"/>
  <c r="BG108" i="1"/>
  <c r="BE108" i="1"/>
  <c r="BC108" i="1"/>
  <c r="BA108" i="1"/>
  <c r="AY108" i="1"/>
  <c r="AW108" i="1"/>
  <c r="AT108" i="1"/>
  <c r="AU108" i="1" s="1"/>
  <c r="AS108" i="1"/>
  <c r="AQ108" i="1"/>
  <c r="AO108" i="1"/>
  <c r="AM108" i="1"/>
  <c r="AK108" i="1"/>
  <c r="AI108" i="1"/>
  <c r="AG108" i="1"/>
  <c r="AE108" i="1"/>
  <c r="AC108" i="1"/>
  <c r="AA108" i="1"/>
  <c r="Y108" i="1"/>
  <c r="W108" i="1"/>
  <c r="S108" i="1"/>
  <c r="T108" i="1" s="1"/>
  <c r="P108" i="1"/>
  <c r="N108" i="1"/>
  <c r="L108" i="1"/>
  <c r="J108" i="1"/>
  <c r="H108" i="1"/>
  <c r="F108" i="1"/>
  <c r="D108" i="1"/>
  <c r="EQ107" i="1"/>
  <c r="DA107" i="1"/>
  <c r="CZ107" i="1"/>
  <c r="CW107" i="1"/>
  <c r="CX107" i="1" s="1"/>
  <c r="CV107" i="1"/>
  <c r="CT107" i="1"/>
  <c r="CR107" i="1"/>
  <c r="CP107" i="1"/>
  <c r="CN107" i="1"/>
  <c r="CL107" i="1"/>
  <c r="CJ107" i="1"/>
  <c r="CH107" i="1"/>
  <c r="CF107" i="1"/>
  <c r="CD107" i="1"/>
  <c r="CB107" i="1"/>
  <c r="BZ107" i="1"/>
  <c r="BV107" i="1"/>
  <c r="BW107" i="1" s="1"/>
  <c r="BU107" i="1"/>
  <c r="BS107" i="1"/>
  <c r="BQ107" i="1"/>
  <c r="BO107" i="1"/>
  <c r="BM107" i="1"/>
  <c r="BK107" i="1"/>
  <c r="BI107" i="1"/>
  <c r="BG107" i="1"/>
  <c r="BE107" i="1"/>
  <c r="BC107" i="1"/>
  <c r="BA107" i="1"/>
  <c r="AY107" i="1"/>
  <c r="AW107" i="1"/>
  <c r="AT107" i="1"/>
  <c r="AU107" i="1" s="1"/>
  <c r="AS107" i="1"/>
  <c r="AQ107" i="1"/>
  <c r="AO107" i="1"/>
  <c r="AM107" i="1"/>
  <c r="AK107" i="1"/>
  <c r="AI107" i="1"/>
  <c r="AG107" i="1"/>
  <c r="AE107" i="1"/>
  <c r="AC107" i="1"/>
  <c r="AA107" i="1"/>
  <c r="Y107" i="1"/>
  <c r="W107" i="1"/>
  <c r="S107" i="1"/>
  <c r="T107" i="1" s="1"/>
  <c r="P107" i="1"/>
  <c r="N107" i="1"/>
  <c r="L107" i="1"/>
  <c r="J107" i="1"/>
  <c r="H107" i="1"/>
  <c r="F107" i="1"/>
  <c r="D107" i="1"/>
  <c r="EQ106" i="1"/>
  <c r="DA106" i="1"/>
  <c r="CZ106" i="1"/>
  <c r="CW106" i="1"/>
  <c r="CX106" i="1" s="1"/>
  <c r="CV106" i="1"/>
  <c r="CT106" i="1"/>
  <c r="CR106" i="1"/>
  <c r="CP106" i="1"/>
  <c r="CN106" i="1"/>
  <c r="CL106" i="1"/>
  <c r="CJ106" i="1"/>
  <c r="CH106" i="1"/>
  <c r="CF106" i="1"/>
  <c r="CD106" i="1"/>
  <c r="CB106" i="1"/>
  <c r="BZ106" i="1"/>
  <c r="BW106" i="1"/>
  <c r="BV106" i="1"/>
  <c r="BU106" i="1"/>
  <c r="BS106" i="1"/>
  <c r="BQ106" i="1"/>
  <c r="BO106" i="1"/>
  <c r="BM106" i="1"/>
  <c r="BK106" i="1"/>
  <c r="BI106" i="1"/>
  <c r="BG106" i="1"/>
  <c r="BE106" i="1"/>
  <c r="BC106" i="1"/>
  <c r="BA106" i="1"/>
  <c r="AY106" i="1"/>
  <c r="AW106" i="1"/>
  <c r="AT106" i="1"/>
  <c r="AU106" i="1" s="1"/>
  <c r="AS106" i="1"/>
  <c r="AQ106" i="1"/>
  <c r="AO106" i="1"/>
  <c r="AM106" i="1"/>
  <c r="AK106" i="1"/>
  <c r="AI106" i="1"/>
  <c r="AG106" i="1"/>
  <c r="AE106" i="1"/>
  <c r="AC106" i="1"/>
  <c r="AA106" i="1"/>
  <c r="Y106" i="1"/>
  <c r="W106" i="1"/>
  <c r="T106" i="1"/>
  <c r="S106" i="1"/>
  <c r="P106" i="1"/>
  <c r="N106" i="1"/>
  <c r="L106" i="1"/>
  <c r="J106" i="1"/>
  <c r="H106" i="1"/>
  <c r="F106" i="1"/>
  <c r="D106" i="1"/>
  <c r="EQ105" i="1"/>
  <c r="DA105" i="1"/>
  <c r="CZ105" i="1"/>
  <c r="CX105" i="1"/>
  <c r="CW105" i="1"/>
  <c r="CV105" i="1"/>
  <c r="CT105" i="1"/>
  <c r="CR105" i="1"/>
  <c r="CP105" i="1"/>
  <c r="CN105" i="1"/>
  <c r="CL105" i="1"/>
  <c r="CJ105" i="1"/>
  <c r="CH105" i="1"/>
  <c r="CF105" i="1"/>
  <c r="CD105" i="1"/>
  <c r="CB105" i="1"/>
  <c r="BZ105" i="1"/>
  <c r="BV105" i="1"/>
  <c r="BW105" i="1" s="1"/>
  <c r="BU105" i="1"/>
  <c r="BS105" i="1"/>
  <c r="BQ105" i="1"/>
  <c r="BO105" i="1"/>
  <c r="BM105" i="1"/>
  <c r="BK105" i="1"/>
  <c r="BI105" i="1"/>
  <c r="BG105" i="1"/>
  <c r="BE105" i="1"/>
  <c r="BC105" i="1"/>
  <c r="BA105" i="1"/>
  <c r="AY105" i="1"/>
  <c r="AW105" i="1"/>
  <c r="AT105" i="1"/>
  <c r="AU105" i="1" s="1"/>
  <c r="AS105" i="1"/>
  <c r="AQ105" i="1"/>
  <c r="AO105" i="1"/>
  <c r="AM105" i="1"/>
  <c r="AK105" i="1"/>
  <c r="AI105" i="1"/>
  <c r="AG105" i="1"/>
  <c r="AE105" i="1"/>
  <c r="AC105" i="1"/>
  <c r="AA105" i="1"/>
  <c r="Y105" i="1"/>
  <c r="W105" i="1"/>
  <c r="S105" i="1"/>
  <c r="T105" i="1" s="1"/>
  <c r="P105" i="1"/>
  <c r="N105" i="1"/>
  <c r="L105" i="1"/>
  <c r="J105" i="1"/>
  <c r="H105" i="1"/>
  <c r="F105" i="1"/>
  <c r="D105" i="1"/>
  <c r="EN104" i="1"/>
  <c r="EM104" i="1"/>
  <c r="EL104" i="1"/>
  <c r="EK104" i="1"/>
  <c r="EJ104" i="1"/>
  <c r="EI104" i="1"/>
  <c r="EH104" i="1"/>
  <c r="EG104" i="1"/>
  <c r="EF104" i="1"/>
  <c r="EE104" i="1"/>
  <c r="ED104" i="1"/>
  <c r="EC104" i="1"/>
  <c r="CU104" i="1"/>
  <c r="CS104" i="1"/>
  <c r="CQ104" i="1"/>
  <c r="CR104" i="1" s="1"/>
  <c r="CO104" i="1"/>
  <c r="CP104" i="1" s="1"/>
  <c r="CN104" i="1"/>
  <c r="CK104" i="1"/>
  <c r="CL104" i="1" s="1"/>
  <c r="CI104" i="1"/>
  <c r="CJ104" i="1" s="1"/>
  <c r="CH104" i="1"/>
  <c r="CF104" i="1"/>
  <c r="CD104" i="1"/>
  <c r="CC104" i="1"/>
  <c r="CA104" i="1"/>
  <c r="CB104" i="1" s="1"/>
  <c r="BY104" i="1"/>
  <c r="BZ104" i="1" s="1"/>
  <c r="BU104" i="1"/>
  <c r="BT104" i="1"/>
  <c r="BR104" i="1"/>
  <c r="BQ104" i="1"/>
  <c r="BP104" i="1"/>
  <c r="BN104" i="1"/>
  <c r="BL104" i="1"/>
  <c r="BM104" i="1" s="1"/>
  <c r="BJ104" i="1"/>
  <c r="BI104" i="1"/>
  <c r="BH104" i="1"/>
  <c r="BF104" i="1"/>
  <c r="BG104" i="1" s="1"/>
  <c r="BE104" i="1"/>
  <c r="BD104" i="1"/>
  <c r="BB104" i="1"/>
  <c r="BC104" i="1" s="1"/>
  <c r="AZ104" i="1"/>
  <c r="BA104" i="1" s="1"/>
  <c r="AX104" i="1"/>
  <c r="AR104" i="1"/>
  <c r="AS104" i="1" s="1"/>
  <c r="AP104" i="1"/>
  <c r="AQ104" i="1" s="1"/>
  <c r="AN104" i="1"/>
  <c r="AO104" i="1" s="1"/>
  <c r="AL104" i="1"/>
  <c r="AM104" i="1" s="1"/>
  <c r="AJ104" i="1"/>
  <c r="AK104" i="1" s="1"/>
  <c r="AH104" i="1"/>
  <c r="AF104" i="1"/>
  <c r="AG104" i="1" s="1"/>
  <c r="AD104" i="1"/>
  <c r="AB104" i="1"/>
  <c r="AA104" i="1"/>
  <c r="Z104" i="1"/>
  <c r="Y104" i="1"/>
  <c r="X104" i="1"/>
  <c r="V104" i="1"/>
  <c r="W104" i="1" s="1"/>
  <c r="O104" i="1"/>
  <c r="P104" i="1" s="1"/>
  <c r="M104" i="1"/>
  <c r="N104" i="1" s="1"/>
  <c r="K104" i="1"/>
  <c r="L104" i="1" s="1"/>
  <c r="I104" i="1"/>
  <c r="J104" i="1" s="1"/>
  <c r="G104" i="1"/>
  <c r="E104" i="1"/>
  <c r="F104" i="1" s="1"/>
  <c r="C104" i="1"/>
  <c r="EQ103" i="1"/>
  <c r="DA103" i="1"/>
  <c r="CZ103" i="1"/>
  <c r="CW103" i="1"/>
  <c r="CX103" i="1" s="1"/>
  <c r="CV103" i="1"/>
  <c r="CT103" i="1"/>
  <c r="CR103" i="1"/>
  <c r="CP103" i="1"/>
  <c r="CN103" i="1"/>
  <c r="CL103" i="1"/>
  <c r="CJ103" i="1"/>
  <c r="CH103" i="1"/>
  <c r="CF103" i="1"/>
  <c r="CD103" i="1"/>
  <c r="CB103" i="1"/>
  <c r="BZ103" i="1"/>
  <c r="BW103" i="1"/>
  <c r="BV103" i="1"/>
  <c r="BU103" i="1"/>
  <c r="BS103" i="1"/>
  <c r="BQ103" i="1"/>
  <c r="BO103" i="1"/>
  <c r="BM103" i="1"/>
  <c r="BK103" i="1"/>
  <c r="BI103" i="1"/>
  <c r="BG103" i="1"/>
  <c r="BE103" i="1"/>
  <c r="BC103" i="1"/>
  <c r="BA103" i="1"/>
  <c r="AY103" i="1"/>
  <c r="AW103" i="1"/>
  <c r="AT103" i="1"/>
  <c r="AU103" i="1" s="1"/>
  <c r="AS103" i="1"/>
  <c r="AQ103" i="1"/>
  <c r="AO103" i="1"/>
  <c r="AM103" i="1"/>
  <c r="AK103" i="1"/>
  <c r="AI103" i="1"/>
  <c r="AG103" i="1"/>
  <c r="AE103" i="1"/>
  <c r="AC103" i="1"/>
  <c r="AA103" i="1"/>
  <c r="Y103" i="1"/>
  <c r="W103" i="1"/>
  <c r="S103" i="1"/>
  <c r="T103" i="1" s="1"/>
  <c r="P103" i="1"/>
  <c r="N103" i="1"/>
  <c r="L103" i="1"/>
  <c r="J103" i="1"/>
  <c r="H103" i="1"/>
  <c r="F103" i="1"/>
  <c r="D103" i="1"/>
  <c r="EQ102" i="1"/>
  <c r="DA102" i="1"/>
  <c r="CZ102" i="1"/>
  <c r="CW102" i="1"/>
  <c r="CX102" i="1" s="1"/>
  <c r="CV102" i="1"/>
  <c r="CT102" i="1"/>
  <c r="CR102" i="1"/>
  <c r="CP102" i="1"/>
  <c r="CN102" i="1"/>
  <c r="CL102" i="1"/>
  <c r="CJ102" i="1"/>
  <c r="CH102" i="1"/>
  <c r="CF102" i="1"/>
  <c r="CD102" i="1"/>
  <c r="CB102" i="1"/>
  <c r="BZ102" i="1"/>
  <c r="BV102" i="1"/>
  <c r="BW102" i="1" s="1"/>
  <c r="BU102" i="1"/>
  <c r="BS102" i="1"/>
  <c r="BQ102" i="1"/>
  <c r="BO102" i="1"/>
  <c r="BM102" i="1"/>
  <c r="BK102" i="1"/>
  <c r="BI102" i="1"/>
  <c r="BG102" i="1"/>
  <c r="BE102" i="1"/>
  <c r="BC102" i="1"/>
  <c r="BA102" i="1"/>
  <c r="AY102" i="1"/>
  <c r="AW102" i="1"/>
  <c r="AT102" i="1"/>
  <c r="AU102" i="1" s="1"/>
  <c r="AS102" i="1"/>
  <c r="AQ102" i="1"/>
  <c r="AO102" i="1"/>
  <c r="AM102" i="1"/>
  <c r="AK102" i="1"/>
  <c r="AI102" i="1"/>
  <c r="AG102" i="1"/>
  <c r="AE102" i="1"/>
  <c r="AC102" i="1"/>
  <c r="AA102" i="1"/>
  <c r="Y102" i="1"/>
  <c r="W102" i="1"/>
  <c r="T102" i="1"/>
  <c r="S102" i="1"/>
  <c r="P102" i="1"/>
  <c r="N102" i="1"/>
  <c r="L102" i="1"/>
  <c r="J102" i="1"/>
  <c r="H102" i="1"/>
  <c r="F102" i="1"/>
  <c r="D102" i="1"/>
  <c r="EQ101" i="1"/>
  <c r="DA101" i="1"/>
  <c r="CZ101" i="1"/>
  <c r="CX101" i="1"/>
  <c r="CW101" i="1"/>
  <c r="CV101" i="1"/>
  <c r="CT101" i="1"/>
  <c r="CR101" i="1"/>
  <c r="CP101" i="1"/>
  <c r="CN101" i="1"/>
  <c r="CL101" i="1"/>
  <c r="CJ101" i="1"/>
  <c r="CH101" i="1"/>
  <c r="CF101" i="1"/>
  <c r="CD101" i="1"/>
  <c r="CB101" i="1"/>
  <c r="BZ101" i="1"/>
  <c r="BW101" i="1"/>
  <c r="BV101" i="1"/>
  <c r="BU101" i="1"/>
  <c r="BS101" i="1"/>
  <c r="BQ101" i="1"/>
  <c r="BO101" i="1"/>
  <c r="BM101" i="1"/>
  <c r="BK101" i="1"/>
  <c r="BI101" i="1"/>
  <c r="BG101" i="1"/>
  <c r="BE101" i="1"/>
  <c r="BC101" i="1"/>
  <c r="BA101" i="1"/>
  <c r="AY101" i="1"/>
  <c r="AW101" i="1"/>
  <c r="AT101" i="1"/>
  <c r="AU101" i="1" s="1"/>
  <c r="AS101" i="1"/>
  <c r="AQ101" i="1"/>
  <c r="AO101" i="1"/>
  <c r="AM101" i="1"/>
  <c r="AK101" i="1"/>
  <c r="AI101" i="1"/>
  <c r="AG101" i="1"/>
  <c r="AE101" i="1"/>
  <c r="AC101" i="1"/>
  <c r="AA101" i="1"/>
  <c r="Y101" i="1"/>
  <c r="W101" i="1"/>
  <c r="S101" i="1"/>
  <c r="T101" i="1" s="1"/>
  <c r="P101" i="1"/>
  <c r="N101" i="1"/>
  <c r="L101" i="1"/>
  <c r="J101" i="1"/>
  <c r="H101" i="1"/>
  <c r="F101" i="1"/>
  <c r="D101" i="1"/>
  <c r="EQ100" i="1"/>
  <c r="DA100" i="1"/>
  <c r="CZ100" i="1"/>
  <c r="CW100" i="1"/>
  <c r="CX100" i="1" s="1"/>
  <c r="CV100" i="1"/>
  <c r="CT100" i="1"/>
  <c r="CR100" i="1"/>
  <c r="CP100" i="1"/>
  <c r="CN100" i="1"/>
  <c r="CL100" i="1"/>
  <c r="CJ100" i="1"/>
  <c r="CH100" i="1"/>
  <c r="CF100" i="1"/>
  <c r="CD100" i="1"/>
  <c r="CB100" i="1"/>
  <c r="BZ100" i="1"/>
  <c r="BW100" i="1"/>
  <c r="BV100" i="1"/>
  <c r="BU100" i="1"/>
  <c r="BS100" i="1"/>
  <c r="BQ100" i="1"/>
  <c r="BO100" i="1"/>
  <c r="BM100" i="1"/>
  <c r="BK100" i="1"/>
  <c r="BI100" i="1"/>
  <c r="BG100" i="1"/>
  <c r="BE100" i="1"/>
  <c r="BC100" i="1"/>
  <c r="BA100" i="1"/>
  <c r="AY100" i="1"/>
  <c r="AW100" i="1"/>
  <c r="AT100" i="1"/>
  <c r="AU100" i="1" s="1"/>
  <c r="AS100" i="1"/>
  <c r="AQ100" i="1"/>
  <c r="AO100" i="1"/>
  <c r="AM100" i="1"/>
  <c r="AK100" i="1"/>
  <c r="AI100" i="1"/>
  <c r="AG100" i="1"/>
  <c r="AE100" i="1"/>
  <c r="AC100" i="1"/>
  <c r="AA100" i="1"/>
  <c r="Y100" i="1"/>
  <c r="W100" i="1"/>
  <c r="T100" i="1"/>
  <c r="S100" i="1"/>
  <c r="P100" i="1"/>
  <c r="N100" i="1"/>
  <c r="L100" i="1"/>
  <c r="J100" i="1"/>
  <c r="H100" i="1"/>
  <c r="F100" i="1"/>
  <c r="D100" i="1"/>
  <c r="EQ99" i="1"/>
  <c r="DA99" i="1"/>
  <c r="CZ99" i="1"/>
  <c r="CX99" i="1"/>
  <c r="CW99" i="1"/>
  <c r="CV99" i="1"/>
  <c r="CT99" i="1"/>
  <c r="CR99" i="1"/>
  <c r="CP99" i="1"/>
  <c r="CN99" i="1"/>
  <c r="CL99" i="1"/>
  <c r="CJ99" i="1"/>
  <c r="CH99" i="1"/>
  <c r="CF99" i="1"/>
  <c r="CD99" i="1"/>
  <c r="CB99" i="1"/>
  <c r="BZ99" i="1"/>
  <c r="BW99" i="1"/>
  <c r="BV99" i="1"/>
  <c r="BU99" i="1"/>
  <c r="BS99" i="1"/>
  <c r="BQ99" i="1"/>
  <c r="BO99" i="1"/>
  <c r="BM99" i="1"/>
  <c r="BK99" i="1"/>
  <c r="BI99" i="1"/>
  <c r="BG99" i="1"/>
  <c r="BE99" i="1"/>
  <c r="BC99" i="1"/>
  <c r="BA99" i="1"/>
  <c r="AY99" i="1"/>
  <c r="AW99" i="1"/>
  <c r="AT99" i="1"/>
  <c r="AU99" i="1" s="1"/>
  <c r="AS99" i="1"/>
  <c r="AQ99" i="1"/>
  <c r="AO99" i="1"/>
  <c r="AM99" i="1"/>
  <c r="AK99" i="1"/>
  <c r="AI99" i="1"/>
  <c r="AG99" i="1"/>
  <c r="AE99" i="1"/>
  <c r="AC99" i="1"/>
  <c r="AA99" i="1"/>
  <c r="Y99" i="1"/>
  <c r="W99" i="1"/>
  <c r="S99" i="1"/>
  <c r="T99" i="1" s="1"/>
  <c r="P99" i="1"/>
  <c r="N99" i="1"/>
  <c r="L99" i="1"/>
  <c r="J99" i="1"/>
  <c r="H99" i="1"/>
  <c r="F99" i="1"/>
  <c r="D99" i="1"/>
  <c r="EN98" i="1"/>
  <c r="EM98" i="1"/>
  <c r="EL98" i="1"/>
  <c r="EK98" i="1"/>
  <c r="EJ98" i="1"/>
  <c r="EI98" i="1"/>
  <c r="EH98" i="1"/>
  <c r="EG98" i="1"/>
  <c r="EF98" i="1"/>
  <c r="EE98" i="1"/>
  <c r="ED98" i="1"/>
  <c r="EC98" i="1"/>
  <c r="CU98" i="1"/>
  <c r="CT98" i="1"/>
  <c r="CS98" i="1"/>
  <c r="CQ98" i="1"/>
  <c r="CR98" i="1" s="1"/>
  <c r="CP98" i="1"/>
  <c r="CO98" i="1"/>
  <c r="CN98" i="1"/>
  <c r="CK98" i="1"/>
  <c r="CL98" i="1" s="1"/>
  <c r="CJ98" i="1"/>
  <c r="CI98" i="1"/>
  <c r="CH98" i="1"/>
  <c r="CF98" i="1"/>
  <c r="CC98" i="1"/>
  <c r="CD98" i="1" s="1"/>
  <c r="CA98" i="1"/>
  <c r="BY98" i="1"/>
  <c r="BZ98" i="1" s="1"/>
  <c r="BT98" i="1"/>
  <c r="BS98" i="1"/>
  <c r="BR98" i="1"/>
  <c r="BP98" i="1"/>
  <c r="BQ98" i="1" s="1"/>
  <c r="BN98" i="1"/>
  <c r="BO98" i="1" s="1"/>
  <c r="BL98" i="1"/>
  <c r="BM98" i="1" s="1"/>
  <c r="BJ98" i="1"/>
  <c r="BI98" i="1"/>
  <c r="BH98" i="1"/>
  <c r="BF98" i="1"/>
  <c r="BG98" i="1" s="1"/>
  <c r="BD98" i="1"/>
  <c r="BE98" i="1" s="1"/>
  <c r="BB98" i="1"/>
  <c r="AZ98" i="1"/>
  <c r="AX98" i="1"/>
  <c r="AY98" i="1" s="1"/>
  <c r="AS98" i="1"/>
  <c r="AR98" i="1"/>
  <c r="AQ98" i="1"/>
  <c r="AP98" i="1"/>
  <c r="AO98" i="1"/>
  <c r="AN98" i="1"/>
  <c r="AL98" i="1"/>
  <c r="AJ98" i="1"/>
  <c r="AH98" i="1"/>
  <c r="AG98" i="1"/>
  <c r="AF98" i="1"/>
  <c r="AD98" i="1"/>
  <c r="AE98" i="1" s="1"/>
  <c r="AB98" i="1"/>
  <c r="AC98" i="1" s="1"/>
  <c r="Z98" i="1"/>
  <c r="X98" i="1"/>
  <c r="Y98" i="1" s="1"/>
  <c r="V98" i="1"/>
  <c r="O98" i="1"/>
  <c r="M98" i="1"/>
  <c r="N98" i="1" s="1"/>
  <c r="K98" i="1"/>
  <c r="I98" i="1"/>
  <c r="G98" i="1"/>
  <c r="H98" i="1" s="1"/>
  <c r="E98" i="1"/>
  <c r="C98" i="1"/>
  <c r="EQ97" i="1"/>
  <c r="DA97" i="1"/>
  <c r="CZ97" i="1"/>
  <c r="CW97" i="1"/>
  <c r="CX97" i="1" s="1"/>
  <c r="CV97" i="1"/>
  <c r="CT97" i="1"/>
  <c r="CR97" i="1"/>
  <c r="CP97" i="1"/>
  <c r="CN97" i="1"/>
  <c r="CL97" i="1"/>
  <c r="CJ97" i="1"/>
  <c r="CH97" i="1"/>
  <c r="CF97" i="1"/>
  <c r="CD97" i="1"/>
  <c r="CB97" i="1"/>
  <c r="BZ97" i="1"/>
  <c r="BV97" i="1"/>
  <c r="BW97" i="1" s="1"/>
  <c r="BU97" i="1"/>
  <c r="BS97" i="1"/>
  <c r="BQ97" i="1"/>
  <c r="BO97" i="1"/>
  <c r="BM97" i="1"/>
  <c r="BK97" i="1"/>
  <c r="BI97" i="1"/>
  <c r="BG97" i="1"/>
  <c r="BE97" i="1"/>
  <c r="BC97" i="1"/>
  <c r="BA97" i="1"/>
  <c r="AY97" i="1"/>
  <c r="AW97" i="1"/>
  <c r="AU97" i="1"/>
  <c r="AT97" i="1"/>
  <c r="AS97" i="1"/>
  <c r="AQ97" i="1"/>
  <c r="AO97" i="1"/>
  <c r="AM97" i="1"/>
  <c r="AK97" i="1"/>
  <c r="AI97" i="1"/>
  <c r="AG97" i="1"/>
  <c r="AE97" i="1"/>
  <c r="AC97" i="1"/>
  <c r="AA97" i="1"/>
  <c r="Y97" i="1"/>
  <c r="W97" i="1"/>
  <c r="S97" i="1"/>
  <c r="T97" i="1" s="1"/>
  <c r="P97" i="1"/>
  <c r="N97" i="1"/>
  <c r="L97" i="1"/>
  <c r="J97" i="1"/>
  <c r="H97" i="1"/>
  <c r="F97" i="1"/>
  <c r="D97" i="1"/>
  <c r="EQ96" i="1"/>
  <c r="DA96" i="1"/>
  <c r="CZ96" i="1"/>
  <c r="CW96" i="1"/>
  <c r="CX96" i="1" s="1"/>
  <c r="CV96" i="1"/>
  <c r="CT96" i="1"/>
  <c r="CR96" i="1"/>
  <c r="CP96" i="1"/>
  <c r="CN96" i="1"/>
  <c r="CL96" i="1"/>
  <c r="CJ96" i="1"/>
  <c r="CH96" i="1"/>
  <c r="CF96" i="1"/>
  <c r="CD96" i="1"/>
  <c r="CB96" i="1"/>
  <c r="BZ96" i="1"/>
  <c r="BV96" i="1"/>
  <c r="BW96" i="1" s="1"/>
  <c r="BU96" i="1"/>
  <c r="BS96" i="1"/>
  <c r="BQ96" i="1"/>
  <c r="BO96" i="1"/>
  <c r="BM96" i="1"/>
  <c r="BK96" i="1"/>
  <c r="BI96" i="1"/>
  <c r="BG96" i="1"/>
  <c r="BE96" i="1"/>
  <c r="BC96" i="1"/>
  <c r="BA96" i="1"/>
  <c r="AY96" i="1"/>
  <c r="AW96" i="1"/>
  <c r="AT96" i="1"/>
  <c r="AU96" i="1" s="1"/>
  <c r="AS96" i="1"/>
  <c r="AQ96" i="1"/>
  <c r="AO96" i="1"/>
  <c r="AM96" i="1"/>
  <c r="AK96" i="1"/>
  <c r="AI96" i="1"/>
  <c r="AG96" i="1"/>
  <c r="AE96" i="1"/>
  <c r="AC96" i="1"/>
  <c r="AA96" i="1"/>
  <c r="Y96" i="1"/>
  <c r="W96" i="1"/>
  <c r="S96" i="1"/>
  <c r="T96" i="1" s="1"/>
  <c r="P96" i="1"/>
  <c r="N96" i="1"/>
  <c r="L96" i="1"/>
  <c r="J96" i="1"/>
  <c r="H96" i="1"/>
  <c r="F96" i="1"/>
  <c r="D96" i="1"/>
  <c r="EQ95" i="1"/>
  <c r="DA95" i="1"/>
  <c r="CZ95" i="1"/>
  <c r="CW95" i="1"/>
  <c r="CX95" i="1" s="1"/>
  <c r="CV95" i="1"/>
  <c r="CT95" i="1"/>
  <c r="CR95" i="1"/>
  <c r="CP95" i="1"/>
  <c r="CN95" i="1"/>
  <c r="CL95" i="1"/>
  <c r="CJ95" i="1"/>
  <c r="CH95" i="1"/>
  <c r="CF95" i="1"/>
  <c r="CD95" i="1"/>
  <c r="CB95" i="1"/>
  <c r="BZ95" i="1"/>
  <c r="BW95" i="1"/>
  <c r="BV95" i="1"/>
  <c r="BU95" i="1"/>
  <c r="BS95" i="1"/>
  <c r="BQ95" i="1"/>
  <c r="BO95" i="1"/>
  <c r="BM95" i="1"/>
  <c r="BK95" i="1"/>
  <c r="BI95" i="1"/>
  <c r="BG95" i="1"/>
  <c r="BE95" i="1"/>
  <c r="BC95" i="1"/>
  <c r="BA95" i="1"/>
  <c r="AY95" i="1"/>
  <c r="AW95" i="1"/>
  <c r="AT95" i="1"/>
  <c r="AU95" i="1" s="1"/>
  <c r="AS95" i="1"/>
  <c r="AQ95" i="1"/>
  <c r="AO95" i="1"/>
  <c r="AM95" i="1"/>
  <c r="AK95" i="1"/>
  <c r="AI95" i="1"/>
  <c r="AG95" i="1"/>
  <c r="AE95" i="1"/>
  <c r="AC95" i="1"/>
  <c r="AA95" i="1"/>
  <c r="Y95" i="1"/>
  <c r="W95" i="1"/>
  <c r="S95" i="1"/>
  <c r="T95" i="1" s="1"/>
  <c r="P95" i="1"/>
  <c r="N95" i="1"/>
  <c r="L95" i="1"/>
  <c r="J95" i="1"/>
  <c r="H95" i="1"/>
  <c r="F95" i="1"/>
  <c r="D95" i="1"/>
  <c r="EQ94" i="1"/>
  <c r="DA94" i="1"/>
  <c r="CZ94" i="1"/>
  <c r="CW94" i="1"/>
  <c r="CX94" i="1" s="1"/>
  <c r="CV94" i="1"/>
  <c r="CT94" i="1"/>
  <c r="CR94" i="1"/>
  <c r="CP94" i="1"/>
  <c r="CN94" i="1"/>
  <c r="CL94" i="1"/>
  <c r="CJ94" i="1"/>
  <c r="CH94" i="1"/>
  <c r="CF94" i="1"/>
  <c r="CD94" i="1"/>
  <c r="CB94" i="1"/>
  <c r="BZ94" i="1"/>
  <c r="BV94" i="1"/>
  <c r="BW94" i="1" s="1"/>
  <c r="BU94" i="1"/>
  <c r="BS94" i="1"/>
  <c r="BQ94" i="1"/>
  <c r="BO94" i="1"/>
  <c r="BM94" i="1"/>
  <c r="BK94" i="1"/>
  <c r="BI94" i="1"/>
  <c r="BG94" i="1"/>
  <c r="BE94" i="1"/>
  <c r="BC94" i="1"/>
  <c r="BA94" i="1"/>
  <c r="AY94" i="1"/>
  <c r="AW94" i="1"/>
  <c r="AU94" i="1"/>
  <c r="AT94" i="1"/>
  <c r="AS94" i="1"/>
  <c r="AQ94" i="1"/>
  <c r="AO94" i="1"/>
  <c r="AM94" i="1"/>
  <c r="AK94" i="1"/>
  <c r="AI94" i="1"/>
  <c r="AG94" i="1"/>
  <c r="AE94" i="1"/>
  <c r="AC94" i="1"/>
  <c r="AA94" i="1"/>
  <c r="Y94" i="1"/>
  <c r="W94" i="1"/>
  <c r="S94" i="1"/>
  <c r="T94" i="1" s="1"/>
  <c r="P94" i="1"/>
  <c r="N94" i="1"/>
  <c r="L94" i="1"/>
  <c r="J94" i="1"/>
  <c r="H94" i="1"/>
  <c r="F94" i="1"/>
  <c r="D94" i="1"/>
  <c r="EQ93" i="1"/>
  <c r="DA93" i="1"/>
  <c r="CZ93" i="1"/>
  <c r="CW93" i="1"/>
  <c r="CX93" i="1" s="1"/>
  <c r="CV93" i="1"/>
  <c r="CT93" i="1"/>
  <c r="CR93" i="1"/>
  <c r="CP93" i="1"/>
  <c r="CN93" i="1"/>
  <c r="CL93" i="1"/>
  <c r="CJ93" i="1"/>
  <c r="CH93" i="1"/>
  <c r="CF93" i="1"/>
  <c r="CD93" i="1"/>
  <c r="CB93" i="1"/>
  <c r="BZ93" i="1"/>
  <c r="BV93" i="1"/>
  <c r="BW93" i="1" s="1"/>
  <c r="BU93" i="1"/>
  <c r="BS93" i="1"/>
  <c r="BQ93" i="1"/>
  <c r="BO93" i="1"/>
  <c r="BM93" i="1"/>
  <c r="BK93" i="1"/>
  <c r="BI93" i="1"/>
  <c r="BG93" i="1"/>
  <c r="BE93" i="1"/>
  <c r="BC93" i="1"/>
  <c r="BA93" i="1"/>
  <c r="AY93" i="1"/>
  <c r="AW93" i="1"/>
  <c r="AT93" i="1"/>
  <c r="AU93" i="1" s="1"/>
  <c r="AS93" i="1"/>
  <c r="AQ93" i="1"/>
  <c r="AO93" i="1"/>
  <c r="AM93" i="1"/>
  <c r="AK93" i="1"/>
  <c r="AI93" i="1"/>
  <c r="AG93" i="1"/>
  <c r="AE93" i="1"/>
  <c r="AC93" i="1"/>
  <c r="AA93" i="1"/>
  <c r="Y93" i="1"/>
  <c r="W93" i="1"/>
  <c r="S93" i="1"/>
  <c r="T93" i="1" s="1"/>
  <c r="P93" i="1"/>
  <c r="N93" i="1"/>
  <c r="L93" i="1"/>
  <c r="J93" i="1"/>
  <c r="H93" i="1"/>
  <c r="F93" i="1"/>
  <c r="D93" i="1"/>
  <c r="EN92" i="1"/>
  <c r="EM92" i="1"/>
  <c r="EL92" i="1"/>
  <c r="EK92" i="1"/>
  <c r="EJ92" i="1"/>
  <c r="EI92" i="1"/>
  <c r="EH92" i="1"/>
  <c r="EG92" i="1"/>
  <c r="EF92" i="1"/>
  <c r="EE92" i="1"/>
  <c r="ED92" i="1"/>
  <c r="EC92" i="1"/>
  <c r="CZ92" i="1"/>
  <c r="CU92" i="1"/>
  <c r="CV92" i="1" s="1"/>
  <c r="CS92" i="1"/>
  <c r="CT92" i="1" s="1"/>
  <c r="CQ92" i="1"/>
  <c r="DA92" i="1" s="1"/>
  <c r="CO92" i="1"/>
  <c r="BO92" i="1" s="1"/>
  <c r="CN92" i="1"/>
  <c r="CL92" i="1"/>
  <c r="CK92" i="1"/>
  <c r="CI92" i="1"/>
  <c r="CJ92" i="1" s="1"/>
  <c r="CH92" i="1"/>
  <c r="CF92" i="1"/>
  <c r="CC92" i="1"/>
  <c r="CA92" i="1"/>
  <c r="CB92" i="1" s="1"/>
  <c r="BY92" i="1"/>
  <c r="BT92" i="1"/>
  <c r="BU92" i="1" s="1"/>
  <c r="BR92" i="1"/>
  <c r="BP92" i="1"/>
  <c r="BQ92" i="1" s="1"/>
  <c r="BN92" i="1"/>
  <c r="BM92" i="1"/>
  <c r="BL92" i="1"/>
  <c r="BK92" i="1"/>
  <c r="BJ92" i="1"/>
  <c r="BH92" i="1"/>
  <c r="BF92" i="1"/>
  <c r="BG92" i="1" s="1"/>
  <c r="BD92" i="1"/>
  <c r="BE92" i="1" s="1"/>
  <c r="BB92" i="1"/>
  <c r="BA92" i="1"/>
  <c r="AZ92" i="1"/>
  <c r="AY92" i="1"/>
  <c r="AX92" i="1"/>
  <c r="AS92" i="1"/>
  <c r="AR92" i="1"/>
  <c r="AQ92" i="1"/>
  <c r="AP92" i="1"/>
  <c r="AN92" i="1"/>
  <c r="AL92" i="1"/>
  <c r="AM92" i="1" s="1"/>
  <c r="AJ92" i="1"/>
  <c r="AK92" i="1" s="1"/>
  <c r="AH92" i="1"/>
  <c r="AI92" i="1" s="1"/>
  <c r="AF92" i="1"/>
  <c r="AG92" i="1" s="1"/>
  <c r="AD92" i="1"/>
  <c r="AB92" i="1"/>
  <c r="J92" i="1" s="1"/>
  <c r="Z92" i="1"/>
  <c r="Y92" i="1"/>
  <c r="X92" i="1"/>
  <c r="V92" i="1"/>
  <c r="W92" i="1" s="1"/>
  <c r="O92" i="1"/>
  <c r="M92" i="1"/>
  <c r="K92" i="1"/>
  <c r="L92" i="1" s="1"/>
  <c r="I92" i="1"/>
  <c r="G92" i="1"/>
  <c r="F92" i="1"/>
  <c r="E92" i="1"/>
  <c r="C92" i="1"/>
  <c r="EQ91" i="1"/>
  <c r="DA91" i="1"/>
  <c r="CZ91" i="1"/>
  <c r="CW91" i="1"/>
  <c r="CX91" i="1" s="1"/>
  <c r="CV91" i="1"/>
  <c r="CT91" i="1"/>
  <c r="CR91" i="1"/>
  <c r="CP91" i="1"/>
  <c r="CN91" i="1"/>
  <c r="CL91" i="1"/>
  <c r="CJ91" i="1"/>
  <c r="CH91" i="1"/>
  <c r="CF91" i="1"/>
  <c r="CD91" i="1"/>
  <c r="CB91" i="1"/>
  <c r="BZ91" i="1"/>
  <c r="BV91" i="1"/>
  <c r="BW91" i="1" s="1"/>
  <c r="BU91" i="1"/>
  <c r="BS91" i="1"/>
  <c r="BQ91" i="1"/>
  <c r="BO91" i="1"/>
  <c r="BM91" i="1"/>
  <c r="BK91" i="1"/>
  <c r="BI91" i="1"/>
  <c r="BG91" i="1"/>
  <c r="BE91" i="1"/>
  <c r="BC91" i="1"/>
  <c r="BA91" i="1"/>
  <c r="AY91" i="1"/>
  <c r="AW91" i="1"/>
  <c r="AT91" i="1"/>
  <c r="AU91" i="1" s="1"/>
  <c r="AS91" i="1"/>
  <c r="AQ91" i="1"/>
  <c r="AO91" i="1"/>
  <c r="AM91" i="1"/>
  <c r="AK91" i="1"/>
  <c r="AI91" i="1"/>
  <c r="AG91" i="1"/>
  <c r="AE91" i="1"/>
  <c r="AC91" i="1"/>
  <c r="AA91" i="1"/>
  <c r="Y91" i="1"/>
  <c r="W91" i="1"/>
  <c r="S91" i="1"/>
  <c r="T91" i="1" s="1"/>
  <c r="P91" i="1"/>
  <c r="N91" i="1"/>
  <c r="L91" i="1"/>
  <c r="J91" i="1"/>
  <c r="H91" i="1"/>
  <c r="F91" i="1"/>
  <c r="D91" i="1"/>
  <c r="EQ90" i="1"/>
  <c r="DA90" i="1"/>
  <c r="CZ90" i="1"/>
  <c r="CW90" i="1"/>
  <c r="CX90" i="1" s="1"/>
  <c r="CV90" i="1"/>
  <c r="CT90" i="1"/>
  <c r="CR90" i="1"/>
  <c r="CP90" i="1"/>
  <c r="CN90" i="1"/>
  <c r="CL90" i="1"/>
  <c r="CJ90" i="1"/>
  <c r="CH90" i="1"/>
  <c r="CF90" i="1"/>
  <c r="CD90" i="1"/>
  <c r="CB90" i="1"/>
  <c r="BZ90" i="1"/>
  <c r="BV90" i="1"/>
  <c r="BW90" i="1" s="1"/>
  <c r="BU90" i="1"/>
  <c r="BS90" i="1"/>
  <c r="BQ90" i="1"/>
  <c r="BO90" i="1"/>
  <c r="BM90" i="1"/>
  <c r="BK90" i="1"/>
  <c r="BI90" i="1"/>
  <c r="BG90" i="1"/>
  <c r="BE90" i="1"/>
  <c r="BC90" i="1"/>
  <c r="BA90" i="1"/>
  <c r="AY90" i="1"/>
  <c r="AW90" i="1"/>
  <c r="AU90" i="1"/>
  <c r="AT90" i="1"/>
  <c r="AS90" i="1"/>
  <c r="AQ90" i="1"/>
  <c r="AO90" i="1"/>
  <c r="AM90" i="1"/>
  <c r="AK90" i="1"/>
  <c r="AI90" i="1"/>
  <c r="AG90" i="1"/>
  <c r="AE90" i="1"/>
  <c r="AC90" i="1"/>
  <c r="AA90" i="1"/>
  <c r="Y90" i="1"/>
  <c r="W90" i="1"/>
  <c r="S90" i="1"/>
  <c r="T90" i="1" s="1"/>
  <c r="P90" i="1"/>
  <c r="N90" i="1"/>
  <c r="L90" i="1"/>
  <c r="J90" i="1"/>
  <c r="H90" i="1"/>
  <c r="F90" i="1"/>
  <c r="D90" i="1"/>
  <c r="EQ89" i="1"/>
  <c r="DA89" i="1"/>
  <c r="CZ89" i="1"/>
  <c r="CW89" i="1"/>
  <c r="CX89" i="1" s="1"/>
  <c r="CV89" i="1"/>
  <c r="CT89" i="1"/>
  <c r="CR89" i="1"/>
  <c r="CP89" i="1"/>
  <c r="CN89" i="1"/>
  <c r="CL89" i="1"/>
  <c r="CJ89" i="1"/>
  <c r="CH89" i="1"/>
  <c r="CF89" i="1"/>
  <c r="CD89" i="1"/>
  <c r="CB89" i="1"/>
  <c r="BZ89" i="1"/>
  <c r="BV89" i="1"/>
  <c r="BW89" i="1" s="1"/>
  <c r="BU89" i="1"/>
  <c r="BS89" i="1"/>
  <c r="BQ89" i="1"/>
  <c r="BO89" i="1"/>
  <c r="BM89" i="1"/>
  <c r="BK89" i="1"/>
  <c r="BI89" i="1"/>
  <c r="BG89" i="1"/>
  <c r="BE89" i="1"/>
  <c r="BC89" i="1"/>
  <c r="BA89" i="1"/>
  <c r="AY89" i="1"/>
  <c r="AW89" i="1"/>
  <c r="AU89" i="1"/>
  <c r="AT89" i="1"/>
  <c r="AS89" i="1"/>
  <c r="AQ89" i="1"/>
  <c r="AO89" i="1"/>
  <c r="AM89" i="1"/>
  <c r="AK89" i="1"/>
  <c r="AI89" i="1"/>
  <c r="AG89" i="1"/>
  <c r="AE89" i="1"/>
  <c r="AC89" i="1"/>
  <c r="AA89" i="1"/>
  <c r="Y89" i="1"/>
  <c r="W89" i="1"/>
  <c r="S89" i="1"/>
  <c r="T89" i="1" s="1"/>
  <c r="P89" i="1"/>
  <c r="N89" i="1"/>
  <c r="L89" i="1"/>
  <c r="J89" i="1"/>
  <c r="H89" i="1"/>
  <c r="F89" i="1"/>
  <c r="D89" i="1"/>
  <c r="EQ88" i="1"/>
  <c r="DA88" i="1"/>
  <c r="CZ88" i="1"/>
  <c r="CW88" i="1"/>
  <c r="CX88" i="1" s="1"/>
  <c r="CV88" i="1"/>
  <c r="CT88" i="1"/>
  <c r="CR88" i="1"/>
  <c r="CP88" i="1"/>
  <c r="CN88" i="1"/>
  <c r="CL88" i="1"/>
  <c r="CJ88" i="1"/>
  <c r="CH88" i="1"/>
  <c r="CF88" i="1"/>
  <c r="CD88" i="1"/>
  <c r="CB88" i="1"/>
  <c r="BZ88" i="1"/>
  <c r="BV88" i="1"/>
  <c r="BW88" i="1" s="1"/>
  <c r="BU88" i="1"/>
  <c r="BS88" i="1"/>
  <c r="BQ88" i="1"/>
  <c r="BO88" i="1"/>
  <c r="BM88" i="1"/>
  <c r="BK88" i="1"/>
  <c r="BI88" i="1"/>
  <c r="BG88" i="1"/>
  <c r="BE88" i="1"/>
  <c r="BC88" i="1"/>
  <c r="BA88" i="1"/>
  <c r="AY88" i="1"/>
  <c r="AW88" i="1"/>
  <c r="AT88" i="1"/>
  <c r="AU88" i="1" s="1"/>
  <c r="AS88" i="1"/>
  <c r="AQ88" i="1"/>
  <c r="AO88" i="1"/>
  <c r="AM88" i="1"/>
  <c r="AK88" i="1"/>
  <c r="AI88" i="1"/>
  <c r="AG88" i="1"/>
  <c r="AE88" i="1"/>
  <c r="AC88" i="1"/>
  <c r="AA88" i="1"/>
  <c r="Y88" i="1"/>
  <c r="W88" i="1"/>
  <c r="S88" i="1"/>
  <c r="T88" i="1" s="1"/>
  <c r="P88" i="1"/>
  <c r="N88" i="1"/>
  <c r="L88" i="1"/>
  <c r="J88" i="1"/>
  <c r="H88" i="1"/>
  <c r="F88" i="1"/>
  <c r="D88" i="1"/>
  <c r="EQ87" i="1"/>
  <c r="DA87" i="1"/>
  <c r="CZ87" i="1"/>
  <c r="CW87" i="1"/>
  <c r="CX87" i="1" s="1"/>
  <c r="CV87" i="1"/>
  <c r="CT87" i="1"/>
  <c r="CR87" i="1"/>
  <c r="CP87" i="1"/>
  <c r="CN87" i="1"/>
  <c r="CL87" i="1"/>
  <c r="CJ87" i="1"/>
  <c r="CH87" i="1"/>
  <c r="CF87" i="1"/>
  <c r="CD87" i="1"/>
  <c r="CB87" i="1"/>
  <c r="BZ87" i="1"/>
  <c r="BV87" i="1"/>
  <c r="BW87" i="1" s="1"/>
  <c r="BU87" i="1"/>
  <c r="BS87" i="1"/>
  <c r="BQ87" i="1"/>
  <c r="BO87" i="1"/>
  <c r="BM87" i="1"/>
  <c r="BK87" i="1"/>
  <c r="BI87" i="1"/>
  <c r="BG87" i="1"/>
  <c r="BE87" i="1"/>
  <c r="BC87" i="1"/>
  <c r="BA87" i="1"/>
  <c r="AY87" i="1"/>
  <c r="AW87" i="1"/>
  <c r="AT87" i="1"/>
  <c r="AU87" i="1" s="1"/>
  <c r="AS87" i="1"/>
  <c r="AQ87" i="1"/>
  <c r="AO87" i="1"/>
  <c r="AM87" i="1"/>
  <c r="AK87" i="1"/>
  <c r="AI87" i="1"/>
  <c r="AG87" i="1"/>
  <c r="AE87" i="1"/>
  <c r="AC87" i="1"/>
  <c r="AA87" i="1"/>
  <c r="Y87" i="1"/>
  <c r="W87" i="1"/>
  <c r="S87" i="1"/>
  <c r="T87" i="1" s="1"/>
  <c r="P87" i="1"/>
  <c r="N87" i="1"/>
  <c r="L87" i="1"/>
  <c r="J87" i="1"/>
  <c r="H87" i="1"/>
  <c r="F87" i="1"/>
  <c r="D87" i="1"/>
  <c r="EN86" i="1"/>
  <c r="EM86" i="1"/>
  <c r="EL86" i="1"/>
  <c r="EK86" i="1"/>
  <c r="EJ86" i="1"/>
  <c r="EI86" i="1"/>
  <c r="EH86" i="1"/>
  <c r="EG86" i="1"/>
  <c r="EF86" i="1"/>
  <c r="EE86" i="1"/>
  <c r="ED86" i="1"/>
  <c r="EC86" i="1"/>
  <c r="EO86" i="1" s="1"/>
  <c r="CU86" i="1"/>
  <c r="CZ86" i="1" s="1"/>
  <c r="CS86" i="1"/>
  <c r="CT86" i="1" s="1"/>
  <c r="CQ86" i="1"/>
  <c r="CR86" i="1" s="1"/>
  <c r="CO86" i="1"/>
  <c r="CN86" i="1"/>
  <c r="CK86" i="1"/>
  <c r="CL86" i="1" s="1"/>
  <c r="CI86" i="1"/>
  <c r="CJ86" i="1" s="1"/>
  <c r="CH86" i="1"/>
  <c r="CF86" i="1"/>
  <c r="CC86" i="1"/>
  <c r="CD86" i="1" s="1"/>
  <c r="CB86" i="1"/>
  <c r="CA86" i="1"/>
  <c r="BZ86" i="1"/>
  <c r="BY86" i="1"/>
  <c r="BT86" i="1"/>
  <c r="BU86" i="1" s="1"/>
  <c r="BS86" i="1"/>
  <c r="BR86" i="1"/>
  <c r="BP86" i="1"/>
  <c r="BN86" i="1"/>
  <c r="BM86" i="1"/>
  <c r="BL86" i="1"/>
  <c r="BJ86" i="1"/>
  <c r="BK86" i="1" s="1"/>
  <c r="BH86" i="1"/>
  <c r="BI86" i="1" s="1"/>
  <c r="BF86" i="1"/>
  <c r="BG86" i="1" s="1"/>
  <c r="BD86" i="1"/>
  <c r="BE86" i="1" s="1"/>
  <c r="BC86" i="1"/>
  <c r="BB86" i="1"/>
  <c r="AZ86" i="1"/>
  <c r="BA86" i="1" s="1"/>
  <c r="AX86" i="1"/>
  <c r="AY86" i="1" s="1"/>
  <c r="AR86" i="1"/>
  <c r="AP86" i="1"/>
  <c r="AN86" i="1"/>
  <c r="AO86" i="1" s="1"/>
  <c r="AM86" i="1"/>
  <c r="AL86" i="1"/>
  <c r="AK86" i="1"/>
  <c r="AJ86" i="1"/>
  <c r="AH86" i="1"/>
  <c r="AI86" i="1" s="1"/>
  <c r="AF86" i="1"/>
  <c r="AD86" i="1"/>
  <c r="AB86" i="1"/>
  <c r="AA86" i="1"/>
  <c r="Z86" i="1"/>
  <c r="X86" i="1"/>
  <c r="Y86" i="1" s="1"/>
  <c r="V86" i="1"/>
  <c r="O86" i="1"/>
  <c r="P86" i="1" s="1"/>
  <c r="M86" i="1"/>
  <c r="K86" i="1"/>
  <c r="I86" i="1"/>
  <c r="G86" i="1"/>
  <c r="H86" i="1" s="1"/>
  <c r="E86" i="1"/>
  <c r="C86" i="1"/>
  <c r="EQ85" i="1"/>
  <c r="DA85" i="1"/>
  <c r="CZ85" i="1"/>
  <c r="CW85" i="1"/>
  <c r="CX85" i="1" s="1"/>
  <c r="CV85" i="1"/>
  <c r="CT85" i="1"/>
  <c r="CR85" i="1"/>
  <c r="CP85" i="1"/>
  <c r="CN85" i="1"/>
  <c r="CL85" i="1"/>
  <c r="CJ85" i="1"/>
  <c r="CH85" i="1"/>
  <c r="CF85" i="1"/>
  <c r="CD85" i="1"/>
  <c r="CB85" i="1"/>
  <c r="BZ85" i="1"/>
  <c r="BV85" i="1"/>
  <c r="BW85" i="1" s="1"/>
  <c r="BU85" i="1"/>
  <c r="BS85" i="1"/>
  <c r="BQ85" i="1"/>
  <c r="BO85" i="1"/>
  <c r="BM85" i="1"/>
  <c r="BK85" i="1"/>
  <c r="BI85" i="1"/>
  <c r="BG85" i="1"/>
  <c r="BE85" i="1"/>
  <c r="BC85" i="1"/>
  <c r="BA85" i="1"/>
  <c r="AY85" i="1"/>
  <c r="AW85" i="1"/>
  <c r="AT85" i="1"/>
  <c r="AU85" i="1" s="1"/>
  <c r="AS85" i="1"/>
  <c r="AQ85" i="1"/>
  <c r="AO85" i="1"/>
  <c r="AM85" i="1"/>
  <c r="AK85" i="1"/>
  <c r="AI85" i="1"/>
  <c r="AG85" i="1"/>
  <c r="AE85" i="1"/>
  <c r="AC85" i="1"/>
  <c r="AA85" i="1"/>
  <c r="Y85" i="1"/>
  <c r="W85" i="1"/>
  <c r="S85" i="1"/>
  <c r="T85" i="1" s="1"/>
  <c r="P85" i="1"/>
  <c r="N85" i="1"/>
  <c r="L85" i="1"/>
  <c r="J85" i="1"/>
  <c r="H85" i="1"/>
  <c r="F85" i="1"/>
  <c r="D85" i="1"/>
  <c r="EQ84" i="1"/>
  <c r="DA84" i="1"/>
  <c r="CZ84" i="1"/>
  <c r="CW84" i="1"/>
  <c r="CX84" i="1" s="1"/>
  <c r="CV84" i="1"/>
  <c r="CT84" i="1"/>
  <c r="CR84" i="1"/>
  <c r="CP84" i="1"/>
  <c r="CN84" i="1"/>
  <c r="CL84" i="1"/>
  <c r="CJ84" i="1"/>
  <c r="CH84" i="1"/>
  <c r="CF84" i="1"/>
  <c r="CD84" i="1"/>
  <c r="CB84" i="1"/>
  <c r="BZ84" i="1"/>
  <c r="BV84" i="1"/>
  <c r="BW84" i="1" s="1"/>
  <c r="BU84" i="1"/>
  <c r="BS84" i="1"/>
  <c r="BQ84" i="1"/>
  <c r="BO84" i="1"/>
  <c r="BM84" i="1"/>
  <c r="BK84" i="1"/>
  <c r="BI84" i="1"/>
  <c r="BG84" i="1"/>
  <c r="BE84" i="1"/>
  <c r="BC84" i="1"/>
  <c r="BA84" i="1"/>
  <c r="AY84" i="1"/>
  <c r="AW84" i="1"/>
  <c r="AT84" i="1"/>
  <c r="AU84" i="1" s="1"/>
  <c r="AS84" i="1"/>
  <c r="AQ84" i="1"/>
  <c r="AO84" i="1"/>
  <c r="AM84" i="1"/>
  <c r="AK84" i="1"/>
  <c r="AI84" i="1"/>
  <c r="AG84" i="1"/>
  <c r="AE84" i="1"/>
  <c r="AC84" i="1"/>
  <c r="AA84" i="1"/>
  <c r="Y84" i="1"/>
  <c r="W84" i="1"/>
  <c r="S84" i="1"/>
  <c r="T84" i="1" s="1"/>
  <c r="P84" i="1"/>
  <c r="N84" i="1"/>
  <c r="L84" i="1"/>
  <c r="J84" i="1"/>
  <c r="H84" i="1"/>
  <c r="F84" i="1"/>
  <c r="D84" i="1"/>
  <c r="EQ83" i="1"/>
  <c r="DA83" i="1"/>
  <c r="CZ83" i="1"/>
  <c r="CW83" i="1"/>
  <c r="CX83" i="1" s="1"/>
  <c r="CV83" i="1"/>
  <c r="CT83" i="1"/>
  <c r="CR83" i="1"/>
  <c r="CP83" i="1"/>
  <c r="CN83" i="1"/>
  <c r="CL83" i="1"/>
  <c r="CJ83" i="1"/>
  <c r="CH83" i="1"/>
  <c r="CF83" i="1"/>
  <c r="CD83" i="1"/>
  <c r="CB83" i="1"/>
  <c r="BZ83" i="1"/>
  <c r="BW83" i="1"/>
  <c r="BV83" i="1"/>
  <c r="BU83" i="1"/>
  <c r="BS83" i="1"/>
  <c r="BQ83" i="1"/>
  <c r="BO83" i="1"/>
  <c r="BM83" i="1"/>
  <c r="BK83" i="1"/>
  <c r="BI83" i="1"/>
  <c r="BG83" i="1"/>
  <c r="BE83" i="1"/>
  <c r="BC83" i="1"/>
  <c r="BA83" i="1"/>
  <c r="AY83" i="1"/>
  <c r="AW83" i="1"/>
  <c r="AT83" i="1"/>
  <c r="AU83" i="1" s="1"/>
  <c r="AS83" i="1"/>
  <c r="AQ83" i="1"/>
  <c r="AO83" i="1"/>
  <c r="AM83" i="1"/>
  <c r="AK83" i="1"/>
  <c r="AI83" i="1"/>
  <c r="AG83" i="1"/>
  <c r="AE83" i="1"/>
  <c r="AC83" i="1"/>
  <c r="AA83" i="1"/>
  <c r="Y83" i="1"/>
  <c r="W83" i="1"/>
  <c r="S83" i="1"/>
  <c r="T83" i="1" s="1"/>
  <c r="P83" i="1"/>
  <c r="N83" i="1"/>
  <c r="L83" i="1"/>
  <c r="J83" i="1"/>
  <c r="H83" i="1"/>
  <c r="F83" i="1"/>
  <c r="D83" i="1"/>
  <c r="EQ82" i="1"/>
  <c r="DA82" i="1"/>
  <c r="CZ82" i="1"/>
  <c r="CW82" i="1"/>
  <c r="CX82" i="1" s="1"/>
  <c r="CV82" i="1"/>
  <c r="CT82" i="1"/>
  <c r="CR82" i="1"/>
  <c r="CP82" i="1"/>
  <c r="CN82" i="1"/>
  <c r="CL82" i="1"/>
  <c r="CJ82" i="1"/>
  <c r="CH82" i="1"/>
  <c r="CF82" i="1"/>
  <c r="CD82" i="1"/>
  <c r="CB82" i="1"/>
  <c r="BZ82" i="1"/>
  <c r="BV82" i="1"/>
  <c r="BW82" i="1" s="1"/>
  <c r="BU82" i="1"/>
  <c r="BS82" i="1"/>
  <c r="BQ82" i="1"/>
  <c r="BO82" i="1"/>
  <c r="BM82" i="1"/>
  <c r="BK82" i="1"/>
  <c r="BI82" i="1"/>
  <c r="BG82" i="1"/>
  <c r="BE82" i="1"/>
  <c r="BC82" i="1"/>
  <c r="BA82" i="1"/>
  <c r="AY82" i="1"/>
  <c r="AW82" i="1"/>
  <c r="AT82" i="1"/>
  <c r="AU82" i="1" s="1"/>
  <c r="AS82" i="1"/>
  <c r="AQ82" i="1"/>
  <c r="AO82" i="1"/>
  <c r="AM82" i="1"/>
  <c r="AK82" i="1"/>
  <c r="AI82" i="1"/>
  <c r="AG82" i="1"/>
  <c r="AE82" i="1"/>
  <c r="AC82" i="1"/>
  <c r="AA82" i="1"/>
  <c r="Y82" i="1"/>
  <c r="W82" i="1"/>
  <c r="T82" i="1"/>
  <c r="S82" i="1"/>
  <c r="P82" i="1"/>
  <c r="N82" i="1"/>
  <c r="L82" i="1"/>
  <c r="J82" i="1"/>
  <c r="H82" i="1"/>
  <c r="F82" i="1"/>
  <c r="D82" i="1"/>
  <c r="EQ81" i="1"/>
  <c r="DA81" i="1"/>
  <c r="CZ81" i="1"/>
  <c r="CX81" i="1"/>
  <c r="CW81" i="1"/>
  <c r="CV81" i="1"/>
  <c r="CT81" i="1"/>
  <c r="CR81" i="1"/>
  <c r="CP81" i="1"/>
  <c r="CN81" i="1"/>
  <c r="CL81" i="1"/>
  <c r="CJ81" i="1"/>
  <c r="CH81" i="1"/>
  <c r="CF81" i="1"/>
  <c r="CD81" i="1"/>
  <c r="CB81" i="1"/>
  <c r="BZ81" i="1"/>
  <c r="BV81" i="1"/>
  <c r="BW81" i="1" s="1"/>
  <c r="BU81" i="1"/>
  <c r="BS81" i="1"/>
  <c r="BQ81" i="1"/>
  <c r="BO81" i="1"/>
  <c r="BM81" i="1"/>
  <c r="BK81" i="1"/>
  <c r="BI81" i="1"/>
  <c r="BG81" i="1"/>
  <c r="BE81" i="1"/>
  <c r="BC81" i="1"/>
  <c r="BA81" i="1"/>
  <c r="AY81" i="1"/>
  <c r="AW81" i="1"/>
  <c r="AT81" i="1"/>
  <c r="AU81" i="1" s="1"/>
  <c r="AS81" i="1"/>
  <c r="AQ81" i="1"/>
  <c r="AO81" i="1"/>
  <c r="AM81" i="1"/>
  <c r="AK81" i="1"/>
  <c r="AI81" i="1"/>
  <c r="AG81" i="1"/>
  <c r="AE81" i="1"/>
  <c r="AC81" i="1"/>
  <c r="AA81" i="1"/>
  <c r="Y81" i="1"/>
  <c r="W81" i="1"/>
  <c r="T81" i="1"/>
  <c r="S81" i="1"/>
  <c r="P81" i="1"/>
  <c r="N81" i="1"/>
  <c r="L81" i="1"/>
  <c r="J81" i="1"/>
  <c r="H81" i="1"/>
  <c r="F81" i="1"/>
  <c r="D81" i="1"/>
  <c r="EN80" i="1"/>
  <c r="EM80" i="1"/>
  <c r="EL80" i="1"/>
  <c r="EK80" i="1"/>
  <c r="EJ80" i="1"/>
  <c r="EI80" i="1"/>
  <c r="EH80" i="1"/>
  <c r="EG80" i="1"/>
  <c r="EF80" i="1"/>
  <c r="EE80" i="1"/>
  <c r="ED80" i="1"/>
  <c r="EC80" i="1"/>
  <c r="CU80" i="1"/>
  <c r="CS80" i="1"/>
  <c r="CR80" i="1"/>
  <c r="CQ80" i="1"/>
  <c r="CO80" i="1"/>
  <c r="CP80" i="1" s="1"/>
  <c r="CN80" i="1"/>
  <c r="CK80" i="1"/>
  <c r="CL80" i="1" s="1"/>
  <c r="CI80" i="1"/>
  <c r="CJ80" i="1" s="1"/>
  <c r="CH80" i="1"/>
  <c r="CF80" i="1"/>
  <c r="CC80" i="1"/>
  <c r="CD80" i="1" s="1"/>
  <c r="CA80" i="1"/>
  <c r="CB80" i="1" s="1"/>
  <c r="BY80" i="1"/>
  <c r="BZ80" i="1" s="1"/>
  <c r="BT80" i="1"/>
  <c r="BR80" i="1"/>
  <c r="BP80" i="1"/>
  <c r="BN80" i="1"/>
  <c r="BO80" i="1" s="1"/>
  <c r="BL80" i="1"/>
  <c r="BM80" i="1" s="1"/>
  <c r="BJ80" i="1"/>
  <c r="BK80" i="1" s="1"/>
  <c r="BH80" i="1"/>
  <c r="BG80" i="1"/>
  <c r="BF80" i="1"/>
  <c r="BE80" i="1"/>
  <c r="BD80" i="1"/>
  <c r="BB80" i="1"/>
  <c r="AZ80" i="1"/>
  <c r="AX80" i="1"/>
  <c r="AR80" i="1"/>
  <c r="AP80" i="1"/>
  <c r="AQ80" i="1" s="1"/>
  <c r="AN80" i="1"/>
  <c r="AM80" i="1"/>
  <c r="AL80" i="1"/>
  <c r="AJ80" i="1"/>
  <c r="AK80" i="1" s="1"/>
  <c r="AH80" i="1"/>
  <c r="AF80" i="1"/>
  <c r="AG80" i="1" s="1"/>
  <c r="AD80" i="1"/>
  <c r="AE80" i="1" s="1"/>
  <c r="AB80" i="1"/>
  <c r="Z80" i="1"/>
  <c r="X80" i="1"/>
  <c r="Y80" i="1" s="1"/>
  <c r="V80" i="1"/>
  <c r="P80" i="1"/>
  <c r="O80" i="1"/>
  <c r="M80" i="1"/>
  <c r="N80" i="1" s="1"/>
  <c r="K80" i="1"/>
  <c r="L80" i="1" s="1"/>
  <c r="J80" i="1"/>
  <c r="I80" i="1"/>
  <c r="G80" i="1"/>
  <c r="H80" i="1" s="1"/>
  <c r="E80" i="1"/>
  <c r="C80" i="1"/>
  <c r="EQ79" i="1"/>
  <c r="DA79" i="1"/>
  <c r="CZ79" i="1"/>
  <c r="CW79" i="1"/>
  <c r="CX79" i="1" s="1"/>
  <c r="CV79" i="1"/>
  <c r="CT79" i="1"/>
  <c r="CR79" i="1"/>
  <c r="CP79" i="1"/>
  <c r="CN79" i="1"/>
  <c r="CL79" i="1"/>
  <c r="CJ79" i="1"/>
  <c r="CH79" i="1"/>
  <c r="CF79" i="1"/>
  <c r="CD79" i="1"/>
  <c r="CB79" i="1"/>
  <c r="BZ79" i="1"/>
  <c r="BV79" i="1"/>
  <c r="BW79" i="1" s="1"/>
  <c r="BU79" i="1"/>
  <c r="BS79" i="1"/>
  <c r="BQ79" i="1"/>
  <c r="BO79" i="1"/>
  <c r="BM79" i="1"/>
  <c r="BK79" i="1"/>
  <c r="BI79" i="1"/>
  <c r="BG79" i="1"/>
  <c r="BE79" i="1"/>
  <c r="BC79" i="1"/>
  <c r="BA79" i="1"/>
  <c r="AY79" i="1"/>
  <c r="AW79" i="1"/>
  <c r="AT79" i="1"/>
  <c r="AU79" i="1" s="1"/>
  <c r="AS79" i="1"/>
  <c r="AQ79" i="1"/>
  <c r="AO79" i="1"/>
  <c r="AM79" i="1"/>
  <c r="AK79" i="1"/>
  <c r="AI79" i="1"/>
  <c r="AG79" i="1"/>
  <c r="AE79" i="1"/>
  <c r="AC79" i="1"/>
  <c r="AA79" i="1"/>
  <c r="Y79" i="1"/>
  <c r="W79" i="1"/>
  <c r="T79" i="1"/>
  <c r="S79" i="1"/>
  <c r="P79" i="1"/>
  <c r="N79" i="1"/>
  <c r="L79" i="1"/>
  <c r="J79" i="1"/>
  <c r="H79" i="1"/>
  <c r="F79" i="1"/>
  <c r="D79" i="1"/>
  <c r="EQ78" i="1"/>
  <c r="DA78" i="1"/>
  <c r="CZ78" i="1"/>
  <c r="CX78" i="1"/>
  <c r="CW78" i="1"/>
  <c r="CV78" i="1"/>
  <c r="CT78" i="1"/>
  <c r="CR78" i="1"/>
  <c r="CP78" i="1"/>
  <c r="CN78" i="1"/>
  <c r="CL78" i="1"/>
  <c r="CJ78" i="1"/>
  <c r="CH78" i="1"/>
  <c r="CF78" i="1"/>
  <c r="CD78" i="1"/>
  <c r="CB78" i="1"/>
  <c r="BZ78" i="1"/>
  <c r="BV78" i="1"/>
  <c r="BW78" i="1" s="1"/>
  <c r="BU78" i="1"/>
  <c r="BS78" i="1"/>
  <c r="BQ78" i="1"/>
  <c r="BO78" i="1"/>
  <c r="BM78" i="1"/>
  <c r="BK78" i="1"/>
  <c r="BI78" i="1"/>
  <c r="BG78" i="1"/>
  <c r="BE78" i="1"/>
  <c r="BC78" i="1"/>
  <c r="BA78" i="1"/>
  <c r="AY78" i="1"/>
  <c r="AW78" i="1"/>
  <c r="AT78" i="1"/>
  <c r="AU78" i="1" s="1"/>
  <c r="AS78" i="1"/>
  <c r="AQ78" i="1"/>
  <c r="AO78" i="1"/>
  <c r="AM78" i="1"/>
  <c r="AK78" i="1"/>
  <c r="AI78" i="1"/>
  <c r="AG78" i="1"/>
  <c r="AE78" i="1"/>
  <c r="AC78" i="1"/>
  <c r="AA78" i="1"/>
  <c r="Y78" i="1"/>
  <c r="W78" i="1"/>
  <c r="T78" i="1"/>
  <c r="S78" i="1"/>
  <c r="P78" i="1"/>
  <c r="N78" i="1"/>
  <c r="L78" i="1"/>
  <c r="J78" i="1"/>
  <c r="H78" i="1"/>
  <c r="F78" i="1"/>
  <c r="D78" i="1"/>
  <c r="EQ77" i="1"/>
  <c r="DA77" i="1"/>
  <c r="CZ77" i="1"/>
  <c r="CX77" i="1"/>
  <c r="CW77" i="1"/>
  <c r="CV77" i="1"/>
  <c r="CT77" i="1"/>
  <c r="CR77" i="1"/>
  <c r="CP77" i="1"/>
  <c r="CN77" i="1"/>
  <c r="CL77" i="1"/>
  <c r="CJ77" i="1"/>
  <c r="CH77" i="1"/>
  <c r="CF77" i="1"/>
  <c r="CD77" i="1"/>
  <c r="CB77" i="1"/>
  <c r="BZ77" i="1"/>
  <c r="BW77" i="1"/>
  <c r="BV77" i="1"/>
  <c r="BU77" i="1"/>
  <c r="BS77" i="1"/>
  <c r="BQ77" i="1"/>
  <c r="BO77" i="1"/>
  <c r="BM77" i="1"/>
  <c r="BK77" i="1"/>
  <c r="BI77" i="1"/>
  <c r="BG77" i="1"/>
  <c r="BE77" i="1"/>
  <c r="BC77" i="1"/>
  <c r="BA77" i="1"/>
  <c r="AY77" i="1"/>
  <c r="AW77" i="1"/>
  <c r="AT77" i="1"/>
  <c r="AU77" i="1" s="1"/>
  <c r="AS77" i="1"/>
  <c r="AQ77" i="1"/>
  <c r="AO77" i="1"/>
  <c r="AM77" i="1"/>
  <c r="AK77" i="1"/>
  <c r="AI77" i="1"/>
  <c r="AG77" i="1"/>
  <c r="AE77" i="1"/>
  <c r="AC77" i="1"/>
  <c r="AA77" i="1"/>
  <c r="Y77" i="1"/>
  <c r="W77" i="1"/>
  <c r="S77" i="1"/>
  <c r="T77" i="1" s="1"/>
  <c r="P77" i="1"/>
  <c r="N77" i="1"/>
  <c r="L77" i="1"/>
  <c r="J77" i="1"/>
  <c r="H77" i="1"/>
  <c r="F77" i="1"/>
  <c r="D77" i="1"/>
  <c r="EQ76" i="1"/>
  <c r="DA76" i="1"/>
  <c r="CZ76" i="1"/>
  <c r="CW76" i="1"/>
  <c r="CX76" i="1" s="1"/>
  <c r="CV76" i="1"/>
  <c r="CT76" i="1"/>
  <c r="CR76" i="1"/>
  <c r="CP76" i="1"/>
  <c r="CN76" i="1"/>
  <c r="CL76" i="1"/>
  <c r="CJ76" i="1"/>
  <c r="CH76" i="1"/>
  <c r="CF76" i="1"/>
  <c r="CD76" i="1"/>
  <c r="CB76" i="1"/>
  <c r="BZ76" i="1"/>
  <c r="BW76" i="1"/>
  <c r="BV76" i="1"/>
  <c r="BU76" i="1"/>
  <c r="BS76" i="1"/>
  <c r="BQ76" i="1"/>
  <c r="BO76" i="1"/>
  <c r="BM76" i="1"/>
  <c r="BK76" i="1"/>
  <c r="BI76" i="1"/>
  <c r="BG76" i="1"/>
  <c r="BE76" i="1"/>
  <c r="BC76" i="1"/>
  <c r="BA76" i="1"/>
  <c r="AY76" i="1"/>
  <c r="AW76" i="1"/>
  <c r="AU76" i="1"/>
  <c r="AT76" i="1"/>
  <c r="AS76" i="1"/>
  <c r="AQ76" i="1"/>
  <c r="AO76" i="1"/>
  <c r="AM76" i="1"/>
  <c r="AK76" i="1"/>
  <c r="AI76" i="1"/>
  <c r="AG76" i="1"/>
  <c r="AE76" i="1"/>
  <c r="AC76" i="1"/>
  <c r="AA76" i="1"/>
  <c r="Y76" i="1"/>
  <c r="W76" i="1"/>
  <c r="T76" i="1"/>
  <c r="S76" i="1"/>
  <c r="P76" i="1"/>
  <c r="N76" i="1"/>
  <c r="L76" i="1"/>
  <c r="J76" i="1"/>
  <c r="H76" i="1"/>
  <c r="F76" i="1"/>
  <c r="D76" i="1"/>
  <c r="EQ75" i="1"/>
  <c r="DA75" i="1"/>
  <c r="CZ75" i="1"/>
  <c r="CX75" i="1"/>
  <c r="CW75" i="1"/>
  <c r="CV75" i="1"/>
  <c r="CT75" i="1"/>
  <c r="CR75" i="1"/>
  <c r="CP75" i="1"/>
  <c r="CN75" i="1"/>
  <c r="CL75" i="1"/>
  <c r="CJ75" i="1"/>
  <c r="CH75" i="1"/>
  <c r="CF75" i="1"/>
  <c r="CD75" i="1"/>
  <c r="CB75" i="1"/>
  <c r="BZ75" i="1"/>
  <c r="BV75" i="1"/>
  <c r="BW75" i="1" s="1"/>
  <c r="BU75" i="1"/>
  <c r="BS75" i="1"/>
  <c r="BQ75" i="1"/>
  <c r="BO75" i="1"/>
  <c r="BM75" i="1"/>
  <c r="BK75" i="1"/>
  <c r="BI75" i="1"/>
  <c r="BG75" i="1"/>
  <c r="BE75" i="1"/>
  <c r="BC75" i="1"/>
  <c r="BA75" i="1"/>
  <c r="AY75" i="1"/>
  <c r="AW75" i="1"/>
  <c r="AT75" i="1"/>
  <c r="AU75" i="1" s="1"/>
  <c r="AS75" i="1"/>
  <c r="AQ75" i="1"/>
  <c r="AO75" i="1"/>
  <c r="AM75" i="1"/>
  <c r="AK75" i="1"/>
  <c r="AI75" i="1"/>
  <c r="AG75" i="1"/>
  <c r="AE75" i="1"/>
  <c r="AC75" i="1"/>
  <c r="AA75" i="1"/>
  <c r="Y75" i="1"/>
  <c r="W75" i="1"/>
  <c r="S75" i="1"/>
  <c r="T75" i="1" s="1"/>
  <c r="P75" i="1"/>
  <c r="N75" i="1"/>
  <c r="L75" i="1"/>
  <c r="J75" i="1"/>
  <c r="H75" i="1"/>
  <c r="F75" i="1"/>
  <c r="D75" i="1"/>
  <c r="EN74" i="1"/>
  <c r="EM74" i="1"/>
  <c r="EL74" i="1"/>
  <c r="EK74" i="1"/>
  <c r="EJ74" i="1"/>
  <c r="EI74" i="1"/>
  <c r="EH74" i="1"/>
  <c r="EG74" i="1"/>
  <c r="EF74" i="1"/>
  <c r="EE74" i="1"/>
  <c r="ED74" i="1"/>
  <c r="EC74" i="1"/>
  <c r="CU74" i="1"/>
  <c r="CS74" i="1"/>
  <c r="BS74" i="1" s="1"/>
  <c r="CQ74" i="1"/>
  <c r="CR74" i="1" s="1"/>
  <c r="CO74" i="1"/>
  <c r="CP74" i="1" s="1"/>
  <c r="CN74" i="1"/>
  <c r="CK74" i="1"/>
  <c r="CL74" i="1" s="1"/>
  <c r="CJ74" i="1"/>
  <c r="CI74" i="1"/>
  <c r="CH74" i="1"/>
  <c r="CF74" i="1"/>
  <c r="CC74" i="1"/>
  <c r="CD74" i="1" s="1"/>
  <c r="CA74" i="1"/>
  <c r="BZ74" i="1"/>
  <c r="BY74" i="1"/>
  <c r="BT74" i="1"/>
  <c r="BR74" i="1"/>
  <c r="BP74" i="1"/>
  <c r="BN74" i="1"/>
  <c r="BO74" i="1" s="1"/>
  <c r="BL74" i="1"/>
  <c r="BM74" i="1" s="1"/>
  <c r="BJ74" i="1"/>
  <c r="BK74" i="1" s="1"/>
  <c r="BI74" i="1"/>
  <c r="BH74" i="1"/>
  <c r="BG74" i="1"/>
  <c r="BF74" i="1"/>
  <c r="AE74" i="1" s="1"/>
  <c r="BD74" i="1"/>
  <c r="BE74" i="1" s="1"/>
  <c r="BB74" i="1"/>
  <c r="AZ74" i="1"/>
  <c r="BA74" i="1" s="1"/>
  <c r="AX74" i="1"/>
  <c r="AR74" i="1"/>
  <c r="AS74" i="1" s="1"/>
  <c r="AP74" i="1"/>
  <c r="AQ74" i="1" s="1"/>
  <c r="AN74" i="1"/>
  <c r="AO74" i="1" s="1"/>
  <c r="AL74" i="1"/>
  <c r="AJ74" i="1"/>
  <c r="AH74" i="1"/>
  <c r="AF74" i="1"/>
  <c r="AG74" i="1" s="1"/>
  <c r="AD74" i="1"/>
  <c r="AB74" i="1"/>
  <c r="AC74" i="1" s="1"/>
  <c r="Z74" i="1"/>
  <c r="X74" i="1"/>
  <c r="Y74" i="1" s="1"/>
  <c r="V74" i="1"/>
  <c r="O74" i="1"/>
  <c r="M74" i="1"/>
  <c r="N74" i="1" s="1"/>
  <c r="K74" i="1"/>
  <c r="L74" i="1" s="1"/>
  <c r="I74" i="1"/>
  <c r="G74" i="1"/>
  <c r="E74" i="1"/>
  <c r="C74" i="1"/>
  <c r="EQ73" i="1"/>
  <c r="DA73" i="1"/>
  <c r="CZ73" i="1"/>
  <c r="CW73" i="1"/>
  <c r="CX73" i="1" s="1"/>
  <c r="CV73" i="1"/>
  <c r="CT73" i="1"/>
  <c r="CR73" i="1"/>
  <c r="CP73" i="1"/>
  <c r="CN73" i="1"/>
  <c r="CL73" i="1"/>
  <c r="CJ73" i="1"/>
  <c r="CH73" i="1"/>
  <c r="CF73" i="1"/>
  <c r="CD73" i="1"/>
  <c r="CB73" i="1"/>
  <c r="BZ73" i="1"/>
  <c r="BV73" i="1"/>
  <c r="BW73" i="1" s="1"/>
  <c r="BU73" i="1"/>
  <c r="BS73" i="1"/>
  <c r="BQ73" i="1"/>
  <c r="BO73" i="1"/>
  <c r="BM73" i="1"/>
  <c r="BK73" i="1"/>
  <c r="BI73" i="1"/>
  <c r="BG73" i="1"/>
  <c r="BE73" i="1"/>
  <c r="BC73" i="1"/>
  <c r="BA73" i="1"/>
  <c r="AY73" i="1"/>
  <c r="AW73" i="1"/>
  <c r="AU73" i="1"/>
  <c r="AT73" i="1"/>
  <c r="AS73" i="1"/>
  <c r="AQ73" i="1"/>
  <c r="AO73" i="1"/>
  <c r="AM73" i="1"/>
  <c r="AK73" i="1"/>
  <c r="AI73" i="1"/>
  <c r="AG73" i="1"/>
  <c r="AE73" i="1"/>
  <c r="AC73" i="1"/>
  <c r="AA73" i="1"/>
  <c r="Y73" i="1"/>
  <c r="W73" i="1"/>
  <c r="S73" i="1"/>
  <c r="T73" i="1" s="1"/>
  <c r="P73" i="1"/>
  <c r="N73" i="1"/>
  <c r="L73" i="1"/>
  <c r="J73" i="1"/>
  <c r="H73" i="1"/>
  <c r="F73" i="1"/>
  <c r="D73" i="1"/>
  <c r="EQ72" i="1"/>
  <c r="DA72" i="1"/>
  <c r="CZ72" i="1"/>
  <c r="CW72" i="1"/>
  <c r="CX72" i="1" s="1"/>
  <c r="CV72" i="1"/>
  <c r="CT72" i="1"/>
  <c r="CR72" i="1"/>
  <c r="CP72" i="1"/>
  <c r="CN72" i="1"/>
  <c r="CL72" i="1"/>
  <c r="CJ72" i="1"/>
  <c r="CH72" i="1"/>
  <c r="CF72" i="1"/>
  <c r="CD72" i="1"/>
  <c r="CB72" i="1"/>
  <c r="BZ72" i="1"/>
  <c r="BV72" i="1"/>
  <c r="BW72" i="1" s="1"/>
  <c r="BU72" i="1"/>
  <c r="BS72" i="1"/>
  <c r="BQ72" i="1"/>
  <c r="BO72" i="1"/>
  <c r="BM72" i="1"/>
  <c r="BK72" i="1"/>
  <c r="BI72" i="1"/>
  <c r="BG72" i="1"/>
  <c r="BE72" i="1"/>
  <c r="BC72" i="1"/>
  <c r="BA72" i="1"/>
  <c r="AY72" i="1"/>
  <c r="AW72" i="1"/>
  <c r="AT72" i="1"/>
  <c r="AU72" i="1" s="1"/>
  <c r="AS72" i="1"/>
  <c r="AQ72" i="1"/>
  <c r="AO72" i="1"/>
  <c r="AM72" i="1"/>
  <c r="AK72" i="1"/>
  <c r="AI72" i="1"/>
  <c r="AG72" i="1"/>
  <c r="AE72" i="1"/>
  <c r="AC72" i="1"/>
  <c r="AA72" i="1"/>
  <c r="Y72" i="1"/>
  <c r="W72" i="1"/>
  <c r="S72" i="1"/>
  <c r="T72" i="1" s="1"/>
  <c r="P72" i="1"/>
  <c r="N72" i="1"/>
  <c r="L72" i="1"/>
  <c r="J72" i="1"/>
  <c r="H72" i="1"/>
  <c r="F72" i="1"/>
  <c r="D72" i="1"/>
  <c r="EQ71" i="1"/>
  <c r="DA71" i="1"/>
  <c r="CZ71" i="1"/>
  <c r="CW71" i="1"/>
  <c r="CX71" i="1" s="1"/>
  <c r="CV71" i="1"/>
  <c r="CT71" i="1"/>
  <c r="CR71" i="1"/>
  <c r="CP71" i="1"/>
  <c r="CN71" i="1"/>
  <c r="CL71" i="1"/>
  <c r="CJ71" i="1"/>
  <c r="CH71" i="1"/>
  <c r="CF71" i="1"/>
  <c r="CD71" i="1"/>
  <c r="CB71" i="1"/>
  <c r="BZ71" i="1"/>
  <c r="BV71" i="1"/>
  <c r="BW71" i="1" s="1"/>
  <c r="BU71" i="1"/>
  <c r="BS71" i="1"/>
  <c r="BQ71" i="1"/>
  <c r="BO71" i="1"/>
  <c r="BM71" i="1"/>
  <c r="BK71" i="1"/>
  <c r="BI71" i="1"/>
  <c r="BG71" i="1"/>
  <c r="BE71" i="1"/>
  <c r="BC71" i="1"/>
  <c r="BA71" i="1"/>
  <c r="AY71" i="1"/>
  <c r="AW71" i="1"/>
  <c r="AU71" i="1"/>
  <c r="AT71" i="1"/>
  <c r="AS71" i="1"/>
  <c r="AQ71" i="1"/>
  <c r="AO71" i="1"/>
  <c r="AM71" i="1"/>
  <c r="AK71" i="1"/>
  <c r="AI71" i="1"/>
  <c r="AG71" i="1"/>
  <c r="AE71" i="1"/>
  <c r="AC71" i="1"/>
  <c r="AA71" i="1"/>
  <c r="Y71" i="1"/>
  <c r="W71" i="1"/>
  <c r="S71" i="1"/>
  <c r="T71" i="1" s="1"/>
  <c r="P71" i="1"/>
  <c r="N71" i="1"/>
  <c r="L71" i="1"/>
  <c r="J71" i="1"/>
  <c r="H71" i="1"/>
  <c r="F71" i="1"/>
  <c r="D71" i="1"/>
  <c r="EQ70" i="1"/>
  <c r="DA70" i="1"/>
  <c r="CZ70" i="1"/>
  <c r="CW70" i="1"/>
  <c r="CX70" i="1" s="1"/>
  <c r="CV70" i="1"/>
  <c r="CT70" i="1"/>
  <c r="CR70" i="1"/>
  <c r="CP70" i="1"/>
  <c r="CN70" i="1"/>
  <c r="CL70" i="1"/>
  <c r="CJ70" i="1"/>
  <c r="CH70" i="1"/>
  <c r="CF70" i="1"/>
  <c r="CD70" i="1"/>
  <c r="CB70" i="1"/>
  <c r="BZ70" i="1"/>
  <c r="BV70" i="1"/>
  <c r="BW70" i="1" s="1"/>
  <c r="BU70" i="1"/>
  <c r="BS70" i="1"/>
  <c r="BQ70" i="1"/>
  <c r="BO70" i="1"/>
  <c r="BM70" i="1"/>
  <c r="BK70" i="1"/>
  <c r="BI70" i="1"/>
  <c r="BG70" i="1"/>
  <c r="BE70" i="1"/>
  <c r="BC70" i="1"/>
  <c r="BA70" i="1"/>
  <c r="AY70" i="1"/>
  <c r="AW70" i="1"/>
  <c r="AU70" i="1"/>
  <c r="AT70" i="1"/>
  <c r="AS70" i="1"/>
  <c r="AQ70" i="1"/>
  <c r="AO70" i="1"/>
  <c r="AM70" i="1"/>
  <c r="AK70" i="1"/>
  <c r="AI70" i="1"/>
  <c r="AG70" i="1"/>
  <c r="AE70" i="1"/>
  <c r="AC70" i="1"/>
  <c r="AA70" i="1"/>
  <c r="Y70" i="1"/>
  <c r="W70" i="1"/>
  <c r="T70" i="1"/>
  <c r="S70" i="1"/>
  <c r="P70" i="1"/>
  <c r="N70" i="1"/>
  <c r="L70" i="1"/>
  <c r="J70" i="1"/>
  <c r="H70" i="1"/>
  <c r="F70" i="1"/>
  <c r="D70" i="1"/>
  <c r="EQ69" i="1"/>
  <c r="DA69" i="1"/>
  <c r="CZ69" i="1"/>
  <c r="CX69" i="1"/>
  <c r="CW69" i="1"/>
  <c r="CV69" i="1"/>
  <c r="CT69" i="1"/>
  <c r="CR69" i="1"/>
  <c r="CP69" i="1"/>
  <c r="CN69" i="1"/>
  <c r="CL69" i="1"/>
  <c r="CJ69" i="1"/>
  <c r="CH69" i="1"/>
  <c r="CF69" i="1"/>
  <c r="CD69" i="1"/>
  <c r="CB69" i="1"/>
  <c r="BZ69" i="1"/>
  <c r="BV69" i="1"/>
  <c r="BW69" i="1" s="1"/>
  <c r="BU69" i="1"/>
  <c r="BS69" i="1"/>
  <c r="BQ69" i="1"/>
  <c r="BO69" i="1"/>
  <c r="BM69" i="1"/>
  <c r="BK69" i="1"/>
  <c r="BI69" i="1"/>
  <c r="BG69" i="1"/>
  <c r="BE69" i="1"/>
  <c r="BC69" i="1"/>
  <c r="BA69" i="1"/>
  <c r="AY69" i="1"/>
  <c r="AW69" i="1"/>
  <c r="AU69" i="1"/>
  <c r="AT69" i="1"/>
  <c r="AS69" i="1"/>
  <c r="AQ69" i="1"/>
  <c r="AO69" i="1"/>
  <c r="AM69" i="1"/>
  <c r="AK69" i="1"/>
  <c r="AI69" i="1"/>
  <c r="AG69" i="1"/>
  <c r="AE69" i="1"/>
  <c r="AC69" i="1"/>
  <c r="AA69" i="1"/>
  <c r="Y69" i="1"/>
  <c r="W69" i="1"/>
  <c r="S69" i="1"/>
  <c r="T69" i="1" s="1"/>
  <c r="P69" i="1"/>
  <c r="N69" i="1"/>
  <c r="L69" i="1"/>
  <c r="J69" i="1"/>
  <c r="H69" i="1"/>
  <c r="F69" i="1"/>
  <c r="D69" i="1"/>
  <c r="EN68" i="1"/>
  <c r="EM68" i="1"/>
  <c r="EL68" i="1"/>
  <c r="EK68" i="1"/>
  <c r="EJ68" i="1"/>
  <c r="EI68" i="1"/>
  <c r="EH68" i="1"/>
  <c r="EG68" i="1"/>
  <c r="EF68" i="1"/>
  <c r="EE68" i="1"/>
  <c r="ED68" i="1"/>
  <c r="EC68" i="1"/>
  <c r="CZ68" i="1"/>
  <c r="CU68" i="1"/>
  <c r="CV68" i="1" s="1"/>
  <c r="CT68" i="1"/>
  <c r="CS68" i="1"/>
  <c r="CR68" i="1"/>
  <c r="CQ68" i="1"/>
  <c r="CO68" i="1"/>
  <c r="CN68" i="1"/>
  <c r="CL68" i="1"/>
  <c r="CK68" i="1"/>
  <c r="CI68" i="1"/>
  <c r="CJ68" i="1" s="1"/>
  <c r="CH68" i="1"/>
  <c r="CF68" i="1"/>
  <c r="CC68" i="1"/>
  <c r="CB68" i="1"/>
  <c r="CA68" i="1"/>
  <c r="BZ68" i="1"/>
  <c r="BY68" i="1"/>
  <c r="BT68" i="1"/>
  <c r="BU68" i="1" s="1"/>
  <c r="BR68" i="1"/>
  <c r="BP68" i="1"/>
  <c r="BN68" i="1"/>
  <c r="BL68" i="1"/>
  <c r="BM68" i="1" s="1"/>
  <c r="BJ68" i="1"/>
  <c r="BK68" i="1" s="1"/>
  <c r="BH68" i="1"/>
  <c r="BF68" i="1"/>
  <c r="BG68" i="1" s="1"/>
  <c r="BD68" i="1"/>
  <c r="BE68" i="1" s="1"/>
  <c r="BB68" i="1"/>
  <c r="AZ68" i="1"/>
  <c r="BA68" i="1" s="1"/>
  <c r="AX68" i="1"/>
  <c r="AR68" i="1"/>
  <c r="AS68" i="1" s="1"/>
  <c r="AP68" i="1"/>
  <c r="AQ68" i="1" s="1"/>
  <c r="AN68" i="1"/>
  <c r="AO68" i="1" s="1"/>
  <c r="AL68" i="1"/>
  <c r="AJ68" i="1"/>
  <c r="AK68" i="1" s="1"/>
  <c r="AH68" i="1"/>
  <c r="AI68" i="1" s="1"/>
  <c r="AF68" i="1"/>
  <c r="AG68" i="1" s="1"/>
  <c r="AD68" i="1"/>
  <c r="AB68" i="1"/>
  <c r="AC68" i="1" s="1"/>
  <c r="Z68" i="1"/>
  <c r="Y68" i="1"/>
  <c r="X68" i="1"/>
  <c r="V68" i="1"/>
  <c r="W68" i="1" s="1"/>
  <c r="O68" i="1"/>
  <c r="P68" i="1" s="1"/>
  <c r="M68" i="1"/>
  <c r="N68" i="1" s="1"/>
  <c r="K68" i="1"/>
  <c r="L68" i="1" s="1"/>
  <c r="I68" i="1"/>
  <c r="J68" i="1" s="1"/>
  <c r="G68" i="1"/>
  <c r="F68" i="1"/>
  <c r="E68" i="1"/>
  <c r="D68" i="1"/>
  <c r="C68" i="1"/>
  <c r="EQ67" i="1"/>
  <c r="DA67" i="1"/>
  <c r="CZ67" i="1"/>
  <c r="CX67" i="1"/>
  <c r="CW67" i="1"/>
  <c r="CV67" i="1"/>
  <c r="CT67" i="1"/>
  <c r="CR67" i="1"/>
  <c r="CP67" i="1"/>
  <c r="CN67" i="1"/>
  <c r="CL67" i="1"/>
  <c r="CJ67" i="1"/>
  <c r="CH67" i="1"/>
  <c r="CF67" i="1"/>
  <c r="CD67" i="1"/>
  <c r="CB67" i="1"/>
  <c r="BZ67" i="1"/>
  <c r="BV67" i="1"/>
  <c r="BW67" i="1" s="1"/>
  <c r="BU67" i="1"/>
  <c r="BS67" i="1"/>
  <c r="BQ67" i="1"/>
  <c r="BO67" i="1"/>
  <c r="BM67" i="1"/>
  <c r="BK67" i="1"/>
  <c r="BI67" i="1"/>
  <c r="BG67" i="1"/>
  <c r="BE67" i="1"/>
  <c r="BC67" i="1"/>
  <c r="BA67" i="1"/>
  <c r="AY67" i="1"/>
  <c r="AW67" i="1"/>
  <c r="AT67" i="1"/>
  <c r="AU67" i="1" s="1"/>
  <c r="AS67" i="1"/>
  <c r="AQ67" i="1"/>
  <c r="AO67" i="1"/>
  <c r="AM67" i="1"/>
  <c r="AK67" i="1"/>
  <c r="AI67" i="1"/>
  <c r="AG67" i="1"/>
  <c r="AE67" i="1"/>
  <c r="AC67" i="1"/>
  <c r="AA67" i="1"/>
  <c r="Y67" i="1"/>
  <c r="W67" i="1"/>
  <c r="S67" i="1"/>
  <c r="T67" i="1" s="1"/>
  <c r="P67" i="1"/>
  <c r="N67" i="1"/>
  <c r="L67" i="1"/>
  <c r="J67" i="1"/>
  <c r="H67" i="1"/>
  <c r="F67" i="1"/>
  <c r="D67" i="1"/>
  <c r="EQ66" i="1"/>
  <c r="DA66" i="1"/>
  <c r="CZ66" i="1"/>
  <c r="CW66" i="1"/>
  <c r="CX66" i="1" s="1"/>
  <c r="CV66" i="1"/>
  <c r="CT66" i="1"/>
  <c r="CR66" i="1"/>
  <c r="CP66" i="1"/>
  <c r="CN66" i="1"/>
  <c r="CL66" i="1"/>
  <c r="CJ66" i="1"/>
  <c r="CH66" i="1"/>
  <c r="CF66" i="1"/>
  <c r="CD66" i="1"/>
  <c r="CB66" i="1"/>
  <c r="BZ66" i="1"/>
  <c r="BV66" i="1"/>
  <c r="BW66" i="1" s="1"/>
  <c r="BU66" i="1"/>
  <c r="BS66" i="1"/>
  <c r="BQ66" i="1"/>
  <c r="BO66" i="1"/>
  <c r="BM66" i="1"/>
  <c r="BK66" i="1"/>
  <c r="BI66" i="1"/>
  <c r="BG66" i="1"/>
  <c r="BE66" i="1"/>
  <c r="BC66" i="1"/>
  <c r="BA66" i="1"/>
  <c r="AY66" i="1"/>
  <c r="AW66" i="1"/>
  <c r="AT66" i="1"/>
  <c r="AU66" i="1" s="1"/>
  <c r="AS66" i="1"/>
  <c r="AQ66" i="1"/>
  <c r="AO66" i="1"/>
  <c r="AM66" i="1"/>
  <c r="AK66" i="1"/>
  <c r="AI66" i="1"/>
  <c r="AG66" i="1"/>
  <c r="AE66" i="1"/>
  <c r="AC66" i="1"/>
  <c r="AA66" i="1"/>
  <c r="Y66" i="1"/>
  <c r="W66" i="1"/>
  <c r="S66" i="1"/>
  <c r="T66" i="1" s="1"/>
  <c r="P66" i="1"/>
  <c r="N66" i="1"/>
  <c r="L66" i="1"/>
  <c r="J66" i="1"/>
  <c r="H66" i="1"/>
  <c r="F66" i="1"/>
  <c r="D66" i="1"/>
  <c r="EQ65" i="1"/>
  <c r="DA65" i="1"/>
  <c r="CZ65" i="1"/>
  <c r="CW65" i="1"/>
  <c r="CX65" i="1" s="1"/>
  <c r="CV65" i="1"/>
  <c r="CT65" i="1"/>
  <c r="CR65" i="1"/>
  <c r="CP65" i="1"/>
  <c r="CN65" i="1"/>
  <c r="CL65" i="1"/>
  <c r="CJ65" i="1"/>
  <c r="CH65" i="1"/>
  <c r="CF65" i="1"/>
  <c r="CD65" i="1"/>
  <c r="CB65" i="1"/>
  <c r="BZ65" i="1"/>
  <c r="BV65" i="1"/>
  <c r="BW65" i="1" s="1"/>
  <c r="BU65" i="1"/>
  <c r="BS65" i="1"/>
  <c r="BQ65" i="1"/>
  <c r="BO65" i="1"/>
  <c r="BM65" i="1"/>
  <c r="BK65" i="1"/>
  <c r="BI65" i="1"/>
  <c r="BG65" i="1"/>
  <c r="BE65" i="1"/>
  <c r="BC65" i="1"/>
  <c r="BA65" i="1"/>
  <c r="AY65" i="1"/>
  <c r="AW65" i="1"/>
  <c r="AT65" i="1"/>
  <c r="AU65" i="1" s="1"/>
  <c r="AS65" i="1"/>
  <c r="AQ65" i="1"/>
  <c r="AO65" i="1"/>
  <c r="AM65" i="1"/>
  <c r="AK65" i="1"/>
  <c r="AI65" i="1"/>
  <c r="AG65" i="1"/>
  <c r="AE65" i="1"/>
  <c r="AC65" i="1"/>
  <c r="AA65" i="1"/>
  <c r="Y65" i="1"/>
  <c r="W65" i="1"/>
  <c r="S65" i="1"/>
  <c r="T65" i="1" s="1"/>
  <c r="P65" i="1"/>
  <c r="N65" i="1"/>
  <c r="L65" i="1"/>
  <c r="J65" i="1"/>
  <c r="H65" i="1"/>
  <c r="F65" i="1"/>
  <c r="D65" i="1"/>
  <c r="EQ64" i="1"/>
  <c r="DA64" i="1"/>
  <c r="CZ64" i="1"/>
  <c r="CW64" i="1"/>
  <c r="CX64" i="1" s="1"/>
  <c r="CV64" i="1"/>
  <c r="CT64" i="1"/>
  <c r="CR64" i="1"/>
  <c r="CP64" i="1"/>
  <c r="CN64" i="1"/>
  <c r="CL64" i="1"/>
  <c r="CJ64" i="1"/>
  <c r="CH64" i="1"/>
  <c r="CF64" i="1"/>
  <c r="CD64" i="1"/>
  <c r="CB64" i="1"/>
  <c r="BZ64" i="1"/>
  <c r="BV64" i="1"/>
  <c r="BW64" i="1" s="1"/>
  <c r="BU64" i="1"/>
  <c r="BS64" i="1"/>
  <c r="BQ64" i="1"/>
  <c r="BO64" i="1"/>
  <c r="BM64" i="1"/>
  <c r="BK64" i="1"/>
  <c r="BI64" i="1"/>
  <c r="BG64" i="1"/>
  <c r="BE64" i="1"/>
  <c r="BC64" i="1"/>
  <c r="BA64" i="1"/>
  <c r="AY64" i="1"/>
  <c r="AW64" i="1"/>
  <c r="AT64" i="1"/>
  <c r="AU64" i="1" s="1"/>
  <c r="AS64" i="1"/>
  <c r="AQ64" i="1"/>
  <c r="AO64" i="1"/>
  <c r="AM64" i="1"/>
  <c r="AK64" i="1"/>
  <c r="AI64" i="1"/>
  <c r="AG64" i="1"/>
  <c r="AE64" i="1"/>
  <c r="AC64" i="1"/>
  <c r="AA64" i="1"/>
  <c r="Y64" i="1"/>
  <c r="W64" i="1"/>
  <c r="S64" i="1"/>
  <c r="T64" i="1" s="1"/>
  <c r="P64" i="1"/>
  <c r="N64" i="1"/>
  <c r="L64" i="1"/>
  <c r="J64" i="1"/>
  <c r="H64" i="1"/>
  <c r="F64" i="1"/>
  <c r="D64" i="1"/>
  <c r="EQ63" i="1"/>
  <c r="DA63" i="1"/>
  <c r="CZ63" i="1"/>
  <c r="CW63" i="1"/>
  <c r="CX63" i="1" s="1"/>
  <c r="CV63" i="1"/>
  <c r="CT63" i="1"/>
  <c r="CR63" i="1"/>
  <c r="CP63" i="1"/>
  <c r="CN63" i="1"/>
  <c r="CL63" i="1"/>
  <c r="CJ63" i="1"/>
  <c r="CH63" i="1"/>
  <c r="CF63" i="1"/>
  <c r="CD63" i="1"/>
  <c r="CB63" i="1"/>
  <c r="BZ63" i="1"/>
  <c r="BV63" i="1"/>
  <c r="BW63" i="1" s="1"/>
  <c r="BU63" i="1"/>
  <c r="BS63" i="1"/>
  <c r="BQ63" i="1"/>
  <c r="BO63" i="1"/>
  <c r="BM63" i="1"/>
  <c r="BK63" i="1"/>
  <c r="BI63" i="1"/>
  <c r="BG63" i="1"/>
  <c r="BE63" i="1"/>
  <c r="BC63" i="1"/>
  <c r="BA63" i="1"/>
  <c r="AY63" i="1"/>
  <c r="AW63" i="1"/>
  <c r="AT63" i="1"/>
  <c r="AU63" i="1" s="1"/>
  <c r="AS63" i="1"/>
  <c r="AQ63" i="1"/>
  <c r="AO63" i="1"/>
  <c r="AM63" i="1"/>
  <c r="AK63" i="1"/>
  <c r="AI63" i="1"/>
  <c r="AG63" i="1"/>
  <c r="AE63" i="1"/>
  <c r="AC63" i="1"/>
  <c r="AA63" i="1"/>
  <c r="Y63" i="1"/>
  <c r="W63" i="1"/>
  <c r="S63" i="1"/>
  <c r="T63" i="1" s="1"/>
  <c r="P63" i="1"/>
  <c r="N63" i="1"/>
  <c r="L63" i="1"/>
  <c r="J63" i="1"/>
  <c r="H63" i="1"/>
  <c r="F63" i="1"/>
  <c r="D63" i="1"/>
  <c r="EN62" i="1"/>
  <c r="EM62" i="1"/>
  <c r="EL62" i="1"/>
  <c r="EK62" i="1"/>
  <c r="EJ62" i="1"/>
  <c r="EI62" i="1"/>
  <c r="EH62" i="1"/>
  <c r="EG62" i="1"/>
  <c r="EF62" i="1"/>
  <c r="EE62" i="1"/>
  <c r="ED62" i="1"/>
  <c r="EC62" i="1"/>
  <c r="CU62" i="1"/>
  <c r="CZ62" i="1" s="1"/>
  <c r="CS62" i="1"/>
  <c r="CT62" i="1" s="1"/>
  <c r="CQ62" i="1"/>
  <c r="CR62" i="1" s="1"/>
  <c r="CO62" i="1"/>
  <c r="CN62" i="1"/>
  <c r="CK62" i="1"/>
  <c r="CL62" i="1" s="1"/>
  <c r="CI62" i="1"/>
  <c r="CJ62" i="1" s="1"/>
  <c r="CH62" i="1"/>
  <c r="CF62" i="1"/>
  <c r="CC62" i="1"/>
  <c r="CD62" i="1" s="1"/>
  <c r="CB62" i="1"/>
  <c r="CA62" i="1"/>
  <c r="BZ62" i="1"/>
  <c r="BY62" i="1"/>
  <c r="BT62" i="1"/>
  <c r="BU62" i="1" s="1"/>
  <c r="BR62" i="1"/>
  <c r="BS62" i="1" s="1"/>
  <c r="BP62" i="1"/>
  <c r="BN62" i="1"/>
  <c r="AM62" i="1" s="1"/>
  <c r="BM62" i="1"/>
  <c r="BL62" i="1"/>
  <c r="BJ62" i="1"/>
  <c r="BH62" i="1"/>
  <c r="BF62" i="1"/>
  <c r="BG62" i="1" s="1"/>
  <c r="BD62" i="1"/>
  <c r="BE62" i="1" s="1"/>
  <c r="BC62" i="1"/>
  <c r="BB62" i="1"/>
  <c r="BA62" i="1"/>
  <c r="AZ62" i="1"/>
  <c r="AX62" i="1"/>
  <c r="AR62" i="1"/>
  <c r="AP62" i="1"/>
  <c r="AN62" i="1"/>
  <c r="AL62" i="1"/>
  <c r="AK62" i="1"/>
  <c r="AJ62" i="1"/>
  <c r="AH62" i="1"/>
  <c r="AI62" i="1" s="1"/>
  <c r="AF62" i="1"/>
  <c r="AD62" i="1"/>
  <c r="AB62" i="1"/>
  <c r="AC62" i="1" s="1"/>
  <c r="AA62" i="1"/>
  <c r="Z62" i="1"/>
  <c r="X62" i="1"/>
  <c r="Y62" i="1" s="1"/>
  <c r="V62" i="1"/>
  <c r="O62" i="1"/>
  <c r="M62" i="1"/>
  <c r="N62" i="1" s="1"/>
  <c r="K62" i="1"/>
  <c r="I62" i="1"/>
  <c r="G62" i="1"/>
  <c r="H62" i="1" s="1"/>
  <c r="E62" i="1"/>
  <c r="F62" i="1" s="1"/>
  <c r="C62" i="1"/>
  <c r="EQ61" i="1"/>
  <c r="DA61" i="1"/>
  <c r="CZ61" i="1"/>
  <c r="CW61" i="1"/>
  <c r="CX61" i="1" s="1"/>
  <c r="CV61" i="1"/>
  <c r="CT61" i="1"/>
  <c r="CR61" i="1"/>
  <c r="CP61" i="1"/>
  <c r="CN61" i="1"/>
  <c r="CL61" i="1"/>
  <c r="CJ61" i="1"/>
  <c r="CH61" i="1"/>
  <c r="CF61" i="1"/>
  <c r="CD61" i="1"/>
  <c r="CB61" i="1"/>
  <c r="BZ61" i="1"/>
  <c r="BV61" i="1"/>
  <c r="BW61" i="1" s="1"/>
  <c r="BU61" i="1"/>
  <c r="BS61" i="1"/>
  <c r="BQ61" i="1"/>
  <c r="BO61" i="1"/>
  <c r="BM61" i="1"/>
  <c r="BK61" i="1"/>
  <c r="BI61" i="1"/>
  <c r="BG61" i="1"/>
  <c r="BE61" i="1"/>
  <c r="BC61" i="1"/>
  <c r="BA61" i="1"/>
  <c r="AY61" i="1"/>
  <c r="AW61" i="1"/>
  <c r="AT61" i="1"/>
  <c r="AU61" i="1" s="1"/>
  <c r="AS61" i="1"/>
  <c r="AQ61" i="1"/>
  <c r="AO61" i="1"/>
  <c r="AM61" i="1"/>
  <c r="AK61" i="1"/>
  <c r="AI61" i="1"/>
  <c r="AG61" i="1"/>
  <c r="AE61" i="1"/>
  <c r="AC61" i="1"/>
  <c r="AA61" i="1"/>
  <c r="Y61" i="1"/>
  <c r="W61" i="1"/>
  <c r="S61" i="1"/>
  <c r="T61" i="1" s="1"/>
  <c r="P61" i="1"/>
  <c r="N61" i="1"/>
  <c r="L61" i="1"/>
  <c r="J61" i="1"/>
  <c r="H61" i="1"/>
  <c r="F61" i="1"/>
  <c r="D61" i="1"/>
  <c r="EQ60" i="1"/>
  <c r="DA60" i="1"/>
  <c r="CZ60" i="1"/>
  <c r="CW60" i="1"/>
  <c r="CX60" i="1" s="1"/>
  <c r="CV60" i="1"/>
  <c r="CT60" i="1"/>
  <c r="CR60" i="1"/>
  <c r="CP60" i="1"/>
  <c r="CN60" i="1"/>
  <c r="CL60" i="1"/>
  <c r="CJ60" i="1"/>
  <c r="CH60" i="1"/>
  <c r="CF60" i="1"/>
  <c r="CD60" i="1"/>
  <c r="CB60" i="1"/>
  <c r="BZ60" i="1"/>
  <c r="BV60" i="1"/>
  <c r="BW60" i="1" s="1"/>
  <c r="BU60" i="1"/>
  <c r="BS60" i="1"/>
  <c r="BQ60" i="1"/>
  <c r="BO60" i="1"/>
  <c r="BM60" i="1"/>
  <c r="BK60" i="1"/>
  <c r="BI60" i="1"/>
  <c r="BG60" i="1"/>
  <c r="BE60" i="1"/>
  <c r="BC60" i="1"/>
  <c r="BA60" i="1"/>
  <c r="AY60" i="1"/>
  <c r="AW60" i="1"/>
  <c r="AT60" i="1"/>
  <c r="AU60" i="1" s="1"/>
  <c r="AS60" i="1"/>
  <c r="AQ60" i="1"/>
  <c r="AO60" i="1"/>
  <c r="AM60" i="1"/>
  <c r="AK60" i="1"/>
  <c r="AI60" i="1"/>
  <c r="AG60" i="1"/>
  <c r="AE60" i="1"/>
  <c r="AC60" i="1"/>
  <c r="AA60" i="1"/>
  <c r="Y60" i="1"/>
  <c r="W60" i="1"/>
  <c r="S60" i="1"/>
  <c r="T60" i="1" s="1"/>
  <c r="P60" i="1"/>
  <c r="N60" i="1"/>
  <c r="L60" i="1"/>
  <c r="J60" i="1"/>
  <c r="H60" i="1"/>
  <c r="F60" i="1"/>
  <c r="D60" i="1"/>
  <c r="EQ59" i="1"/>
  <c r="DA59" i="1"/>
  <c r="CZ59" i="1"/>
  <c r="CW59" i="1"/>
  <c r="CX59" i="1" s="1"/>
  <c r="CV59" i="1"/>
  <c r="CT59" i="1"/>
  <c r="CR59" i="1"/>
  <c r="CP59" i="1"/>
  <c r="CN59" i="1"/>
  <c r="CL59" i="1"/>
  <c r="CJ59" i="1"/>
  <c r="CH59" i="1"/>
  <c r="CF59" i="1"/>
  <c r="CD59" i="1"/>
  <c r="CB59" i="1"/>
  <c r="BZ59" i="1"/>
  <c r="BV59" i="1"/>
  <c r="BW59" i="1" s="1"/>
  <c r="BU59" i="1"/>
  <c r="BS59" i="1"/>
  <c r="BQ59" i="1"/>
  <c r="BO59" i="1"/>
  <c r="BM59" i="1"/>
  <c r="BK59" i="1"/>
  <c r="BI59" i="1"/>
  <c r="BG59" i="1"/>
  <c r="BE59" i="1"/>
  <c r="BC59" i="1"/>
  <c r="BA59" i="1"/>
  <c r="AY59" i="1"/>
  <c r="AW59" i="1"/>
  <c r="AT59" i="1"/>
  <c r="AU59" i="1" s="1"/>
  <c r="AS59" i="1"/>
  <c r="AQ59" i="1"/>
  <c r="AO59" i="1"/>
  <c r="AM59" i="1"/>
  <c r="AK59" i="1"/>
  <c r="AI59" i="1"/>
  <c r="AG59" i="1"/>
  <c r="AE59" i="1"/>
  <c r="AC59" i="1"/>
  <c r="AA59" i="1"/>
  <c r="Y59" i="1"/>
  <c r="W59" i="1"/>
  <c r="S59" i="1"/>
  <c r="T59" i="1" s="1"/>
  <c r="P59" i="1"/>
  <c r="N59" i="1"/>
  <c r="L59" i="1"/>
  <c r="J59" i="1"/>
  <c r="H59" i="1"/>
  <c r="F59" i="1"/>
  <c r="D59" i="1"/>
  <c r="EQ58" i="1"/>
  <c r="DA58" i="1"/>
  <c r="CZ58" i="1"/>
  <c r="CW58" i="1"/>
  <c r="CX58" i="1" s="1"/>
  <c r="CV58" i="1"/>
  <c r="CT58" i="1"/>
  <c r="CR58" i="1"/>
  <c r="CP58" i="1"/>
  <c r="CN58" i="1"/>
  <c r="CL58" i="1"/>
  <c r="CJ58" i="1"/>
  <c r="CH58" i="1"/>
  <c r="CF58" i="1"/>
  <c r="CD58" i="1"/>
  <c r="CB58" i="1"/>
  <c r="BZ58" i="1"/>
  <c r="BV58" i="1"/>
  <c r="BW58" i="1" s="1"/>
  <c r="BU58" i="1"/>
  <c r="BS58" i="1"/>
  <c r="BQ58" i="1"/>
  <c r="BO58" i="1"/>
  <c r="BM58" i="1"/>
  <c r="BK58" i="1"/>
  <c r="BI58" i="1"/>
  <c r="BG58" i="1"/>
  <c r="BE58" i="1"/>
  <c r="BC58" i="1"/>
  <c r="BA58" i="1"/>
  <c r="AY58" i="1"/>
  <c r="AW58" i="1"/>
  <c r="AT58" i="1"/>
  <c r="AU58" i="1" s="1"/>
  <c r="AS58" i="1"/>
  <c r="AQ58" i="1"/>
  <c r="AO58" i="1"/>
  <c r="AM58" i="1"/>
  <c r="AK58" i="1"/>
  <c r="AI58" i="1"/>
  <c r="AG58" i="1"/>
  <c r="AE58" i="1"/>
  <c r="AC58" i="1"/>
  <c r="AA58" i="1"/>
  <c r="Y58" i="1"/>
  <c r="W58" i="1"/>
  <c r="S58" i="1"/>
  <c r="T58" i="1" s="1"/>
  <c r="P58" i="1"/>
  <c r="N58" i="1"/>
  <c r="L58" i="1"/>
  <c r="J58" i="1"/>
  <c r="H58" i="1"/>
  <c r="F58" i="1"/>
  <c r="D58" i="1"/>
  <c r="EQ57" i="1"/>
  <c r="DA57" i="1"/>
  <c r="CZ57" i="1"/>
  <c r="CW57" i="1"/>
  <c r="CX57" i="1" s="1"/>
  <c r="CV57" i="1"/>
  <c r="CT57" i="1"/>
  <c r="CR57" i="1"/>
  <c r="CP57" i="1"/>
  <c r="CN57" i="1"/>
  <c r="CL57" i="1"/>
  <c r="CJ57" i="1"/>
  <c r="CH57" i="1"/>
  <c r="CF57" i="1"/>
  <c r="CD57" i="1"/>
  <c r="CB57" i="1"/>
  <c r="BZ57" i="1"/>
  <c r="BV57" i="1"/>
  <c r="BW57" i="1" s="1"/>
  <c r="BU57" i="1"/>
  <c r="BS57" i="1"/>
  <c r="BQ57" i="1"/>
  <c r="BO57" i="1"/>
  <c r="BM57" i="1"/>
  <c r="BK57" i="1"/>
  <c r="BI57" i="1"/>
  <c r="BG57" i="1"/>
  <c r="BE57" i="1"/>
  <c r="BC57" i="1"/>
  <c r="BA57" i="1"/>
  <c r="AY57" i="1"/>
  <c r="AW57" i="1"/>
  <c r="AT57" i="1"/>
  <c r="AU57" i="1" s="1"/>
  <c r="AS57" i="1"/>
  <c r="AQ57" i="1"/>
  <c r="AO57" i="1"/>
  <c r="AM57" i="1"/>
  <c r="AK57" i="1"/>
  <c r="AI57" i="1"/>
  <c r="AG57" i="1"/>
  <c r="AE57" i="1"/>
  <c r="AC57" i="1"/>
  <c r="AA57" i="1"/>
  <c r="Y57" i="1"/>
  <c r="W57" i="1"/>
  <c r="T57" i="1"/>
  <c r="S57" i="1"/>
  <c r="P57" i="1"/>
  <c r="N57" i="1"/>
  <c r="L57" i="1"/>
  <c r="J57" i="1"/>
  <c r="H57" i="1"/>
  <c r="F57" i="1"/>
  <c r="D57" i="1"/>
  <c r="EN56" i="1"/>
  <c r="EM56" i="1"/>
  <c r="EL56" i="1"/>
  <c r="EK56" i="1"/>
  <c r="EJ56" i="1"/>
  <c r="EI56" i="1"/>
  <c r="EH56" i="1"/>
  <c r="EG56" i="1"/>
  <c r="EF56" i="1"/>
  <c r="EE56" i="1"/>
  <c r="ED56" i="1"/>
  <c r="EC56" i="1"/>
  <c r="EO56" i="1" s="1"/>
  <c r="CU56" i="1"/>
  <c r="CS56" i="1"/>
  <c r="CT56" i="1" s="1"/>
  <c r="CQ56" i="1"/>
  <c r="CR56" i="1" s="1"/>
  <c r="CO56" i="1"/>
  <c r="CP56" i="1" s="1"/>
  <c r="CN56" i="1"/>
  <c r="CK56" i="1"/>
  <c r="CL56" i="1" s="1"/>
  <c r="CJ56" i="1"/>
  <c r="CI56" i="1"/>
  <c r="CH56" i="1"/>
  <c r="CF56" i="1"/>
  <c r="CC56" i="1"/>
  <c r="CW56" i="1" s="1"/>
  <c r="CX56" i="1" s="1"/>
  <c r="CA56" i="1"/>
  <c r="CB56" i="1" s="1"/>
  <c r="BY56" i="1"/>
  <c r="BZ56" i="1" s="1"/>
  <c r="BT56" i="1"/>
  <c r="BU56" i="1" s="1"/>
  <c r="BR56" i="1"/>
  <c r="BP56" i="1"/>
  <c r="BQ56" i="1" s="1"/>
  <c r="BN56" i="1"/>
  <c r="BO56" i="1" s="1"/>
  <c r="BL56" i="1"/>
  <c r="BM56" i="1" s="1"/>
  <c r="BJ56" i="1"/>
  <c r="BK56" i="1" s="1"/>
  <c r="BH56" i="1"/>
  <c r="BI56" i="1" s="1"/>
  <c r="BF56" i="1"/>
  <c r="BG56" i="1" s="1"/>
  <c r="BD56" i="1"/>
  <c r="BE56" i="1" s="1"/>
  <c r="BB56" i="1"/>
  <c r="AZ56" i="1"/>
  <c r="BA56" i="1" s="1"/>
  <c r="AX56" i="1"/>
  <c r="AR56" i="1"/>
  <c r="AQ56" i="1"/>
  <c r="AP56" i="1"/>
  <c r="AN56" i="1"/>
  <c r="AL56" i="1"/>
  <c r="AM56" i="1" s="1"/>
  <c r="AJ56" i="1"/>
  <c r="AK56" i="1" s="1"/>
  <c r="AH56" i="1"/>
  <c r="AF56" i="1"/>
  <c r="AE56" i="1"/>
  <c r="AD56" i="1"/>
  <c r="AB56" i="1"/>
  <c r="Z56" i="1"/>
  <c r="AA56" i="1" s="1"/>
  <c r="X56" i="1"/>
  <c r="V56" i="1"/>
  <c r="O56" i="1"/>
  <c r="M56" i="1"/>
  <c r="N56" i="1" s="1"/>
  <c r="K56" i="1"/>
  <c r="L56" i="1" s="1"/>
  <c r="I56" i="1"/>
  <c r="J56" i="1" s="1"/>
  <c r="G56" i="1"/>
  <c r="H56" i="1" s="1"/>
  <c r="E56" i="1"/>
  <c r="F56" i="1" s="1"/>
  <c r="C56" i="1"/>
  <c r="D56" i="1" s="1"/>
  <c r="EQ55" i="1"/>
  <c r="DA55" i="1"/>
  <c r="CZ55" i="1"/>
  <c r="CW55" i="1"/>
  <c r="CX55" i="1" s="1"/>
  <c r="CV55" i="1"/>
  <c r="CT55" i="1"/>
  <c r="CR55" i="1"/>
  <c r="CP55" i="1"/>
  <c r="CN55" i="1"/>
  <c r="CL55" i="1"/>
  <c r="CJ55" i="1"/>
  <c r="CH55" i="1"/>
  <c r="CF55" i="1"/>
  <c r="CD55" i="1"/>
  <c r="CB55" i="1"/>
  <c r="BZ55" i="1"/>
  <c r="BW55" i="1"/>
  <c r="BV55" i="1"/>
  <c r="BU55" i="1"/>
  <c r="BS55" i="1"/>
  <c r="BQ55" i="1"/>
  <c r="BO55" i="1"/>
  <c r="BM55" i="1"/>
  <c r="BK55" i="1"/>
  <c r="BI55" i="1"/>
  <c r="BG55" i="1"/>
  <c r="BE55" i="1"/>
  <c r="BC55" i="1"/>
  <c r="BA55" i="1"/>
  <c r="AY55" i="1"/>
  <c r="AW55" i="1"/>
  <c r="AT55" i="1"/>
  <c r="AU55" i="1" s="1"/>
  <c r="AS55" i="1"/>
  <c r="AQ55" i="1"/>
  <c r="AO55" i="1"/>
  <c r="AM55" i="1"/>
  <c r="AK55" i="1"/>
  <c r="AI55" i="1"/>
  <c r="AG55" i="1"/>
  <c r="AE55" i="1"/>
  <c r="AC55" i="1"/>
  <c r="AA55" i="1"/>
  <c r="Y55" i="1"/>
  <c r="W55" i="1"/>
  <c r="T55" i="1"/>
  <c r="S55" i="1"/>
  <c r="P55" i="1"/>
  <c r="N55" i="1"/>
  <c r="L55" i="1"/>
  <c r="J55" i="1"/>
  <c r="H55" i="1"/>
  <c r="F55" i="1"/>
  <c r="D55" i="1"/>
  <c r="EQ54" i="1"/>
  <c r="DA54" i="1"/>
  <c r="CZ54" i="1"/>
  <c r="CX54" i="1"/>
  <c r="CW54" i="1"/>
  <c r="CV54" i="1"/>
  <c r="CT54" i="1"/>
  <c r="CR54" i="1"/>
  <c r="CP54" i="1"/>
  <c r="CN54" i="1"/>
  <c r="CL54" i="1"/>
  <c r="CJ54" i="1"/>
  <c r="CH54" i="1"/>
  <c r="CF54" i="1"/>
  <c r="CD54" i="1"/>
  <c r="CB54" i="1"/>
  <c r="BZ54" i="1"/>
  <c r="BV54" i="1"/>
  <c r="BW54" i="1" s="1"/>
  <c r="BU54" i="1"/>
  <c r="BS54" i="1"/>
  <c r="BQ54" i="1"/>
  <c r="BO54" i="1"/>
  <c r="BM54" i="1"/>
  <c r="BK54" i="1"/>
  <c r="BI54" i="1"/>
  <c r="BG54" i="1"/>
  <c r="BE54" i="1"/>
  <c r="BC54" i="1"/>
  <c r="BA54" i="1"/>
  <c r="AY54" i="1"/>
  <c r="AW54" i="1"/>
  <c r="AT54" i="1"/>
  <c r="AU54" i="1" s="1"/>
  <c r="AS54" i="1"/>
  <c r="AQ54" i="1"/>
  <c r="AO54" i="1"/>
  <c r="AM54" i="1"/>
  <c r="AK54" i="1"/>
  <c r="AI54" i="1"/>
  <c r="AG54" i="1"/>
  <c r="AE54" i="1"/>
  <c r="AC54" i="1"/>
  <c r="AA54" i="1"/>
  <c r="Y54" i="1"/>
  <c r="W54" i="1"/>
  <c r="S54" i="1"/>
  <c r="T54" i="1" s="1"/>
  <c r="P54" i="1"/>
  <c r="N54" i="1"/>
  <c r="L54" i="1"/>
  <c r="J54" i="1"/>
  <c r="H54" i="1"/>
  <c r="F54" i="1"/>
  <c r="D54" i="1"/>
  <c r="EQ53" i="1"/>
  <c r="DA53" i="1"/>
  <c r="CZ53" i="1"/>
  <c r="CW53" i="1"/>
  <c r="CX53" i="1" s="1"/>
  <c r="CV53" i="1"/>
  <c r="CT53" i="1"/>
  <c r="CR53" i="1"/>
  <c r="CP53" i="1"/>
  <c r="CN53" i="1"/>
  <c r="CL53" i="1"/>
  <c r="CJ53" i="1"/>
  <c r="CH53" i="1"/>
  <c r="CF53" i="1"/>
  <c r="CD53" i="1"/>
  <c r="CB53" i="1"/>
  <c r="BZ53" i="1"/>
  <c r="BV53" i="1"/>
  <c r="BW53" i="1" s="1"/>
  <c r="BU53" i="1"/>
  <c r="BS53" i="1"/>
  <c r="BQ53" i="1"/>
  <c r="BO53" i="1"/>
  <c r="BM53" i="1"/>
  <c r="BK53" i="1"/>
  <c r="BI53" i="1"/>
  <c r="BG53" i="1"/>
  <c r="BE53" i="1"/>
  <c r="BC53" i="1"/>
  <c r="BA53" i="1"/>
  <c r="AY53" i="1"/>
  <c r="AW53" i="1"/>
  <c r="AU53" i="1"/>
  <c r="AT53" i="1"/>
  <c r="AS53" i="1"/>
  <c r="AQ53" i="1"/>
  <c r="AO53" i="1"/>
  <c r="AM53" i="1"/>
  <c r="AK53" i="1"/>
  <c r="AI53" i="1"/>
  <c r="AG53" i="1"/>
  <c r="AE53" i="1"/>
  <c r="AC53" i="1"/>
  <c r="AA53" i="1"/>
  <c r="Y53" i="1"/>
  <c r="W53" i="1"/>
  <c r="S53" i="1"/>
  <c r="T53" i="1" s="1"/>
  <c r="P53" i="1"/>
  <c r="N53" i="1"/>
  <c r="L53" i="1"/>
  <c r="J53" i="1"/>
  <c r="H53" i="1"/>
  <c r="F53" i="1"/>
  <c r="D53" i="1"/>
  <c r="EQ52" i="1"/>
  <c r="DA52" i="1"/>
  <c r="CZ52" i="1"/>
  <c r="CW52" i="1"/>
  <c r="CX52" i="1" s="1"/>
  <c r="CV52" i="1"/>
  <c r="CT52" i="1"/>
  <c r="CR52" i="1"/>
  <c r="CP52" i="1"/>
  <c r="CN52" i="1"/>
  <c r="CL52" i="1"/>
  <c r="CJ52" i="1"/>
  <c r="CH52" i="1"/>
  <c r="CF52" i="1"/>
  <c r="CD52" i="1"/>
  <c r="CB52" i="1"/>
  <c r="BZ52" i="1"/>
  <c r="BW52" i="1"/>
  <c r="BV52" i="1"/>
  <c r="BU52" i="1"/>
  <c r="BS52" i="1"/>
  <c r="BQ52" i="1"/>
  <c r="BO52" i="1"/>
  <c r="BM52" i="1"/>
  <c r="BK52" i="1"/>
  <c r="BI52" i="1"/>
  <c r="BG52" i="1"/>
  <c r="BE52" i="1"/>
  <c r="BC52" i="1"/>
  <c r="BA52" i="1"/>
  <c r="AY52" i="1"/>
  <c r="AW52" i="1"/>
  <c r="AT52" i="1"/>
  <c r="AU52" i="1" s="1"/>
  <c r="AS52" i="1"/>
  <c r="AQ52" i="1"/>
  <c r="AO52" i="1"/>
  <c r="AM52" i="1"/>
  <c r="AK52" i="1"/>
  <c r="AI52" i="1"/>
  <c r="AG52" i="1"/>
  <c r="AE52" i="1"/>
  <c r="AC52" i="1"/>
  <c r="AA52" i="1"/>
  <c r="Y52" i="1"/>
  <c r="W52" i="1"/>
  <c r="S52" i="1"/>
  <c r="T52" i="1" s="1"/>
  <c r="P52" i="1"/>
  <c r="N52" i="1"/>
  <c r="L52" i="1"/>
  <c r="J52" i="1"/>
  <c r="H52" i="1"/>
  <c r="F52" i="1"/>
  <c r="D52" i="1"/>
  <c r="EQ51" i="1"/>
  <c r="DA51" i="1"/>
  <c r="CZ51" i="1"/>
  <c r="CW51" i="1"/>
  <c r="CX51" i="1" s="1"/>
  <c r="CV51" i="1"/>
  <c r="CT51" i="1"/>
  <c r="CR51" i="1"/>
  <c r="CP51" i="1"/>
  <c r="CN51" i="1"/>
  <c r="CL51" i="1"/>
  <c r="CJ51" i="1"/>
  <c r="CH51" i="1"/>
  <c r="CF51" i="1"/>
  <c r="CD51" i="1"/>
  <c r="CB51" i="1"/>
  <c r="BZ51" i="1"/>
  <c r="BV51" i="1"/>
  <c r="BW51" i="1" s="1"/>
  <c r="BU51" i="1"/>
  <c r="BS51" i="1"/>
  <c r="BQ51" i="1"/>
  <c r="BO51" i="1"/>
  <c r="BM51" i="1"/>
  <c r="BK51" i="1"/>
  <c r="BI51" i="1"/>
  <c r="BG51" i="1"/>
  <c r="BE51" i="1"/>
  <c r="BC51" i="1"/>
  <c r="BA51" i="1"/>
  <c r="AY51" i="1"/>
  <c r="AW51" i="1"/>
  <c r="AT51" i="1"/>
  <c r="AU51" i="1" s="1"/>
  <c r="AS51" i="1"/>
  <c r="AQ51" i="1"/>
  <c r="AO51" i="1"/>
  <c r="AM51" i="1"/>
  <c r="AK51" i="1"/>
  <c r="AI51" i="1"/>
  <c r="AG51" i="1"/>
  <c r="AE51" i="1"/>
  <c r="AC51" i="1"/>
  <c r="AA51" i="1"/>
  <c r="Y51" i="1"/>
  <c r="W51" i="1"/>
  <c r="S51" i="1"/>
  <c r="T51" i="1" s="1"/>
  <c r="P51" i="1"/>
  <c r="N51" i="1"/>
  <c r="L51" i="1"/>
  <c r="J51" i="1"/>
  <c r="H51" i="1"/>
  <c r="F51" i="1"/>
  <c r="D51" i="1"/>
  <c r="EN50" i="1"/>
  <c r="EM50" i="1"/>
  <c r="EL50" i="1"/>
  <c r="EK50" i="1"/>
  <c r="EJ50" i="1"/>
  <c r="EI50" i="1"/>
  <c r="EH50" i="1"/>
  <c r="EG50" i="1"/>
  <c r="EF50" i="1"/>
  <c r="EE50" i="1"/>
  <c r="ED50" i="1"/>
  <c r="EC50" i="1"/>
  <c r="CU50" i="1"/>
  <c r="BU50" i="1" s="1"/>
  <c r="CS50" i="1"/>
  <c r="BS50" i="1" s="1"/>
  <c r="CQ50" i="1"/>
  <c r="CR50" i="1" s="1"/>
  <c r="CO50" i="1"/>
  <c r="CP50" i="1" s="1"/>
  <c r="CN50" i="1"/>
  <c r="CK50" i="1"/>
  <c r="CL50" i="1" s="1"/>
  <c r="CI50" i="1"/>
  <c r="CJ50" i="1" s="1"/>
  <c r="CH50" i="1"/>
  <c r="CF50" i="1"/>
  <c r="CC50" i="1"/>
  <c r="CD50" i="1" s="1"/>
  <c r="CA50" i="1"/>
  <c r="BZ50" i="1"/>
  <c r="BY50" i="1"/>
  <c r="BT50" i="1"/>
  <c r="BR50" i="1"/>
  <c r="BP50" i="1"/>
  <c r="BN50" i="1"/>
  <c r="BM50" i="1"/>
  <c r="BL50" i="1"/>
  <c r="BJ50" i="1"/>
  <c r="BH50" i="1"/>
  <c r="AG50" i="1" s="1"/>
  <c r="BF50" i="1"/>
  <c r="BG50" i="1" s="1"/>
  <c r="BD50" i="1"/>
  <c r="BE50" i="1" s="1"/>
  <c r="BB50" i="1"/>
  <c r="AZ50" i="1"/>
  <c r="AX50" i="1"/>
  <c r="AY50" i="1" s="1"/>
  <c r="AR50" i="1"/>
  <c r="AS50" i="1" s="1"/>
  <c r="AP50" i="1"/>
  <c r="AQ50" i="1" s="1"/>
  <c r="AN50" i="1"/>
  <c r="AO50" i="1" s="1"/>
  <c r="AL50" i="1"/>
  <c r="AJ50" i="1"/>
  <c r="AK50" i="1" s="1"/>
  <c r="AH50" i="1"/>
  <c r="AF50" i="1"/>
  <c r="AD50" i="1"/>
  <c r="AE50" i="1" s="1"/>
  <c r="AB50" i="1"/>
  <c r="Z50" i="1"/>
  <c r="X50" i="1"/>
  <c r="Y50" i="1" s="1"/>
  <c r="V50" i="1"/>
  <c r="O50" i="1"/>
  <c r="P50" i="1" s="1"/>
  <c r="M50" i="1"/>
  <c r="N50" i="1" s="1"/>
  <c r="K50" i="1"/>
  <c r="I50" i="1"/>
  <c r="J50" i="1" s="1"/>
  <c r="G50" i="1"/>
  <c r="H50" i="1" s="1"/>
  <c r="F50" i="1"/>
  <c r="E50" i="1"/>
  <c r="C50" i="1"/>
  <c r="EQ49" i="1"/>
  <c r="DA49" i="1"/>
  <c r="CZ49" i="1"/>
  <c r="CW49" i="1"/>
  <c r="CX49" i="1" s="1"/>
  <c r="CV49" i="1"/>
  <c r="CT49" i="1"/>
  <c r="CR49" i="1"/>
  <c r="CP49" i="1"/>
  <c r="CN49" i="1"/>
  <c r="CL49" i="1"/>
  <c r="CJ49" i="1"/>
  <c r="CH49" i="1"/>
  <c r="CF49" i="1"/>
  <c r="CD49" i="1"/>
  <c r="CB49" i="1"/>
  <c r="BZ49" i="1"/>
  <c r="BV49" i="1"/>
  <c r="BW49" i="1" s="1"/>
  <c r="BU49" i="1"/>
  <c r="BS49" i="1"/>
  <c r="BQ49" i="1"/>
  <c r="BO49" i="1"/>
  <c r="BM49" i="1"/>
  <c r="BK49" i="1"/>
  <c r="BI49" i="1"/>
  <c r="BG49" i="1"/>
  <c r="BE49" i="1"/>
  <c r="BC49" i="1"/>
  <c r="BA49" i="1"/>
  <c r="AY49" i="1"/>
  <c r="AW49" i="1"/>
  <c r="AU49" i="1"/>
  <c r="AT49" i="1"/>
  <c r="AS49" i="1"/>
  <c r="AQ49" i="1"/>
  <c r="AO49" i="1"/>
  <c r="AM49" i="1"/>
  <c r="AK49" i="1"/>
  <c r="AI49" i="1"/>
  <c r="AG49" i="1"/>
  <c r="AE49" i="1"/>
  <c r="AC49" i="1"/>
  <c r="AA49" i="1"/>
  <c r="Y49" i="1"/>
  <c r="W49" i="1"/>
  <c r="S49" i="1"/>
  <c r="T49" i="1" s="1"/>
  <c r="P49" i="1"/>
  <c r="N49" i="1"/>
  <c r="L49" i="1"/>
  <c r="J49" i="1"/>
  <c r="H49" i="1"/>
  <c r="F49" i="1"/>
  <c r="D49" i="1"/>
  <c r="EQ48" i="1"/>
  <c r="DA48" i="1"/>
  <c r="CZ48" i="1"/>
  <c r="CW48" i="1"/>
  <c r="CX48" i="1" s="1"/>
  <c r="CV48" i="1"/>
  <c r="CT48" i="1"/>
  <c r="CR48" i="1"/>
  <c r="CP48" i="1"/>
  <c r="CN48" i="1"/>
  <c r="CL48" i="1"/>
  <c r="CJ48" i="1"/>
  <c r="CH48" i="1"/>
  <c r="CF48" i="1"/>
  <c r="CD48" i="1"/>
  <c r="CB48" i="1"/>
  <c r="BZ48" i="1"/>
  <c r="BW48" i="1"/>
  <c r="BV48" i="1"/>
  <c r="BU48" i="1"/>
  <c r="BS48" i="1"/>
  <c r="BQ48" i="1"/>
  <c r="BO48" i="1"/>
  <c r="BM48" i="1"/>
  <c r="BK48" i="1"/>
  <c r="BI48" i="1"/>
  <c r="BG48" i="1"/>
  <c r="BE48" i="1"/>
  <c r="BC48" i="1"/>
  <c r="BA48" i="1"/>
  <c r="AY48" i="1"/>
  <c r="AW48" i="1"/>
  <c r="AT48" i="1"/>
  <c r="AU48" i="1" s="1"/>
  <c r="AS48" i="1"/>
  <c r="AQ48" i="1"/>
  <c r="AO48" i="1"/>
  <c r="AM48" i="1"/>
  <c r="AK48" i="1"/>
  <c r="AI48" i="1"/>
  <c r="AG48" i="1"/>
  <c r="AE48" i="1"/>
  <c r="AC48" i="1"/>
  <c r="AA48" i="1"/>
  <c r="Y48" i="1"/>
  <c r="W48" i="1"/>
  <c r="T48" i="1"/>
  <c r="S48" i="1"/>
  <c r="P48" i="1"/>
  <c r="N48" i="1"/>
  <c r="L48" i="1"/>
  <c r="J48" i="1"/>
  <c r="H48" i="1"/>
  <c r="F48" i="1"/>
  <c r="D48" i="1"/>
  <c r="EQ47" i="1"/>
  <c r="DA47" i="1"/>
  <c r="CZ47" i="1"/>
  <c r="CX47" i="1"/>
  <c r="CW47" i="1"/>
  <c r="CV47" i="1"/>
  <c r="CT47" i="1"/>
  <c r="CR47" i="1"/>
  <c r="CP47" i="1"/>
  <c r="CN47" i="1"/>
  <c r="CL47" i="1"/>
  <c r="CJ47" i="1"/>
  <c r="CH47" i="1"/>
  <c r="CF47" i="1"/>
  <c r="CD47" i="1"/>
  <c r="CB47" i="1"/>
  <c r="BZ47" i="1"/>
  <c r="BV47" i="1"/>
  <c r="BW47" i="1" s="1"/>
  <c r="BU47" i="1"/>
  <c r="BS47" i="1"/>
  <c r="BQ47" i="1"/>
  <c r="BO47" i="1"/>
  <c r="BM47" i="1"/>
  <c r="BK47" i="1"/>
  <c r="BI47" i="1"/>
  <c r="BG47" i="1"/>
  <c r="BE47" i="1"/>
  <c r="BC47" i="1"/>
  <c r="BA47" i="1"/>
  <c r="AY47" i="1"/>
  <c r="AW47" i="1"/>
  <c r="AT47" i="1"/>
  <c r="AU47" i="1" s="1"/>
  <c r="AS47" i="1"/>
  <c r="AQ47" i="1"/>
  <c r="AO47" i="1"/>
  <c r="AM47" i="1"/>
  <c r="AK47" i="1"/>
  <c r="AI47" i="1"/>
  <c r="AG47" i="1"/>
  <c r="AE47" i="1"/>
  <c r="AC47" i="1"/>
  <c r="AA47" i="1"/>
  <c r="Y47" i="1"/>
  <c r="W47" i="1"/>
  <c r="S47" i="1"/>
  <c r="T47" i="1" s="1"/>
  <c r="P47" i="1"/>
  <c r="N47" i="1"/>
  <c r="L47" i="1"/>
  <c r="J47" i="1"/>
  <c r="H47" i="1"/>
  <c r="F47" i="1"/>
  <c r="D47" i="1"/>
  <c r="EQ46" i="1"/>
  <c r="DA46" i="1"/>
  <c r="CZ46" i="1"/>
  <c r="CW46" i="1"/>
  <c r="CX46" i="1" s="1"/>
  <c r="CV46" i="1"/>
  <c r="CT46" i="1"/>
  <c r="CR46" i="1"/>
  <c r="CP46" i="1"/>
  <c r="CN46" i="1"/>
  <c r="CL46" i="1"/>
  <c r="CJ46" i="1"/>
  <c r="CH46" i="1"/>
  <c r="CF46" i="1"/>
  <c r="CD46" i="1"/>
  <c r="CB46" i="1"/>
  <c r="BZ46" i="1"/>
  <c r="BV46" i="1"/>
  <c r="BW46" i="1" s="1"/>
  <c r="BU46" i="1"/>
  <c r="BS46" i="1"/>
  <c r="BQ46" i="1"/>
  <c r="BO46" i="1"/>
  <c r="BM46" i="1"/>
  <c r="BK46" i="1"/>
  <c r="BI46" i="1"/>
  <c r="BG46" i="1"/>
  <c r="BE46" i="1"/>
  <c r="BC46" i="1"/>
  <c r="BA46" i="1"/>
  <c r="AY46" i="1"/>
  <c r="AW46" i="1"/>
  <c r="AT46" i="1"/>
  <c r="AU46" i="1" s="1"/>
  <c r="AS46" i="1"/>
  <c r="AQ46" i="1"/>
  <c r="AO46" i="1"/>
  <c r="AM46" i="1"/>
  <c r="AK46" i="1"/>
  <c r="AI46" i="1"/>
  <c r="AG46" i="1"/>
  <c r="AE46" i="1"/>
  <c r="AC46" i="1"/>
  <c r="AA46" i="1"/>
  <c r="Y46" i="1"/>
  <c r="W46" i="1"/>
  <c r="S46" i="1"/>
  <c r="T46" i="1" s="1"/>
  <c r="P46" i="1"/>
  <c r="N46" i="1"/>
  <c r="L46" i="1"/>
  <c r="J46" i="1"/>
  <c r="H46" i="1"/>
  <c r="F46" i="1"/>
  <c r="D46" i="1"/>
  <c r="EQ45" i="1"/>
  <c r="DA45" i="1"/>
  <c r="CZ45" i="1"/>
  <c r="CW45" i="1"/>
  <c r="CX45" i="1" s="1"/>
  <c r="CV45" i="1"/>
  <c r="CT45" i="1"/>
  <c r="CR45" i="1"/>
  <c r="CP45" i="1"/>
  <c r="CN45" i="1"/>
  <c r="CL45" i="1"/>
  <c r="CJ45" i="1"/>
  <c r="CH45" i="1"/>
  <c r="CF45" i="1"/>
  <c r="CD45" i="1"/>
  <c r="CB45" i="1"/>
  <c r="BZ45" i="1"/>
  <c r="BV45" i="1"/>
  <c r="BW45" i="1" s="1"/>
  <c r="BU45" i="1"/>
  <c r="BS45" i="1"/>
  <c r="BQ45" i="1"/>
  <c r="BO45" i="1"/>
  <c r="BM45" i="1"/>
  <c r="BK45" i="1"/>
  <c r="BI45" i="1"/>
  <c r="BG45" i="1"/>
  <c r="BE45" i="1"/>
  <c r="BC45" i="1"/>
  <c r="BA45" i="1"/>
  <c r="AY45" i="1"/>
  <c r="AW45" i="1"/>
  <c r="AT45" i="1"/>
  <c r="AU45" i="1" s="1"/>
  <c r="AS45" i="1"/>
  <c r="AQ45" i="1"/>
  <c r="AO45" i="1"/>
  <c r="AM45" i="1"/>
  <c r="AK45" i="1"/>
  <c r="AI45" i="1"/>
  <c r="AG45" i="1"/>
  <c r="AE45" i="1"/>
  <c r="AC45" i="1"/>
  <c r="AA45" i="1"/>
  <c r="Y45" i="1"/>
  <c r="W45" i="1"/>
  <c r="S45" i="1"/>
  <c r="T45" i="1" s="1"/>
  <c r="P45" i="1"/>
  <c r="N45" i="1"/>
  <c r="L45" i="1"/>
  <c r="J45" i="1"/>
  <c r="H45" i="1"/>
  <c r="F45" i="1"/>
  <c r="D45" i="1"/>
  <c r="EN44" i="1"/>
  <c r="EM44" i="1"/>
  <c r="EL44" i="1"/>
  <c r="EK44" i="1"/>
  <c r="EJ44" i="1"/>
  <c r="EI44" i="1"/>
  <c r="EH44" i="1"/>
  <c r="EG44" i="1"/>
  <c r="EF44" i="1"/>
  <c r="EE44" i="1"/>
  <c r="ED44" i="1"/>
  <c r="EC44" i="1"/>
  <c r="DA44" i="1"/>
  <c r="CU44" i="1"/>
  <c r="CV44" i="1" s="1"/>
  <c r="CS44" i="1"/>
  <c r="CZ44" i="1" s="1"/>
  <c r="CQ44" i="1"/>
  <c r="CR44" i="1" s="1"/>
  <c r="CO44" i="1"/>
  <c r="CP44" i="1" s="1"/>
  <c r="CN44" i="1"/>
  <c r="CK44" i="1"/>
  <c r="CL44" i="1" s="1"/>
  <c r="CI44" i="1"/>
  <c r="CJ44" i="1" s="1"/>
  <c r="CH44" i="1"/>
  <c r="CF44" i="1"/>
  <c r="CC44" i="1"/>
  <c r="CD44" i="1" s="1"/>
  <c r="CB44" i="1"/>
  <c r="CA44" i="1"/>
  <c r="BY44" i="1"/>
  <c r="BT44" i="1"/>
  <c r="BU44" i="1" s="1"/>
  <c r="BR44" i="1"/>
  <c r="BP44" i="1"/>
  <c r="BQ44" i="1" s="1"/>
  <c r="BN44" i="1"/>
  <c r="BL44" i="1"/>
  <c r="AK44" i="1" s="1"/>
  <c r="BJ44" i="1"/>
  <c r="BH44" i="1"/>
  <c r="BI44" i="1" s="1"/>
  <c r="BF44" i="1"/>
  <c r="BG44" i="1" s="1"/>
  <c r="BD44" i="1"/>
  <c r="BE44" i="1" s="1"/>
  <c r="BB44" i="1"/>
  <c r="AZ44" i="1"/>
  <c r="BA44" i="1" s="1"/>
  <c r="AX44" i="1"/>
  <c r="AR44" i="1"/>
  <c r="AS44" i="1" s="1"/>
  <c r="AP44" i="1"/>
  <c r="AQ44" i="1" s="1"/>
  <c r="AN44" i="1"/>
  <c r="AL44" i="1"/>
  <c r="AM44" i="1" s="1"/>
  <c r="AJ44" i="1"/>
  <c r="AH44" i="1"/>
  <c r="AF44" i="1"/>
  <c r="AD44" i="1"/>
  <c r="AE44" i="1" s="1"/>
  <c r="AB44" i="1"/>
  <c r="Z44" i="1"/>
  <c r="AA44" i="1" s="1"/>
  <c r="X44" i="1"/>
  <c r="Y44" i="1" s="1"/>
  <c r="V44" i="1"/>
  <c r="O44" i="1"/>
  <c r="M44" i="1"/>
  <c r="N44" i="1" s="1"/>
  <c r="L44" i="1"/>
  <c r="K44" i="1"/>
  <c r="I44" i="1"/>
  <c r="J44" i="1" s="1"/>
  <c r="G44" i="1"/>
  <c r="E44" i="1"/>
  <c r="F44" i="1" s="1"/>
  <c r="C44" i="1"/>
  <c r="EQ43" i="1"/>
  <c r="DA43" i="1"/>
  <c r="CZ43" i="1"/>
  <c r="CW43" i="1"/>
  <c r="CX43" i="1" s="1"/>
  <c r="CV43" i="1"/>
  <c r="CT43" i="1"/>
  <c r="CR43" i="1"/>
  <c r="CP43" i="1"/>
  <c r="CN43" i="1"/>
  <c r="CL43" i="1"/>
  <c r="CJ43" i="1"/>
  <c r="CH43" i="1"/>
  <c r="CF43" i="1"/>
  <c r="CD43" i="1"/>
  <c r="CB43" i="1"/>
  <c r="BZ43" i="1"/>
  <c r="BV43" i="1"/>
  <c r="BW43" i="1" s="1"/>
  <c r="BU43" i="1"/>
  <c r="BS43" i="1"/>
  <c r="BQ43" i="1"/>
  <c r="BO43" i="1"/>
  <c r="BM43" i="1"/>
  <c r="BK43" i="1"/>
  <c r="BI43" i="1"/>
  <c r="BG43" i="1"/>
  <c r="BE43" i="1"/>
  <c r="BC43" i="1"/>
  <c r="BA43" i="1"/>
  <c r="AY43" i="1"/>
  <c r="AW43" i="1"/>
  <c r="AT43" i="1"/>
  <c r="AU43" i="1" s="1"/>
  <c r="AS43" i="1"/>
  <c r="AQ43" i="1"/>
  <c r="AO43" i="1"/>
  <c r="AM43" i="1"/>
  <c r="AK43" i="1"/>
  <c r="AI43" i="1"/>
  <c r="AG43" i="1"/>
  <c r="AE43" i="1"/>
  <c r="AC43" i="1"/>
  <c r="AA43" i="1"/>
  <c r="Y43" i="1"/>
  <c r="W43" i="1"/>
  <c r="S43" i="1"/>
  <c r="T43" i="1" s="1"/>
  <c r="P43" i="1"/>
  <c r="N43" i="1"/>
  <c r="L43" i="1"/>
  <c r="J43" i="1"/>
  <c r="H43" i="1"/>
  <c r="F43" i="1"/>
  <c r="D43" i="1"/>
  <c r="EQ42" i="1"/>
  <c r="DA42" i="1"/>
  <c r="CZ42" i="1"/>
  <c r="CW42" i="1"/>
  <c r="CX42" i="1" s="1"/>
  <c r="CV42" i="1"/>
  <c r="CT42" i="1"/>
  <c r="CR42" i="1"/>
  <c r="CP42" i="1"/>
  <c r="CN42" i="1"/>
  <c r="CL42" i="1"/>
  <c r="CJ42" i="1"/>
  <c r="CH42" i="1"/>
  <c r="CF42" i="1"/>
  <c r="CD42" i="1"/>
  <c r="CB42" i="1"/>
  <c r="BZ42" i="1"/>
  <c r="BV42" i="1"/>
  <c r="BW42" i="1" s="1"/>
  <c r="BU42" i="1"/>
  <c r="BS42" i="1"/>
  <c r="BQ42" i="1"/>
  <c r="BO42" i="1"/>
  <c r="BM42" i="1"/>
  <c r="BK42" i="1"/>
  <c r="BI42" i="1"/>
  <c r="BG42" i="1"/>
  <c r="BE42" i="1"/>
  <c r="BC42" i="1"/>
  <c r="BA42" i="1"/>
  <c r="AY42" i="1"/>
  <c r="AW42" i="1"/>
  <c r="AT42" i="1"/>
  <c r="AU42" i="1" s="1"/>
  <c r="AS42" i="1"/>
  <c r="AQ42" i="1"/>
  <c r="AO42" i="1"/>
  <c r="AM42" i="1"/>
  <c r="AK42" i="1"/>
  <c r="AI42" i="1"/>
  <c r="AG42" i="1"/>
  <c r="AE42" i="1"/>
  <c r="AC42" i="1"/>
  <c r="AA42" i="1"/>
  <c r="Y42" i="1"/>
  <c r="W42" i="1"/>
  <c r="S42" i="1"/>
  <c r="T42" i="1" s="1"/>
  <c r="P42" i="1"/>
  <c r="N42" i="1"/>
  <c r="L42" i="1"/>
  <c r="J42" i="1"/>
  <c r="H42" i="1"/>
  <c r="F42" i="1"/>
  <c r="D42" i="1"/>
  <c r="EQ41" i="1"/>
  <c r="DA41" i="1"/>
  <c r="CZ41" i="1"/>
  <c r="CW41" i="1"/>
  <c r="CX41" i="1" s="1"/>
  <c r="CV41" i="1"/>
  <c r="CT41" i="1"/>
  <c r="CR41" i="1"/>
  <c r="CP41" i="1"/>
  <c r="CN41" i="1"/>
  <c r="CL41" i="1"/>
  <c r="CJ41" i="1"/>
  <c r="CH41" i="1"/>
  <c r="CF41" i="1"/>
  <c r="CD41" i="1"/>
  <c r="CB41" i="1"/>
  <c r="BZ41" i="1"/>
  <c r="BV41" i="1"/>
  <c r="BW41" i="1" s="1"/>
  <c r="BU41" i="1"/>
  <c r="BS41" i="1"/>
  <c r="BQ41" i="1"/>
  <c r="BO41" i="1"/>
  <c r="BM41" i="1"/>
  <c r="BK41" i="1"/>
  <c r="BI41" i="1"/>
  <c r="BG41" i="1"/>
  <c r="BE41" i="1"/>
  <c r="BC41" i="1"/>
  <c r="BA41" i="1"/>
  <c r="AY41" i="1"/>
  <c r="AW41" i="1"/>
  <c r="AT41" i="1"/>
  <c r="AU41" i="1" s="1"/>
  <c r="AS41" i="1"/>
  <c r="AQ41" i="1"/>
  <c r="AO41" i="1"/>
  <c r="AM41" i="1"/>
  <c r="AK41" i="1"/>
  <c r="AI41" i="1"/>
  <c r="AG41" i="1"/>
  <c r="AE41" i="1"/>
  <c r="AC41" i="1"/>
  <c r="AA41" i="1"/>
  <c r="Y41" i="1"/>
  <c r="W41" i="1"/>
  <c r="S41" i="1"/>
  <c r="T41" i="1" s="1"/>
  <c r="P41" i="1"/>
  <c r="N41" i="1"/>
  <c r="L41" i="1"/>
  <c r="J41" i="1"/>
  <c r="H41" i="1"/>
  <c r="F41" i="1"/>
  <c r="D41" i="1"/>
  <c r="EQ40" i="1"/>
  <c r="DA40" i="1"/>
  <c r="CZ40" i="1"/>
  <c r="CW40" i="1"/>
  <c r="CX40" i="1" s="1"/>
  <c r="CV40" i="1"/>
  <c r="CT40" i="1"/>
  <c r="CR40" i="1"/>
  <c r="CP40" i="1"/>
  <c r="CN40" i="1"/>
  <c r="CL40" i="1"/>
  <c r="CJ40" i="1"/>
  <c r="CH40" i="1"/>
  <c r="CF40" i="1"/>
  <c r="CD40" i="1"/>
  <c r="CB40" i="1"/>
  <c r="BZ40" i="1"/>
  <c r="BV40" i="1"/>
  <c r="BW40" i="1" s="1"/>
  <c r="BU40" i="1"/>
  <c r="BS40" i="1"/>
  <c r="BQ40" i="1"/>
  <c r="BO40" i="1"/>
  <c r="BM40" i="1"/>
  <c r="BK40" i="1"/>
  <c r="BI40" i="1"/>
  <c r="BG40" i="1"/>
  <c r="BE40" i="1"/>
  <c r="BC40" i="1"/>
  <c r="BA40" i="1"/>
  <c r="AY40" i="1"/>
  <c r="AW40" i="1"/>
  <c r="AT40" i="1"/>
  <c r="AU40" i="1" s="1"/>
  <c r="AS40" i="1"/>
  <c r="AQ40" i="1"/>
  <c r="AO40" i="1"/>
  <c r="AM40" i="1"/>
  <c r="AK40" i="1"/>
  <c r="AI40" i="1"/>
  <c r="AG40" i="1"/>
  <c r="AE40" i="1"/>
  <c r="AC40" i="1"/>
  <c r="AA40" i="1"/>
  <c r="Y40" i="1"/>
  <c r="W40" i="1"/>
  <c r="S40" i="1"/>
  <c r="T40" i="1" s="1"/>
  <c r="P40" i="1"/>
  <c r="N40" i="1"/>
  <c r="L40" i="1"/>
  <c r="J40" i="1"/>
  <c r="H40" i="1"/>
  <c r="F40" i="1"/>
  <c r="D40" i="1"/>
  <c r="EQ39" i="1"/>
  <c r="DA39" i="1"/>
  <c r="CZ39" i="1"/>
  <c r="CW39" i="1"/>
  <c r="CX39" i="1" s="1"/>
  <c r="CV39" i="1"/>
  <c r="CT39" i="1"/>
  <c r="CR39" i="1"/>
  <c r="CP39" i="1"/>
  <c r="CN39" i="1"/>
  <c r="CL39" i="1"/>
  <c r="CJ39" i="1"/>
  <c r="CH39" i="1"/>
  <c r="CF39" i="1"/>
  <c r="CD39" i="1"/>
  <c r="CB39" i="1"/>
  <c r="BZ39" i="1"/>
  <c r="BV39" i="1"/>
  <c r="BW39" i="1" s="1"/>
  <c r="BU39" i="1"/>
  <c r="BS39" i="1"/>
  <c r="BQ39" i="1"/>
  <c r="BO39" i="1"/>
  <c r="BM39" i="1"/>
  <c r="BK39" i="1"/>
  <c r="BI39" i="1"/>
  <c r="BG39" i="1"/>
  <c r="BE39" i="1"/>
  <c r="BC39" i="1"/>
  <c r="BA39" i="1"/>
  <c r="AY39" i="1"/>
  <c r="AW39" i="1"/>
  <c r="AT39" i="1"/>
  <c r="AU39" i="1" s="1"/>
  <c r="AS39" i="1"/>
  <c r="AQ39" i="1"/>
  <c r="AO39" i="1"/>
  <c r="AM39" i="1"/>
  <c r="AK39" i="1"/>
  <c r="AI39" i="1"/>
  <c r="AG39" i="1"/>
  <c r="AE39" i="1"/>
  <c r="AC39" i="1"/>
  <c r="AA39" i="1"/>
  <c r="Y39" i="1"/>
  <c r="W39" i="1"/>
  <c r="S39" i="1"/>
  <c r="T39" i="1" s="1"/>
  <c r="P39" i="1"/>
  <c r="N39" i="1"/>
  <c r="L39" i="1"/>
  <c r="J39" i="1"/>
  <c r="H39" i="1"/>
  <c r="F39" i="1"/>
  <c r="D39" i="1"/>
  <c r="EN38" i="1"/>
  <c r="EM38" i="1"/>
  <c r="EL38" i="1"/>
  <c r="EK38" i="1"/>
  <c r="EJ38" i="1"/>
  <c r="EI38" i="1"/>
  <c r="EH38" i="1"/>
  <c r="EG38" i="1"/>
  <c r="EF38" i="1"/>
  <c r="EE38" i="1"/>
  <c r="ED38" i="1"/>
  <c r="EC38" i="1"/>
  <c r="CU38" i="1"/>
  <c r="CZ38" i="1" s="1"/>
  <c r="CS38" i="1"/>
  <c r="CT38" i="1" s="1"/>
  <c r="CR38" i="1"/>
  <c r="CQ38" i="1"/>
  <c r="CO38" i="1"/>
  <c r="CP38" i="1" s="1"/>
  <c r="CN38" i="1"/>
  <c r="CK38" i="1"/>
  <c r="CL38" i="1" s="1"/>
  <c r="CJ38" i="1"/>
  <c r="CH38" i="1"/>
  <c r="CF38" i="1"/>
  <c r="CC38" i="1"/>
  <c r="CD38" i="1" s="1"/>
  <c r="CA38" i="1"/>
  <c r="CB38" i="1" s="1"/>
  <c r="BY38" i="1"/>
  <c r="BZ38" i="1" s="1"/>
  <c r="BT38" i="1"/>
  <c r="AS38" i="1" s="1"/>
  <c r="BR38" i="1"/>
  <c r="BP38" i="1"/>
  <c r="BQ38" i="1" s="1"/>
  <c r="BN38" i="1"/>
  <c r="BL38" i="1"/>
  <c r="BM38" i="1" s="1"/>
  <c r="BJ38" i="1"/>
  <c r="BH38" i="1"/>
  <c r="BI38" i="1" s="1"/>
  <c r="BF38" i="1"/>
  <c r="BG38" i="1" s="1"/>
  <c r="BD38" i="1"/>
  <c r="BE38" i="1" s="1"/>
  <c r="BB38" i="1"/>
  <c r="BC38" i="1" s="1"/>
  <c r="AZ38" i="1"/>
  <c r="AY38" i="1"/>
  <c r="AX38" i="1"/>
  <c r="AR38" i="1"/>
  <c r="AP38" i="1"/>
  <c r="AN38" i="1"/>
  <c r="AL38" i="1"/>
  <c r="AM38" i="1" s="1"/>
  <c r="AJ38" i="1"/>
  <c r="AK38" i="1" s="1"/>
  <c r="AH38" i="1"/>
  <c r="AF38" i="1"/>
  <c r="N38" i="1" s="1"/>
  <c r="AD38" i="1"/>
  <c r="AE38" i="1" s="1"/>
  <c r="AB38" i="1"/>
  <c r="AC38" i="1" s="1"/>
  <c r="Z38" i="1"/>
  <c r="X38" i="1"/>
  <c r="V38" i="1"/>
  <c r="W38" i="1" s="1"/>
  <c r="P38" i="1"/>
  <c r="O38" i="1"/>
  <c r="M38" i="1"/>
  <c r="K38" i="1"/>
  <c r="L38" i="1" s="1"/>
  <c r="I38" i="1"/>
  <c r="H38" i="1"/>
  <c r="G38" i="1"/>
  <c r="E38" i="1"/>
  <c r="C38" i="1"/>
  <c r="D38" i="1" s="1"/>
  <c r="EQ37" i="1"/>
  <c r="DA37" i="1"/>
  <c r="CZ37" i="1"/>
  <c r="CX37" i="1"/>
  <c r="CW37" i="1"/>
  <c r="CV37" i="1"/>
  <c r="CT37" i="1"/>
  <c r="CR37" i="1"/>
  <c r="CP37" i="1"/>
  <c r="CN37" i="1"/>
  <c r="CL37" i="1"/>
  <c r="CJ37" i="1"/>
  <c r="CH37" i="1"/>
  <c r="CF37" i="1"/>
  <c r="CD37" i="1"/>
  <c r="CB37" i="1"/>
  <c r="BZ37" i="1"/>
  <c r="BW37" i="1"/>
  <c r="BV37" i="1"/>
  <c r="BU37" i="1"/>
  <c r="BS37" i="1"/>
  <c r="BQ37" i="1"/>
  <c r="BO37" i="1"/>
  <c r="BM37" i="1"/>
  <c r="BK37" i="1"/>
  <c r="BI37" i="1"/>
  <c r="BG37" i="1"/>
  <c r="BE37" i="1"/>
  <c r="BC37" i="1"/>
  <c r="BA37" i="1"/>
  <c r="AY37" i="1"/>
  <c r="AW37" i="1"/>
  <c r="AT37" i="1"/>
  <c r="AU37" i="1" s="1"/>
  <c r="AS37" i="1"/>
  <c r="AQ37" i="1"/>
  <c r="AO37" i="1"/>
  <c r="AM37" i="1"/>
  <c r="AK37" i="1"/>
  <c r="AI37" i="1"/>
  <c r="AG37" i="1"/>
  <c r="AE37" i="1"/>
  <c r="AC37" i="1"/>
  <c r="AA37" i="1"/>
  <c r="Y37" i="1"/>
  <c r="W37" i="1"/>
  <c r="S37" i="1"/>
  <c r="T37" i="1" s="1"/>
  <c r="P37" i="1"/>
  <c r="N37" i="1"/>
  <c r="L37" i="1"/>
  <c r="J37" i="1"/>
  <c r="H37" i="1"/>
  <c r="F37" i="1"/>
  <c r="D37" i="1"/>
  <c r="EQ36" i="1"/>
  <c r="DA36" i="1"/>
  <c r="CZ36" i="1"/>
  <c r="CW36" i="1"/>
  <c r="CX36" i="1" s="1"/>
  <c r="CV36" i="1"/>
  <c r="CT36" i="1"/>
  <c r="CR36" i="1"/>
  <c r="CP36" i="1"/>
  <c r="CN36" i="1"/>
  <c r="CL36" i="1"/>
  <c r="CJ36" i="1"/>
  <c r="CH36" i="1"/>
  <c r="CF36" i="1"/>
  <c r="CD36" i="1"/>
  <c r="CB36" i="1"/>
  <c r="BZ36" i="1"/>
  <c r="BV36" i="1"/>
  <c r="BW36" i="1" s="1"/>
  <c r="BU36" i="1"/>
  <c r="BS36" i="1"/>
  <c r="BQ36" i="1"/>
  <c r="BO36" i="1"/>
  <c r="BM36" i="1"/>
  <c r="BK36" i="1"/>
  <c r="BI36" i="1"/>
  <c r="BG36" i="1"/>
  <c r="BE36" i="1"/>
  <c r="BC36" i="1"/>
  <c r="BA36" i="1"/>
  <c r="AY36" i="1"/>
  <c r="AW36" i="1"/>
  <c r="AU36" i="1"/>
  <c r="AT36" i="1"/>
  <c r="AS36" i="1"/>
  <c r="AQ36" i="1"/>
  <c r="AO36" i="1"/>
  <c r="AM36" i="1"/>
  <c r="AK36" i="1"/>
  <c r="AI36" i="1"/>
  <c r="AG36" i="1"/>
  <c r="AE36" i="1"/>
  <c r="AC36" i="1"/>
  <c r="AA36" i="1"/>
  <c r="Y36" i="1"/>
  <c r="W36" i="1"/>
  <c r="T36" i="1"/>
  <c r="S36" i="1"/>
  <c r="P36" i="1"/>
  <c r="N36" i="1"/>
  <c r="L36" i="1"/>
  <c r="J36" i="1"/>
  <c r="H36" i="1"/>
  <c r="F36" i="1"/>
  <c r="D36" i="1"/>
  <c r="EQ35" i="1"/>
  <c r="DA35" i="1"/>
  <c r="CZ35" i="1"/>
  <c r="CX35" i="1"/>
  <c r="CW35" i="1"/>
  <c r="CV35" i="1"/>
  <c r="CT35" i="1"/>
  <c r="CR35" i="1"/>
  <c r="CP35" i="1"/>
  <c r="CN35" i="1"/>
  <c r="CL35" i="1"/>
  <c r="CJ35" i="1"/>
  <c r="CH35" i="1"/>
  <c r="CF35" i="1"/>
  <c r="CD35" i="1"/>
  <c r="CB35" i="1"/>
  <c r="BZ35" i="1"/>
  <c r="BV35" i="1"/>
  <c r="BW35" i="1" s="1"/>
  <c r="BU35" i="1"/>
  <c r="BS35" i="1"/>
  <c r="BQ35" i="1"/>
  <c r="BO35" i="1"/>
  <c r="BM35" i="1"/>
  <c r="BK35" i="1"/>
  <c r="BI35" i="1"/>
  <c r="BG35" i="1"/>
  <c r="BE35" i="1"/>
  <c r="BC35" i="1"/>
  <c r="BA35" i="1"/>
  <c r="AY35" i="1"/>
  <c r="AW35" i="1"/>
  <c r="AU35" i="1"/>
  <c r="AT35" i="1"/>
  <c r="AS35" i="1"/>
  <c r="AQ35" i="1"/>
  <c r="AO35" i="1"/>
  <c r="AM35" i="1"/>
  <c r="AK35" i="1"/>
  <c r="AI35" i="1"/>
  <c r="AG35" i="1"/>
  <c r="AE35" i="1"/>
  <c r="AC35" i="1"/>
  <c r="AA35" i="1"/>
  <c r="Y35" i="1"/>
  <c r="W35" i="1"/>
  <c r="S35" i="1"/>
  <c r="T35" i="1" s="1"/>
  <c r="P35" i="1"/>
  <c r="N35" i="1"/>
  <c r="L35" i="1"/>
  <c r="J35" i="1"/>
  <c r="H35" i="1"/>
  <c r="F35" i="1"/>
  <c r="D35" i="1"/>
  <c r="EQ34" i="1"/>
  <c r="DA34" i="1"/>
  <c r="CZ34" i="1"/>
  <c r="CW34" i="1"/>
  <c r="CX34" i="1" s="1"/>
  <c r="CV34" i="1"/>
  <c r="CT34" i="1"/>
  <c r="CR34" i="1"/>
  <c r="CP34" i="1"/>
  <c r="CN34" i="1"/>
  <c r="CL34" i="1"/>
  <c r="CJ34" i="1"/>
  <c r="CH34" i="1"/>
  <c r="CF34" i="1"/>
  <c r="CD34" i="1"/>
  <c r="CB34" i="1"/>
  <c r="BZ34" i="1"/>
  <c r="BV34" i="1"/>
  <c r="BW34" i="1" s="1"/>
  <c r="BU34" i="1"/>
  <c r="BS34" i="1"/>
  <c r="BQ34" i="1"/>
  <c r="BO34" i="1"/>
  <c r="BM34" i="1"/>
  <c r="BK34" i="1"/>
  <c r="BI34" i="1"/>
  <c r="BG34" i="1"/>
  <c r="BE34" i="1"/>
  <c r="BC34" i="1"/>
  <c r="BA34" i="1"/>
  <c r="AY34" i="1"/>
  <c r="AW34" i="1"/>
  <c r="AU34" i="1"/>
  <c r="AT34" i="1"/>
  <c r="AS34" i="1"/>
  <c r="AQ34" i="1"/>
  <c r="AO34" i="1"/>
  <c r="AM34" i="1"/>
  <c r="AK34" i="1"/>
  <c r="AI34" i="1"/>
  <c r="AG34" i="1"/>
  <c r="AE34" i="1"/>
  <c r="AC34" i="1"/>
  <c r="AA34" i="1"/>
  <c r="Y34" i="1"/>
  <c r="W34" i="1"/>
  <c r="S34" i="1"/>
  <c r="T34" i="1" s="1"/>
  <c r="P34" i="1"/>
  <c r="N34" i="1"/>
  <c r="L34" i="1"/>
  <c r="J34" i="1"/>
  <c r="H34" i="1"/>
  <c r="F34" i="1"/>
  <c r="D34" i="1"/>
  <c r="EQ33" i="1"/>
  <c r="DA33" i="1"/>
  <c r="CZ33" i="1"/>
  <c r="CW33" i="1"/>
  <c r="CX33" i="1" s="1"/>
  <c r="CV33" i="1"/>
  <c r="CT33" i="1"/>
  <c r="CR33" i="1"/>
  <c r="CP33" i="1"/>
  <c r="CN33" i="1"/>
  <c r="CL33" i="1"/>
  <c r="CJ33" i="1"/>
  <c r="CH33" i="1"/>
  <c r="CF33" i="1"/>
  <c r="CD33" i="1"/>
  <c r="CB33" i="1"/>
  <c r="BZ33" i="1"/>
  <c r="BV33" i="1"/>
  <c r="BW33" i="1" s="1"/>
  <c r="BU33" i="1"/>
  <c r="BS33" i="1"/>
  <c r="BQ33" i="1"/>
  <c r="BO33" i="1"/>
  <c r="BM33" i="1"/>
  <c r="BK33" i="1"/>
  <c r="BI33" i="1"/>
  <c r="BG33" i="1"/>
  <c r="BE33" i="1"/>
  <c r="BC33" i="1"/>
  <c r="BA33" i="1"/>
  <c r="AY33" i="1"/>
  <c r="AW33" i="1"/>
  <c r="AT33" i="1"/>
  <c r="AU33" i="1" s="1"/>
  <c r="AS33" i="1"/>
  <c r="AQ33" i="1"/>
  <c r="AO33" i="1"/>
  <c r="AM33" i="1"/>
  <c r="AK33" i="1"/>
  <c r="AI33" i="1"/>
  <c r="AG33" i="1"/>
  <c r="AE33" i="1"/>
  <c r="AC33" i="1"/>
  <c r="AA33" i="1"/>
  <c r="Y33" i="1"/>
  <c r="W33" i="1"/>
  <c r="S33" i="1"/>
  <c r="T33" i="1" s="1"/>
  <c r="P33" i="1"/>
  <c r="N33" i="1"/>
  <c r="L33" i="1"/>
  <c r="J33" i="1"/>
  <c r="H33" i="1"/>
  <c r="F33" i="1"/>
  <c r="D33" i="1"/>
  <c r="EN32" i="1"/>
  <c r="EM32" i="1"/>
  <c r="EL32" i="1"/>
  <c r="EK32" i="1"/>
  <c r="EJ32" i="1"/>
  <c r="EI32" i="1"/>
  <c r="EH32" i="1"/>
  <c r="EG32" i="1"/>
  <c r="EF32" i="1"/>
  <c r="EE32" i="1"/>
  <c r="ED32" i="1"/>
  <c r="EC32" i="1"/>
  <c r="CV32" i="1"/>
  <c r="CU32" i="1"/>
  <c r="CT32" i="1"/>
  <c r="CS32" i="1"/>
  <c r="DA32" i="1" s="1"/>
  <c r="CQ32" i="1"/>
  <c r="CR32" i="1" s="1"/>
  <c r="CO32" i="1"/>
  <c r="CP32" i="1" s="1"/>
  <c r="CN32" i="1"/>
  <c r="CK32" i="1"/>
  <c r="CL32" i="1" s="1"/>
  <c r="CI32" i="1"/>
  <c r="CJ32" i="1" s="1"/>
  <c r="CH32" i="1"/>
  <c r="CF32" i="1"/>
  <c r="CC32" i="1"/>
  <c r="CD32" i="1" s="1"/>
  <c r="CA32" i="1"/>
  <c r="CB32" i="1" s="1"/>
  <c r="BZ32" i="1"/>
  <c r="BY32" i="1"/>
  <c r="BT32" i="1"/>
  <c r="BU32" i="1" s="1"/>
  <c r="BR32" i="1"/>
  <c r="BS32" i="1" s="1"/>
  <c r="BQ32" i="1"/>
  <c r="BP32" i="1"/>
  <c r="BN32" i="1"/>
  <c r="BL32" i="1"/>
  <c r="BM32" i="1" s="1"/>
  <c r="BJ32" i="1"/>
  <c r="BH32" i="1"/>
  <c r="BI32" i="1" s="1"/>
  <c r="BF32" i="1"/>
  <c r="BG32" i="1" s="1"/>
  <c r="BE32" i="1"/>
  <c r="BD32" i="1"/>
  <c r="BB32" i="1"/>
  <c r="AA32" i="1" s="1"/>
  <c r="AZ32" i="1"/>
  <c r="AW32" i="1" s="1"/>
  <c r="AX32" i="1"/>
  <c r="AY32" i="1" s="1"/>
  <c r="AR32" i="1"/>
  <c r="AP32" i="1"/>
  <c r="AN32" i="1"/>
  <c r="AO32" i="1" s="1"/>
  <c r="AL32" i="1"/>
  <c r="AM32" i="1" s="1"/>
  <c r="AJ32" i="1"/>
  <c r="AI32" i="1"/>
  <c r="AH32" i="1"/>
  <c r="AF32" i="1"/>
  <c r="AD32" i="1"/>
  <c r="AE32" i="1" s="1"/>
  <c r="AB32" i="1"/>
  <c r="AC32" i="1" s="1"/>
  <c r="Z32" i="1"/>
  <c r="X32" i="1"/>
  <c r="W32" i="1"/>
  <c r="V32" i="1"/>
  <c r="O32" i="1"/>
  <c r="P32" i="1" s="1"/>
  <c r="M32" i="1"/>
  <c r="L32" i="1"/>
  <c r="K32" i="1"/>
  <c r="I32" i="1"/>
  <c r="G32" i="1"/>
  <c r="H32" i="1" s="1"/>
  <c r="F32" i="1"/>
  <c r="E32" i="1"/>
  <c r="C32" i="1"/>
  <c r="D32" i="1" s="1"/>
  <c r="EQ31" i="1"/>
  <c r="DA31" i="1"/>
  <c r="CZ31" i="1"/>
  <c r="CW31" i="1"/>
  <c r="CX31" i="1" s="1"/>
  <c r="CV31" i="1"/>
  <c r="CT31" i="1"/>
  <c r="CR31" i="1"/>
  <c r="CP31" i="1"/>
  <c r="CN31" i="1"/>
  <c r="CL31" i="1"/>
  <c r="CJ31" i="1"/>
  <c r="CH31" i="1"/>
  <c r="CF31" i="1"/>
  <c r="CD31" i="1"/>
  <c r="CB31" i="1"/>
  <c r="BZ31" i="1"/>
  <c r="BV31" i="1"/>
  <c r="BW31" i="1" s="1"/>
  <c r="BU31" i="1"/>
  <c r="BS31" i="1"/>
  <c r="BQ31" i="1"/>
  <c r="BO31" i="1"/>
  <c r="BM31" i="1"/>
  <c r="BK31" i="1"/>
  <c r="BI31" i="1"/>
  <c r="BG31" i="1"/>
  <c r="BE31" i="1"/>
  <c r="BC31" i="1"/>
  <c r="BA31" i="1"/>
  <c r="AY31" i="1"/>
  <c r="AW31" i="1"/>
  <c r="AU31" i="1"/>
  <c r="AT31" i="1"/>
  <c r="AS31" i="1"/>
  <c r="AQ31" i="1"/>
  <c r="AO31" i="1"/>
  <c r="AM31" i="1"/>
  <c r="AK31" i="1"/>
  <c r="AI31" i="1"/>
  <c r="AG31" i="1"/>
  <c r="AE31" i="1"/>
  <c r="AC31" i="1"/>
  <c r="AA31" i="1"/>
  <c r="Y31" i="1"/>
  <c r="W31" i="1"/>
  <c r="S31" i="1"/>
  <c r="T31" i="1" s="1"/>
  <c r="P31" i="1"/>
  <c r="N31" i="1"/>
  <c r="L31" i="1"/>
  <c r="J31" i="1"/>
  <c r="H31" i="1"/>
  <c r="F31" i="1"/>
  <c r="D31" i="1"/>
  <c r="EQ30" i="1"/>
  <c r="DA30" i="1"/>
  <c r="CZ30" i="1"/>
  <c r="CW30" i="1"/>
  <c r="CX30" i="1" s="1"/>
  <c r="CV30" i="1"/>
  <c r="CT30" i="1"/>
  <c r="CR30" i="1"/>
  <c r="CP30" i="1"/>
  <c r="CN30" i="1"/>
  <c r="CL30" i="1"/>
  <c r="CJ30" i="1"/>
  <c r="CH30" i="1"/>
  <c r="CF30" i="1"/>
  <c r="CD30" i="1"/>
  <c r="CB30" i="1"/>
  <c r="BZ30" i="1"/>
  <c r="BV30" i="1"/>
  <c r="BW30" i="1" s="1"/>
  <c r="BU30" i="1"/>
  <c r="BS30" i="1"/>
  <c r="BQ30" i="1"/>
  <c r="BO30" i="1"/>
  <c r="BM30" i="1"/>
  <c r="BK30" i="1"/>
  <c r="BI30" i="1"/>
  <c r="BG30" i="1"/>
  <c r="BE30" i="1"/>
  <c r="BC30" i="1"/>
  <c r="BA30" i="1"/>
  <c r="AY30" i="1"/>
  <c r="AW30" i="1"/>
  <c r="AT30" i="1"/>
  <c r="AU30" i="1" s="1"/>
  <c r="AS30" i="1"/>
  <c r="AQ30" i="1"/>
  <c r="AO30" i="1"/>
  <c r="AM30" i="1"/>
  <c r="AK30" i="1"/>
  <c r="AI30" i="1"/>
  <c r="AG30" i="1"/>
  <c r="AE30" i="1"/>
  <c r="AC30" i="1"/>
  <c r="AA30" i="1"/>
  <c r="Y30" i="1"/>
  <c r="W30" i="1"/>
  <c r="S30" i="1"/>
  <c r="T30" i="1" s="1"/>
  <c r="P30" i="1"/>
  <c r="N30" i="1"/>
  <c r="L30" i="1"/>
  <c r="J30" i="1"/>
  <c r="H30" i="1"/>
  <c r="F30" i="1"/>
  <c r="D30" i="1"/>
  <c r="EQ29" i="1"/>
  <c r="DA29" i="1"/>
  <c r="CZ29" i="1"/>
  <c r="CW29" i="1"/>
  <c r="CX29" i="1" s="1"/>
  <c r="CV29" i="1"/>
  <c r="CT29" i="1"/>
  <c r="CR29" i="1"/>
  <c r="CP29" i="1"/>
  <c r="CN29" i="1"/>
  <c r="CL29" i="1"/>
  <c r="CJ29" i="1"/>
  <c r="CH29" i="1"/>
  <c r="CF29" i="1"/>
  <c r="CD29" i="1"/>
  <c r="CB29" i="1"/>
  <c r="BZ29" i="1"/>
  <c r="BV29" i="1"/>
  <c r="BW29" i="1" s="1"/>
  <c r="BU29" i="1"/>
  <c r="BS29" i="1"/>
  <c r="BQ29" i="1"/>
  <c r="BO29" i="1"/>
  <c r="BM29" i="1"/>
  <c r="BK29" i="1"/>
  <c r="BI29" i="1"/>
  <c r="BG29" i="1"/>
  <c r="BE29" i="1"/>
  <c r="BC29" i="1"/>
  <c r="BA29" i="1"/>
  <c r="AY29" i="1"/>
  <c r="AW29" i="1"/>
  <c r="AT29" i="1"/>
  <c r="AU29" i="1" s="1"/>
  <c r="AS29" i="1"/>
  <c r="AQ29" i="1"/>
  <c r="AO29" i="1"/>
  <c r="AM29" i="1"/>
  <c r="AK29" i="1"/>
  <c r="AI29" i="1"/>
  <c r="AG29" i="1"/>
  <c r="AE29" i="1"/>
  <c r="AC29" i="1"/>
  <c r="AA29" i="1"/>
  <c r="Y29" i="1"/>
  <c r="W29" i="1"/>
  <c r="S29" i="1"/>
  <c r="T29" i="1" s="1"/>
  <c r="P29" i="1"/>
  <c r="N29" i="1"/>
  <c r="L29" i="1"/>
  <c r="J29" i="1"/>
  <c r="H29" i="1"/>
  <c r="F29" i="1"/>
  <c r="D29" i="1"/>
  <c r="EQ28" i="1"/>
  <c r="DA28" i="1"/>
  <c r="CZ28" i="1"/>
  <c r="CW28" i="1"/>
  <c r="CX28" i="1" s="1"/>
  <c r="CV28" i="1"/>
  <c r="CT28" i="1"/>
  <c r="CR28" i="1"/>
  <c r="CP28" i="1"/>
  <c r="CN28" i="1"/>
  <c r="CL28" i="1"/>
  <c r="CJ28" i="1"/>
  <c r="CH28" i="1"/>
  <c r="CF28" i="1"/>
  <c r="CD28" i="1"/>
  <c r="CB28" i="1"/>
  <c r="BZ28" i="1"/>
  <c r="BW28" i="1"/>
  <c r="BV28" i="1"/>
  <c r="BU28" i="1"/>
  <c r="BS28" i="1"/>
  <c r="BQ28" i="1"/>
  <c r="BO28" i="1"/>
  <c r="BM28" i="1"/>
  <c r="BK28" i="1"/>
  <c r="BI28" i="1"/>
  <c r="BG28" i="1"/>
  <c r="BE28" i="1"/>
  <c r="BC28" i="1"/>
  <c r="BA28" i="1"/>
  <c r="AY28" i="1"/>
  <c r="AW28" i="1"/>
  <c r="AT28" i="1"/>
  <c r="AU28" i="1" s="1"/>
  <c r="AS28" i="1"/>
  <c r="AQ28" i="1"/>
  <c r="AO28" i="1"/>
  <c r="AM28" i="1"/>
  <c r="AK28" i="1"/>
  <c r="AI28" i="1"/>
  <c r="AG28" i="1"/>
  <c r="AE28" i="1"/>
  <c r="AC28" i="1"/>
  <c r="AA28" i="1"/>
  <c r="Y28" i="1"/>
  <c r="W28" i="1"/>
  <c r="S28" i="1"/>
  <c r="T28" i="1" s="1"/>
  <c r="P28" i="1"/>
  <c r="N28" i="1"/>
  <c r="L28" i="1"/>
  <c r="J28" i="1"/>
  <c r="H28" i="1"/>
  <c r="F28" i="1"/>
  <c r="D28" i="1"/>
  <c r="EQ27" i="1"/>
  <c r="DA27" i="1"/>
  <c r="CZ27" i="1"/>
  <c r="CW27" i="1"/>
  <c r="CX27" i="1" s="1"/>
  <c r="CV27" i="1"/>
  <c r="CT27" i="1"/>
  <c r="CR27" i="1"/>
  <c r="CP27" i="1"/>
  <c r="CN27" i="1"/>
  <c r="CL27" i="1"/>
  <c r="CJ27" i="1"/>
  <c r="CH27" i="1"/>
  <c r="CF27" i="1"/>
  <c r="CD27" i="1"/>
  <c r="CB27" i="1"/>
  <c r="BZ27" i="1"/>
  <c r="BW27" i="1"/>
  <c r="BV27" i="1"/>
  <c r="BU27" i="1"/>
  <c r="BS27" i="1"/>
  <c r="BQ27" i="1"/>
  <c r="BO27" i="1"/>
  <c r="BM27" i="1"/>
  <c r="BK27" i="1"/>
  <c r="BI27" i="1"/>
  <c r="BG27" i="1"/>
  <c r="BE27" i="1"/>
  <c r="BC27" i="1"/>
  <c r="BA27" i="1"/>
  <c r="AY27" i="1"/>
  <c r="AW27" i="1"/>
  <c r="AT27" i="1"/>
  <c r="AU27" i="1" s="1"/>
  <c r="AS27" i="1"/>
  <c r="AQ27" i="1"/>
  <c r="AO27" i="1"/>
  <c r="AM27" i="1"/>
  <c r="AK27" i="1"/>
  <c r="AI27" i="1"/>
  <c r="AG27" i="1"/>
  <c r="AE27" i="1"/>
  <c r="AC27" i="1"/>
  <c r="AA27" i="1"/>
  <c r="Y27" i="1"/>
  <c r="W27" i="1"/>
  <c r="S27" i="1"/>
  <c r="T27" i="1" s="1"/>
  <c r="P27" i="1"/>
  <c r="N27" i="1"/>
  <c r="L27" i="1"/>
  <c r="J27" i="1"/>
  <c r="H27" i="1"/>
  <c r="F27" i="1"/>
  <c r="D27" i="1"/>
  <c r="EN26" i="1"/>
  <c r="EM26" i="1"/>
  <c r="EL26" i="1"/>
  <c r="EK26" i="1"/>
  <c r="EJ26" i="1"/>
  <c r="EI26" i="1"/>
  <c r="EH26" i="1"/>
  <c r="EG26" i="1"/>
  <c r="EF26" i="1"/>
  <c r="EE26" i="1"/>
  <c r="ED26" i="1"/>
  <c r="EC26" i="1"/>
  <c r="CU26" i="1"/>
  <c r="CV26" i="1" s="1"/>
  <c r="CS26" i="1"/>
  <c r="CZ26" i="1" s="1"/>
  <c r="CQ26" i="1"/>
  <c r="CR26" i="1" s="1"/>
  <c r="CO26" i="1"/>
  <c r="CP26" i="1" s="1"/>
  <c r="CN26" i="1"/>
  <c r="CK26" i="1"/>
  <c r="CL26" i="1" s="1"/>
  <c r="CJ26" i="1"/>
  <c r="CI26" i="1"/>
  <c r="CH26" i="1"/>
  <c r="CF26" i="1"/>
  <c r="CD26" i="1"/>
  <c r="CC26" i="1"/>
  <c r="CB26" i="1"/>
  <c r="CA26" i="1"/>
  <c r="BY26" i="1"/>
  <c r="BZ26" i="1" s="1"/>
  <c r="BT26" i="1"/>
  <c r="BU26" i="1" s="1"/>
  <c r="BR26" i="1"/>
  <c r="BQ26" i="1"/>
  <c r="BP26" i="1"/>
  <c r="BO26" i="1"/>
  <c r="BN26" i="1"/>
  <c r="BL26" i="1"/>
  <c r="BM26" i="1" s="1"/>
  <c r="BJ26" i="1"/>
  <c r="BK26" i="1" s="1"/>
  <c r="BI26" i="1"/>
  <c r="BH26" i="1"/>
  <c r="BF26" i="1"/>
  <c r="BG26" i="1" s="1"/>
  <c r="BD26" i="1"/>
  <c r="BE26" i="1" s="1"/>
  <c r="BB26" i="1"/>
  <c r="BC26" i="1" s="1"/>
  <c r="AZ26" i="1"/>
  <c r="AX26" i="1"/>
  <c r="BV26" i="1" s="1"/>
  <c r="BW26" i="1" s="1"/>
  <c r="AR26" i="1"/>
  <c r="AP26" i="1"/>
  <c r="AQ26" i="1" s="1"/>
  <c r="AN26" i="1"/>
  <c r="AO26" i="1" s="1"/>
  <c r="AL26" i="1"/>
  <c r="AM26" i="1" s="1"/>
  <c r="AJ26" i="1"/>
  <c r="AK26" i="1" s="1"/>
  <c r="AH26" i="1"/>
  <c r="AI26" i="1" s="1"/>
  <c r="AF26" i="1"/>
  <c r="AD26" i="1"/>
  <c r="AE26" i="1" s="1"/>
  <c r="AB26" i="1"/>
  <c r="J26" i="1" s="1"/>
  <c r="Z26" i="1"/>
  <c r="Y26" i="1"/>
  <c r="X26" i="1"/>
  <c r="V26" i="1"/>
  <c r="O26" i="1"/>
  <c r="M26" i="1"/>
  <c r="K26" i="1"/>
  <c r="I26" i="1"/>
  <c r="G26" i="1"/>
  <c r="H26" i="1" s="1"/>
  <c r="E26" i="1"/>
  <c r="C26" i="1"/>
  <c r="D26" i="1" s="1"/>
  <c r="EQ25" i="1"/>
  <c r="DA25" i="1"/>
  <c r="CZ25" i="1"/>
  <c r="CW25" i="1"/>
  <c r="CX25" i="1" s="1"/>
  <c r="CV25" i="1"/>
  <c r="CT25" i="1"/>
  <c r="CR25" i="1"/>
  <c r="CP25" i="1"/>
  <c r="CN25" i="1"/>
  <c r="CL25" i="1"/>
  <c r="CJ25" i="1"/>
  <c r="CH25" i="1"/>
  <c r="CF25" i="1"/>
  <c r="CD25" i="1"/>
  <c r="CB25" i="1"/>
  <c r="BZ25" i="1"/>
  <c r="BW25" i="1"/>
  <c r="BV25" i="1"/>
  <c r="BU25" i="1"/>
  <c r="BS25" i="1"/>
  <c r="BQ25" i="1"/>
  <c r="BO25" i="1"/>
  <c r="BM25" i="1"/>
  <c r="BK25" i="1"/>
  <c r="BI25" i="1"/>
  <c r="BG25" i="1"/>
  <c r="BE25" i="1"/>
  <c r="BC25" i="1"/>
  <c r="BA25" i="1"/>
  <c r="AY25" i="1"/>
  <c r="AW25" i="1"/>
  <c r="AT25" i="1"/>
  <c r="AU25" i="1" s="1"/>
  <c r="AS25" i="1"/>
  <c r="AQ25" i="1"/>
  <c r="AO25" i="1"/>
  <c r="AM25" i="1"/>
  <c r="AK25" i="1"/>
  <c r="AI25" i="1"/>
  <c r="AG25" i="1"/>
  <c r="AE25" i="1"/>
  <c r="AC25" i="1"/>
  <c r="AA25" i="1"/>
  <c r="Y25" i="1"/>
  <c r="W25" i="1"/>
  <c r="S25" i="1"/>
  <c r="T25" i="1" s="1"/>
  <c r="P25" i="1"/>
  <c r="N25" i="1"/>
  <c r="L25" i="1"/>
  <c r="J25" i="1"/>
  <c r="H25" i="1"/>
  <c r="F25" i="1"/>
  <c r="D25" i="1"/>
  <c r="EQ24" i="1"/>
  <c r="DA24" i="1"/>
  <c r="CZ24" i="1"/>
  <c r="CW24" i="1"/>
  <c r="CX24" i="1" s="1"/>
  <c r="CV24" i="1"/>
  <c r="CT24" i="1"/>
  <c r="CR24" i="1"/>
  <c r="CP24" i="1"/>
  <c r="CN24" i="1"/>
  <c r="CL24" i="1"/>
  <c r="CJ24" i="1"/>
  <c r="CH24" i="1"/>
  <c r="CF24" i="1"/>
  <c r="CD24" i="1"/>
  <c r="CB24" i="1"/>
  <c r="BZ24" i="1"/>
  <c r="BV24" i="1"/>
  <c r="BW24" i="1" s="1"/>
  <c r="BU24" i="1"/>
  <c r="BS24" i="1"/>
  <c r="BQ24" i="1"/>
  <c r="BO24" i="1"/>
  <c r="BM24" i="1"/>
  <c r="BK24" i="1"/>
  <c r="BI24" i="1"/>
  <c r="BG24" i="1"/>
  <c r="BE24" i="1"/>
  <c r="BC24" i="1"/>
  <c r="BA24" i="1"/>
  <c r="AY24" i="1"/>
  <c r="AW24" i="1"/>
  <c r="AT24" i="1"/>
  <c r="AU24" i="1" s="1"/>
  <c r="AS24" i="1"/>
  <c r="AQ24" i="1"/>
  <c r="AO24" i="1"/>
  <c r="AM24" i="1"/>
  <c r="AK24" i="1"/>
  <c r="AI24" i="1"/>
  <c r="AG24" i="1"/>
  <c r="AE24" i="1"/>
  <c r="AC24" i="1"/>
  <c r="AA24" i="1"/>
  <c r="Y24" i="1"/>
  <c r="W24" i="1"/>
  <c r="S24" i="1"/>
  <c r="T24" i="1" s="1"/>
  <c r="P24" i="1"/>
  <c r="N24" i="1"/>
  <c r="L24" i="1"/>
  <c r="J24" i="1"/>
  <c r="H24" i="1"/>
  <c r="F24" i="1"/>
  <c r="D24" i="1"/>
  <c r="EQ23" i="1"/>
  <c r="DA23" i="1"/>
  <c r="CZ23" i="1"/>
  <c r="CW23" i="1"/>
  <c r="CX23" i="1" s="1"/>
  <c r="CV23" i="1"/>
  <c r="CT23" i="1"/>
  <c r="CR23" i="1"/>
  <c r="CP23" i="1"/>
  <c r="CN23" i="1"/>
  <c r="CL23" i="1"/>
  <c r="CJ23" i="1"/>
  <c r="CH23" i="1"/>
  <c r="CF23" i="1"/>
  <c r="CD23" i="1"/>
  <c r="CB23" i="1"/>
  <c r="BZ23" i="1"/>
  <c r="BV23" i="1"/>
  <c r="BW23" i="1" s="1"/>
  <c r="BU23" i="1"/>
  <c r="BS23" i="1"/>
  <c r="BQ23" i="1"/>
  <c r="BO23" i="1"/>
  <c r="BM23" i="1"/>
  <c r="BK23" i="1"/>
  <c r="BI23" i="1"/>
  <c r="BG23" i="1"/>
  <c r="BE23" i="1"/>
  <c r="BC23" i="1"/>
  <c r="BA23" i="1"/>
  <c r="AY23" i="1"/>
  <c r="AW23" i="1"/>
  <c r="AT23" i="1"/>
  <c r="AU23" i="1" s="1"/>
  <c r="AS23" i="1"/>
  <c r="AQ23" i="1"/>
  <c r="AO23" i="1"/>
  <c r="AM23" i="1"/>
  <c r="AK23" i="1"/>
  <c r="AI23" i="1"/>
  <c r="AG23" i="1"/>
  <c r="AE23" i="1"/>
  <c r="AC23" i="1"/>
  <c r="AA23" i="1"/>
  <c r="Y23" i="1"/>
  <c r="W23" i="1"/>
  <c r="S23" i="1"/>
  <c r="T23" i="1" s="1"/>
  <c r="P23" i="1"/>
  <c r="N23" i="1"/>
  <c r="L23" i="1"/>
  <c r="J23" i="1"/>
  <c r="H23" i="1"/>
  <c r="F23" i="1"/>
  <c r="D23" i="1"/>
  <c r="EQ22" i="1"/>
  <c r="DA22" i="1"/>
  <c r="CZ22" i="1"/>
  <c r="CW22" i="1"/>
  <c r="CX22" i="1" s="1"/>
  <c r="CV22" i="1"/>
  <c r="CT22" i="1"/>
  <c r="CR22" i="1"/>
  <c r="CP22" i="1"/>
  <c r="CN22" i="1"/>
  <c r="CL22" i="1"/>
  <c r="CJ22" i="1"/>
  <c r="CH22" i="1"/>
  <c r="CF22" i="1"/>
  <c r="CD22" i="1"/>
  <c r="CB22" i="1"/>
  <c r="BZ22" i="1"/>
  <c r="BV22" i="1"/>
  <c r="BW22" i="1" s="1"/>
  <c r="BU22" i="1"/>
  <c r="BS22" i="1"/>
  <c r="BQ22" i="1"/>
  <c r="BO22" i="1"/>
  <c r="BM22" i="1"/>
  <c r="BK22" i="1"/>
  <c r="BI22" i="1"/>
  <c r="BG22" i="1"/>
  <c r="BE22" i="1"/>
  <c r="BC22" i="1"/>
  <c r="BA22" i="1"/>
  <c r="AY22" i="1"/>
  <c r="AW22" i="1"/>
  <c r="AU22" i="1"/>
  <c r="AT22" i="1"/>
  <c r="AS22" i="1"/>
  <c r="AQ22" i="1"/>
  <c r="AO22" i="1"/>
  <c r="AM22" i="1"/>
  <c r="AK22" i="1"/>
  <c r="AI22" i="1"/>
  <c r="AG22" i="1"/>
  <c r="AE22" i="1"/>
  <c r="AC22" i="1"/>
  <c r="AA22" i="1"/>
  <c r="Y22" i="1"/>
  <c r="W22" i="1"/>
  <c r="S22" i="1"/>
  <c r="T22" i="1" s="1"/>
  <c r="P22" i="1"/>
  <c r="N22" i="1"/>
  <c r="L22" i="1"/>
  <c r="J22" i="1"/>
  <c r="H22" i="1"/>
  <c r="F22" i="1"/>
  <c r="D22" i="1"/>
  <c r="EQ21" i="1"/>
  <c r="DA21" i="1"/>
  <c r="CZ21" i="1"/>
  <c r="CW21" i="1"/>
  <c r="CX21" i="1" s="1"/>
  <c r="CV21" i="1"/>
  <c r="CT21" i="1"/>
  <c r="CR21" i="1"/>
  <c r="CP21" i="1"/>
  <c r="CN21" i="1"/>
  <c r="CL21" i="1"/>
  <c r="CJ21" i="1"/>
  <c r="CH21" i="1"/>
  <c r="CF21" i="1"/>
  <c r="CD21" i="1"/>
  <c r="CB21" i="1"/>
  <c r="BZ21" i="1"/>
  <c r="BW21" i="1"/>
  <c r="BV21" i="1"/>
  <c r="BU21" i="1"/>
  <c r="BS21" i="1"/>
  <c r="BQ21" i="1"/>
  <c r="BO21" i="1"/>
  <c r="BM21" i="1"/>
  <c r="BK21" i="1"/>
  <c r="BI21" i="1"/>
  <c r="BG21" i="1"/>
  <c r="BE21" i="1"/>
  <c r="BC21" i="1"/>
  <c r="BA21" i="1"/>
  <c r="AY21" i="1"/>
  <c r="AW21" i="1"/>
  <c r="AT21" i="1"/>
  <c r="AU21" i="1" s="1"/>
  <c r="AS21" i="1"/>
  <c r="AQ21" i="1"/>
  <c r="AO21" i="1"/>
  <c r="AM21" i="1"/>
  <c r="AK21" i="1"/>
  <c r="AI21" i="1"/>
  <c r="AG21" i="1"/>
  <c r="AE21" i="1"/>
  <c r="AC21" i="1"/>
  <c r="AA21" i="1"/>
  <c r="Y21" i="1"/>
  <c r="W21" i="1"/>
  <c r="S21" i="1"/>
  <c r="T21" i="1" s="1"/>
  <c r="P21" i="1"/>
  <c r="N21" i="1"/>
  <c r="L21" i="1"/>
  <c r="J21" i="1"/>
  <c r="H21" i="1"/>
  <c r="F21" i="1"/>
  <c r="D21" i="1"/>
  <c r="EN20" i="1"/>
  <c r="EM20" i="1"/>
  <c r="EL20" i="1"/>
  <c r="EK20" i="1"/>
  <c r="EJ20" i="1"/>
  <c r="EI20" i="1"/>
  <c r="EH20" i="1"/>
  <c r="EG20" i="1"/>
  <c r="EF20" i="1"/>
  <c r="EE20" i="1"/>
  <c r="ED20" i="1"/>
  <c r="EC20" i="1"/>
  <c r="EO20" i="1" s="1"/>
  <c r="CU20" i="1"/>
  <c r="CS20" i="1"/>
  <c r="DA20" i="1" s="1"/>
  <c r="CQ20" i="1"/>
  <c r="BQ20" i="1" s="1"/>
  <c r="CO20" i="1"/>
  <c r="CP20" i="1" s="1"/>
  <c r="CN20" i="1"/>
  <c r="CK20" i="1"/>
  <c r="CL20" i="1" s="1"/>
  <c r="CI20" i="1"/>
  <c r="CJ20" i="1" s="1"/>
  <c r="CH20" i="1"/>
  <c r="CF20" i="1"/>
  <c r="CD20" i="1"/>
  <c r="CC20" i="1"/>
  <c r="CA20" i="1"/>
  <c r="CB20" i="1" s="1"/>
  <c r="BY20" i="1"/>
  <c r="AY20" i="1" s="1"/>
  <c r="BT20" i="1"/>
  <c r="BR20" i="1"/>
  <c r="BS20" i="1" s="1"/>
  <c r="BP20" i="1"/>
  <c r="BN20" i="1"/>
  <c r="BO20" i="1" s="1"/>
  <c r="BL20" i="1"/>
  <c r="BM20" i="1" s="1"/>
  <c r="BK20" i="1"/>
  <c r="BJ20" i="1"/>
  <c r="BH20" i="1"/>
  <c r="BI20" i="1" s="1"/>
  <c r="BF20" i="1"/>
  <c r="BG20" i="1" s="1"/>
  <c r="BE20" i="1"/>
  <c r="BD20" i="1"/>
  <c r="BB20" i="1"/>
  <c r="AZ20" i="1"/>
  <c r="AX20" i="1"/>
  <c r="AS20" i="1"/>
  <c r="AR20" i="1"/>
  <c r="AP20" i="1"/>
  <c r="AQ20" i="1" s="1"/>
  <c r="AN20" i="1"/>
  <c r="AO20" i="1" s="1"/>
  <c r="AL20" i="1"/>
  <c r="AJ20" i="1"/>
  <c r="AK20" i="1" s="1"/>
  <c r="AH20" i="1"/>
  <c r="AI20" i="1" s="1"/>
  <c r="AF20" i="1"/>
  <c r="AG20" i="1" s="1"/>
  <c r="AD20" i="1"/>
  <c r="AB20" i="1"/>
  <c r="AC20" i="1" s="1"/>
  <c r="Z20" i="1"/>
  <c r="X20" i="1"/>
  <c r="Y20" i="1" s="1"/>
  <c r="V20" i="1"/>
  <c r="O20" i="1"/>
  <c r="P20" i="1" s="1"/>
  <c r="M20" i="1"/>
  <c r="N20" i="1" s="1"/>
  <c r="K20" i="1"/>
  <c r="I20" i="1"/>
  <c r="G20" i="1"/>
  <c r="H20" i="1" s="1"/>
  <c r="E20" i="1"/>
  <c r="F20" i="1" s="1"/>
  <c r="C20" i="1"/>
  <c r="EQ19" i="1"/>
  <c r="DA19" i="1"/>
  <c r="CZ19" i="1"/>
  <c r="CW19" i="1"/>
  <c r="CX19" i="1" s="1"/>
  <c r="CV19" i="1"/>
  <c r="CT19" i="1"/>
  <c r="CR19" i="1"/>
  <c r="CP19" i="1"/>
  <c r="CN19" i="1"/>
  <c r="CL19" i="1"/>
  <c r="CJ19" i="1"/>
  <c r="CH19" i="1"/>
  <c r="CF19" i="1"/>
  <c r="CD19" i="1"/>
  <c r="CB19" i="1"/>
  <c r="BZ19" i="1"/>
  <c r="BV19" i="1"/>
  <c r="BW19" i="1" s="1"/>
  <c r="BU19" i="1"/>
  <c r="BS19" i="1"/>
  <c r="BQ19" i="1"/>
  <c r="BO19" i="1"/>
  <c r="BM19" i="1"/>
  <c r="BK19" i="1"/>
  <c r="BI19" i="1"/>
  <c r="BG19" i="1"/>
  <c r="BE19" i="1"/>
  <c r="BC19" i="1"/>
  <c r="BA19" i="1"/>
  <c r="AY19" i="1"/>
  <c r="AW19" i="1"/>
  <c r="AT19" i="1"/>
  <c r="AU19" i="1" s="1"/>
  <c r="AS19" i="1"/>
  <c r="AQ19" i="1"/>
  <c r="AO19" i="1"/>
  <c r="AM19" i="1"/>
  <c r="AK19" i="1"/>
  <c r="AI19" i="1"/>
  <c r="AG19" i="1"/>
  <c r="AE19" i="1"/>
  <c r="AC19" i="1"/>
  <c r="AA19" i="1"/>
  <c r="Y19" i="1"/>
  <c r="W19" i="1"/>
  <c r="S19" i="1"/>
  <c r="T19" i="1" s="1"/>
  <c r="P19" i="1"/>
  <c r="N19" i="1"/>
  <c r="L19" i="1"/>
  <c r="J19" i="1"/>
  <c r="H19" i="1"/>
  <c r="F19" i="1"/>
  <c r="D19" i="1"/>
  <c r="EQ18" i="1"/>
  <c r="DA18" i="1"/>
  <c r="CZ18" i="1"/>
  <c r="CW18" i="1"/>
  <c r="CX18" i="1" s="1"/>
  <c r="CV18" i="1"/>
  <c r="CT18" i="1"/>
  <c r="CR18" i="1"/>
  <c r="CP18" i="1"/>
  <c r="CN18" i="1"/>
  <c r="CL18" i="1"/>
  <c r="CJ18" i="1"/>
  <c r="CH18" i="1"/>
  <c r="CF18" i="1"/>
  <c r="CD18" i="1"/>
  <c r="CB18" i="1"/>
  <c r="BZ18" i="1"/>
  <c r="BV18" i="1"/>
  <c r="BW18" i="1" s="1"/>
  <c r="BU18" i="1"/>
  <c r="BS18" i="1"/>
  <c r="BQ18" i="1"/>
  <c r="BO18" i="1"/>
  <c r="BM18" i="1"/>
  <c r="BK18" i="1"/>
  <c r="BI18" i="1"/>
  <c r="BG18" i="1"/>
  <c r="BE18" i="1"/>
  <c r="BC18" i="1"/>
  <c r="BA18" i="1"/>
  <c r="AY18" i="1"/>
  <c r="AW18" i="1"/>
  <c r="AU18" i="1"/>
  <c r="AT18" i="1"/>
  <c r="AS18" i="1"/>
  <c r="AQ18" i="1"/>
  <c r="AO18" i="1"/>
  <c r="AM18" i="1"/>
  <c r="AK18" i="1"/>
  <c r="AI18" i="1"/>
  <c r="AG18" i="1"/>
  <c r="AE18" i="1"/>
  <c r="AC18" i="1"/>
  <c r="AA18" i="1"/>
  <c r="Y18" i="1"/>
  <c r="W18" i="1"/>
  <c r="S18" i="1"/>
  <c r="T18" i="1" s="1"/>
  <c r="P18" i="1"/>
  <c r="N18" i="1"/>
  <c r="L18" i="1"/>
  <c r="J18" i="1"/>
  <c r="H18" i="1"/>
  <c r="F18" i="1"/>
  <c r="D18" i="1"/>
  <c r="EQ17" i="1"/>
  <c r="DA17" i="1"/>
  <c r="CZ17" i="1"/>
  <c r="CW17" i="1"/>
  <c r="CX17" i="1" s="1"/>
  <c r="CV17" i="1"/>
  <c r="CT17" i="1"/>
  <c r="CR17" i="1"/>
  <c r="CP17" i="1"/>
  <c r="CN17" i="1"/>
  <c r="CL17" i="1"/>
  <c r="CJ17" i="1"/>
  <c r="CH17" i="1"/>
  <c r="CF17" i="1"/>
  <c r="CD17" i="1"/>
  <c r="CB17" i="1"/>
  <c r="BZ17" i="1"/>
  <c r="BW17" i="1"/>
  <c r="BV17" i="1"/>
  <c r="BU17" i="1"/>
  <c r="BS17" i="1"/>
  <c r="BQ17" i="1"/>
  <c r="BO17" i="1"/>
  <c r="BM17" i="1"/>
  <c r="BK17" i="1"/>
  <c r="BI17" i="1"/>
  <c r="BG17" i="1"/>
  <c r="BE17" i="1"/>
  <c r="BC17" i="1"/>
  <c r="BA17" i="1"/>
  <c r="AY17" i="1"/>
  <c r="AW17" i="1"/>
  <c r="AT17" i="1"/>
  <c r="AU17" i="1" s="1"/>
  <c r="AS17" i="1"/>
  <c r="AQ17" i="1"/>
  <c r="AO17" i="1"/>
  <c r="AM17" i="1"/>
  <c r="AK17" i="1"/>
  <c r="AI17" i="1"/>
  <c r="AG17" i="1"/>
  <c r="AE17" i="1"/>
  <c r="AC17" i="1"/>
  <c r="AA17" i="1"/>
  <c r="Y17" i="1"/>
  <c r="W17" i="1"/>
  <c r="S17" i="1"/>
  <c r="T17" i="1" s="1"/>
  <c r="P17" i="1"/>
  <c r="N17" i="1"/>
  <c r="L17" i="1"/>
  <c r="J17" i="1"/>
  <c r="H17" i="1"/>
  <c r="F17" i="1"/>
  <c r="D17" i="1"/>
  <c r="EQ16" i="1"/>
  <c r="DA16" i="1"/>
  <c r="CZ16" i="1"/>
  <c r="CW16" i="1"/>
  <c r="CX16" i="1" s="1"/>
  <c r="CV16" i="1"/>
  <c r="CT16" i="1"/>
  <c r="CR16" i="1"/>
  <c r="CP16" i="1"/>
  <c r="CN16" i="1"/>
  <c r="CL16" i="1"/>
  <c r="CJ16" i="1"/>
  <c r="CH16" i="1"/>
  <c r="CF16" i="1"/>
  <c r="CD16" i="1"/>
  <c r="CB16" i="1"/>
  <c r="BZ16" i="1"/>
  <c r="BW16" i="1"/>
  <c r="BV16" i="1"/>
  <c r="BU16" i="1"/>
  <c r="BS16" i="1"/>
  <c r="BQ16" i="1"/>
  <c r="BO16" i="1"/>
  <c r="BM16" i="1"/>
  <c r="BK16" i="1"/>
  <c r="BI16" i="1"/>
  <c r="BG16" i="1"/>
  <c r="BE16" i="1"/>
  <c r="BC16" i="1"/>
  <c r="BA16" i="1"/>
  <c r="AY16" i="1"/>
  <c r="AW16" i="1"/>
  <c r="AT16" i="1"/>
  <c r="AU16" i="1" s="1"/>
  <c r="AS16" i="1"/>
  <c r="AQ16" i="1"/>
  <c r="AO16" i="1"/>
  <c r="AM16" i="1"/>
  <c r="AK16" i="1"/>
  <c r="AI16" i="1"/>
  <c r="AG16" i="1"/>
  <c r="AE16" i="1"/>
  <c r="AC16" i="1"/>
  <c r="AA16" i="1"/>
  <c r="Y16" i="1"/>
  <c r="W16" i="1"/>
  <c r="T16" i="1"/>
  <c r="S16" i="1"/>
  <c r="P16" i="1"/>
  <c r="N16" i="1"/>
  <c r="L16" i="1"/>
  <c r="J16" i="1"/>
  <c r="H16" i="1"/>
  <c r="F16" i="1"/>
  <c r="D16" i="1"/>
  <c r="DA15" i="1"/>
  <c r="CZ15" i="1"/>
  <c r="CW15" i="1"/>
  <c r="CX15" i="1" s="1"/>
  <c r="CV15" i="1"/>
  <c r="CT15" i="1"/>
  <c r="CR15" i="1"/>
  <c r="CP15" i="1"/>
  <c r="CN15" i="1"/>
  <c r="CL15" i="1"/>
  <c r="CJ15" i="1"/>
  <c r="CH15" i="1"/>
  <c r="CF15" i="1"/>
  <c r="CD15" i="1"/>
  <c r="CB15" i="1"/>
  <c r="BZ15" i="1"/>
  <c r="BV15" i="1"/>
  <c r="BW15" i="1" s="1"/>
  <c r="BU15" i="1"/>
  <c r="BS15" i="1"/>
  <c r="BQ15" i="1"/>
  <c r="BO15" i="1"/>
  <c r="BM15" i="1"/>
  <c r="BK15" i="1"/>
  <c r="BI15" i="1"/>
  <c r="BG15" i="1"/>
  <c r="BE15" i="1"/>
  <c r="BC15" i="1"/>
  <c r="BA15" i="1"/>
  <c r="AY15" i="1"/>
  <c r="AW15" i="1"/>
  <c r="AU15" i="1"/>
  <c r="AT15" i="1"/>
  <c r="AS15" i="1"/>
  <c r="AQ15" i="1"/>
  <c r="AO15" i="1"/>
  <c r="AM15" i="1"/>
  <c r="AK15" i="1"/>
  <c r="AI15" i="1"/>
  <c r="AG15" i="1"/>
  <c r="AE15" i="1"/>
  <c r="AC15" i="1"/>
  <c r="AA15" i="1"/>
  <c r="Y15" i="1"/>
  <c r="W15" i="1"/>
  <c r="S15" i="1"/>
  <c r="T15" i="1" s="1"/>
  <c r="P15" i="1"/>
  <c r="N15" i="1"/>
  <c r="L15" i="1"/>
  <c r="J15" i="1"/>
  <c r="H15" i="1"/>
  <c r="F15" i="1"/>
  <c r="D15" i="1"/>
  <c r="EN14" i="1"/>
  <c r="EM14" i="1"/>
  <c r="EL14" i="1"/>
  <c r="EK14" i="1"/>
  <c r="EJ14" i="1"/>
  <c r="EI14" i="1"/>
  <c r="EH14" i="1"/>
  <c r="EG14" i="1"/>
  <c r="EF14" i="1"/>
  <c r="EE14" i="1"/>
  <c r="ED14" i="1"/>
  <c r="EC14" i="1"/>
  <c r="CU14" i="1"/>
  <c r="CV14" i="1" s="1"/>
  <c r="CS14" i="1"/>
  <c r="CT14" i="1" s="1"/>
  <c r="CQ14" i="1"/>
  <c r="CR14" i="1" s="1"/>
  <c r="CO14" i="1"/>
  <c r="BO14" i="1" s="1"/>
  <c r="CN14" i="1"/>
  <c r="CK14" i="1"/>
  <c r="CL14" i="1" s="1"/>
  <c r="CI14" i="1"/>
  <c r="BI14" i="1" s="1"/>
  <c r="CH14" i="1"/>
  <c r="CF14" i="1"/>
  <c r="CC14" i="1"/>
  <c r="BC14" i="1" s="1"/>
  <c r="CB14" i="1"/>
  <c r="CA14" i="1"/>
  <c r="BY14" i="1"/>
  <c r="BT14" i="1"/>
  <c r="BR14" i="1"/>
  <c r="BS14" i="1" s="1"/>
  <c r="BP14" i="1"/>
  <c r="BQ14" i="1" s="1"/>
  <c r="BN14" i="1"/>
  <c r="BL14" i="1"/>
  <c r="BM14" i="1" s="1"/>
  <c r="BJ14" i="1"/>
  <c r="BJ118" i="1" s="1"/>
  <c r="BH14" i="1"/>
  <c r="BF14" i="1"/>
  <c r="BG14" i="1" s="1"/>
  <c r="BD14" i="1"/>
  <c r="BE14" i="1" s="1"/>
  <c r="BB14" i="1"/>
  <c r="AZ14" i="1"/>
  <c r="BA14" i="1" s="1"/>
  <c r="AX14" i="1"/>
  <c r="AR14" i="1"/>
  <c r="AS14" i="1" s="1"/>
  <c r="AP14" i="1"/>
  <c r="AQ14" i="1" s="1"/>
  <c r="AN14" i="1"/>
  <c r="AM14" i="1"/>
  <c r="AL14" i="1"/>
  <c r="AJ14" i="1"/>
  <c r="AH14" i="1"/>
  <c r="AF14" i="1"/>
  <c r="AG14" i="1" s="1"/>
  <c r="AD14" i="1"/>
  <c r="AD118" i="1" s="1"/>
  <c r="AB14" i="1"/>
  <c r="AA14" i="1"/>
  <c r="Z14" i="1"/>
  <c r="X14" i="1"/>
  <c r="V14" i="1"/>
  <c r="W14" i="1" s="1"/>
  <c r="P14" i="1"/>
  <c r="O14" i="1"/>
  <c r="M14" i="1"/>
  <c r="K14" i="1"/>
  <c r="L14" i="1" s="1"/>
  <c r="I14" i="1"/>
  <c r="J14" i="1" s="1"/>
  <c r="G14" i="1"/>
  <c r="H14" i="1" s="1"/>
  <c r="E14" i="1"/>
  <c r="S14" i="1" s="1"/>
  <c r="T14" i="1" s="1"/>
  <c r="C14" i="1"/>
  <c r="D14" i="1" s="1"/>
  <c r="DA13" i="1"/>
  <c r="CZ13" i="1"/>
  <c r="CX13" i="1"/>
  <c r="CW13" i="1"/>
  <c r="CV13" i="1"/>
  <c r="CT13" i="1"/>
  <c r="CR13" i="1"/>
  <c r="CP13" i="1"/>
  <c r="CN13" i="1"/>
  <c r="CL13" i="1"/>
  <c r="CJ13" i="1"/>
  <c r="CH13" i="1"/>
  <c r="CF13" i="1"/>
  <c r="CD13" i="1"/>
  <c r="CB13" i="1"/>
  <c r="BZ13" i="1"/>
  <c r="BV13" i="1"/>
  <c r="BW13" i="1" s="1"/>
  <c r="BU13" i="1"/>
  <c r="BS13" i="1"/>
  <c r="BQ13" i="1"/>
  <c r="BO13" i="1"/>
  <c r="BM13" i="1"/>
  <c r="BK13" i="1"/>
  <c r="BI13" i="1"/>
  <c r="BG13" i="1"/>
  <c r="BE13" i="1"/>
  <c r="BC13" i="1"/>
  <c r="BA13" i="1"/>
  <c r="AY13" i="1"/>
  <c r="AW13" i="1"/>
  <c r="AT13" i="1"/>
  <c r="AU13" i="1" s="1"/>
  <c r="AS13" i="1"/>
  <c r="AQ13" i="1"/>
  <c r="AO13" i="1"/>
  <c r="AM13" i="1"/>
  <c r="AK13" i="1"/>
  <c r="AI13" i="1"/>
  <c r="AG13" i="1"/>
  <c r="AE13" i="1"/>
  <c r="AC13" i="1"/>
  <c r="AA13" i="1"/>
  <c r="Y13" i="1"/>
  <c r="W13" i="1"/>
  <c r="S13" i="1"/>
  <c r="T13" i="1" s="1"/>
  <c r="P13" i="1"/>
  <c r="N13" i="1"/>
  <c r="L13" i="1"/>
  <c r="J13" i="1"/>
  <c r="H13" i="1"/>
  <c r="F13" i="1"/>
  <c r="D13" i="1"/>
  <c r="DA12" i="1"/>
  <c r="CZ12" i="1"/>
  <c r="CW12" i="1"/>
  <c r="CX12" i="1" s="1"/>
  <c r="CV12" i="1"/>
  <c r="CT12" i="1"/>
  <c r="CR12" i="1"/>
  <c r="CP12" i="1"/>
  <c r="CN12" i="1"/>
  <c r="CL12" i="1"/>
  <c r="CJ12" i="1"/>
  <c r="CH12" i="1"/>
  <c r="CF12" i="1"/>
  <c r="CD12" i="1"/>
  <c r="CB12" i="1"/>
  <c r="BZ12" i="1"/>
  <c r="BV12" i="1"/>
  <c r="BW12" i="1" s="1"/>
  <c r="BU12" i="1"/>
  <c r="BS12" i="1"/>
  <c r="BQ12" i="1"/>
  <c r="BO12" i="1"/>
  <c r="BM12" i="1"/>
  <c r="BK12" i="1"/>
  <c r="BI12" i="1"/>
  <c r="BG12" i="1"/>
  <c r="BE12" i="1"/>
  <c r="BC12" i="1"/>
  <c r="BA12" i="1"/>
  <c r="AY12" i="1"/>
  <c r="AW12" i="1"/>
  <c r="AT12" i="1"/>
  <c r="AU12" i="1" s="1"/>
  <c r="AS12" i="1"/>
  <c r="AQ12" i="1"/>
  <c r="AO12" i="1"/>
  <c r="AM12" i="1"/>
  <c r="AK12" i="1"/>
  <c r="AI12" i="1"/>
  <c r="AG12" i="1"/>
  <c r="AE12" i="1"/>
  <c r="AC12" i="1"/>
  <c r="AA12" i="1"/>
  <c r="Y12" i="1"/>
  <c r="W12" i="1"/>
  <c r="S12" i="1"/>
  <c r="T12" i="1" s="1"/>
  <c r="P12" i="1"/>
  <c r="N12" i="1"/>
  <c r="L12" i="1"/>
  <c r="J12" i="1"/>
  <c r="H12" i="1"/>
  <c r="F12" i="1"/>
  <c r="D12" i="1"/>
  <c r="DA11" i="1"/>
  <c r="CZ11" i="1"/>
  <c r="CW11" i="1"/>
  <c r="CX11" i="1" s="1"/>
  <c r="CV11" i="1"/>
  <c r="CT11" i="1"/>
  <c r="CR11" i="1"/>
  <c r="CP11" i="1"/>
  <c r="CN11" i="1"/>
  <c r="CL11" i="1"/>
  <c r="CJ11" i="1"/>
  <c r="CH11" i="1"/>
  <c r="CF11" i="1"/>
  <c r="CD11" i="1"/>
  <c r="CB11" i="1"/>
  <c r="BZ11" i="1"/>
  <c r="BV11" i="1"/>
  <c r="BW11" i="1" s="1"/>
  <c r="BU11" i="1"/>
  <c r="BS11" i="1"/>
  <c r="BQ11" i="1"/>
  <c r="BO11" i="1"/>
  <c r="BM11" i="1"/>
  <c r="BK11" i="1"/>
  <c r="BI11" i="1"/>
  <c r="BG11" i="1"/>
  <c r="BE11" i="1"/>
  <c r="BC11" i="1"/>
  <c r="BA11" i="1"/>
  <c r="AY11" i="1"/>
  <c r="AW11" i="1"/>
  <c r="AT11" i="1"/>
  <c r="AU11" i="1" s="1"/>
  <c r="AS11" i="1"/>
  <c r="AQ11" i="1"/>
  <c r="AO11" i="1"/>
  <c r="AM11" i="1"/>
  <c r="AK11" i="1"/>
  <c r="AI11" i="1"/>
  <c r="AG11" i="1"/>
  <c r="AE11" i="1"/>
  <c r="AC11" i="1"/>
  <c r="AA11" i="1"/>
  <c r="Y11" i="1"/>
  <c r="W11" i="1"/>
  <c r="S11" i="1"/>
  <c r="T11" i="1" s="1"/>
  <c r="P11" i="1"/>
  <c r="N11" i="1"/>
  <c r="L11" i="1"/>
  <c r="J11" i="1"/>
  <c r="H11" i="1"/>
  <c r="F11" i="1"/>
  <c r="D11" i="1"/>
  <c r="DK10" i="1"/>
  <c r="DJ10" i="1"/>
  <c r="DI10" i="1"/>
  <c r="DH10" i="1"/>
  <c r="DG10" i="1"/>
  <c r="DE10" i="1"/>
  <c r="DD10" i="1"/>
  <c r="CV10" i="1"/>
  <c r="CT10" i="1"/>
  <c r="CZ10" i="1"/>
  <c r="CR10" i="1"/>
  <c r="BQ10" i="1"/>
  <c r="BO10" i="1"/>
  <c r="CN10" i="1"/>
  <c r="CL10" i="1"/>
  <c r="CJ10" i="1"/>
  <c r="CW10" i="1"/>
  <c r="CX10" i="1" s="1"/>
  <c r="CF10" i="1"/>
  <c r="CD10" i="1"/>
  <c r="CB10" i="1"/>
  <c r="BZ10" i="1"/>
  <c r="BV10" i="1"/>
  <c r="BW10" i="1" s="1"/>
  <c r="BT117" i="1"/>
  <c r="BM10" i="1"/>
  <c r="BK10" i="1"/>
  <c r="BI10" i="1"/>
  <c r="BE10" i="1"/>
  <c r="BC10" i="1"/>
  <c r="BA10" i="1"/>
  <c r="AY10" i="1"/>
  <c r="AW10" i="1"/>
  <c r="AT10" i="1"/>
  <c r="AU10" i="1" s="1"/>
  <c r="AQ10" i="1"/>
  <c r="AO10" i="1"/>
  <c r="AM10" i="1"/>
  <c r="AK10" i="1"/>
  <c r="AI10" i="1"/>
  <c r="AG10" i="1"/>
  <c r="AE10" i="1"/>
  <c r="AC10" i="1"/>
  <c r="AA10" i="1"/>
  <c r="Y10" i="1"/>
  <c r="W10" i="1"/>
  <c r="S10" i="1"/>
  <c r="T10" i="1" s="1"/>
  <c r="P10" i="1"/>
  <c r="N10" i="1"/>
  <c r="L10" i="1"/>
  <c r="J10" i="1"/>
  <c r="H10" i="1"/>
  <c r="F10" i="1"/>
  <c r="D10" i="1"/>
  <c r="DK9" i="1"/>
  <c r="DJ9" i="1"/>
  <c r="DI9" i="1"/>
  <c r="DH9" i="1"/>
  <c r="DG9" i="1"/>
  <c r="DF9" i="1"/>
  <c r="DE9" i="1"/>
  <c r="DD9" i="1"/>
  <c r="DC9" i="1"/>
  <c r="DB9" i="1"/>
  <c r="DA9" i="1"/>
  <c r="CZ9" i="1"/>
  <c r="CW9" i="1"/>
  <c r="CX9" i="1" s="1"/>
  <c r="CV9" i="1"/>
  <c r="CT9" i="1"/>
  <c r="CR9" i="1"/>
  <c r="CP9" i="1"/>
  <c r="CN9" i="1"/>
  <c r="CL9" i="1"/>
  <c r="CJ9" i="1"/>
  <c r="CH9" i="1"/>
  <c r="CF9" i="1"/>
  <c r="CD9" i="1"/>
  <c r="CB9" i="1"/>
  <c r="BZ9" i="1"/>
  <c r="BV9" i="1"/>
  <c r="BW9" i="1" s="1"/>
  <c r="BU9" i="1"/>
  <c r="BS9" i="1"/>
  <c r="BQ9" i="1"/>
  <c r="BO9" i="1"/>
  <c r="BM9" i="1"/>
  <c r="BK9" i="1"/>
  <c r="BI9" i="1"/>
  <c r="BG9" i="1"/>
  <c r="BE9" i="1"/>
  <c r="BC9" i="1"/>
  <c r="BA9" i="1"/>
  <c r="AY9" i="1"/>
  <c r="AW9" i="1"/>
  <c r="AT9" i="1"/>
  <c r="AU9" i="1" s="1"/>
  <c r="AS9" i="1"/>
  <c r="AQ9" i="1"/>
  <c r="AO9" i="1"/>
  <c r="AM9" i="1"/>
  <c r="AK9" i="1"/>
  <c r="AI9" i="1"/>
  <c r="AG9" i="1"/>
  <c r="AE9" i="1"/>
  <c r="AC9" i="1"/>
  <c r="AA9" i="1"/>
  <c r="Y9" i="1"/>
  <c r="W9" i="1"/>
  <c r="S9" i="1"/>
  <c r="T9" i="1" s="1"/>
  <c r="P9" i="1"/>
  <c r="N9" i="1"/>
  <c r="L9" i="1"/>
  <c r="J9" i="1"/>
  <c r="H9" i="1"/>
  <c r="F9" i="1"/>
  <c r="D9" i="1"/>
  <c r="DK8" i="1"/>
  <c r="CZ8" i="1"/>
  <c r="CV8" i="1"/>
  <c r="CT8" i="1"/>
  <c r="CR8" i="1"/>
  <c r="DB8" i="1"/>
  <c r="CP8" i="1"/>
  <c r="CJ8" i="1"/>
  <c r="DG8" i="1"/>
  <c r="CF8" i="1"/>
  <c r="DH8" i="1"/>
  <c r="CD8" i="1"/>
  <c r="BU8" i="1"/>
  <c r="BS8" i="1"/>
  <c r="BQ8" i="1"/>
  <c r="BI8" i="1"/>
  <c r="BC8" i="1"/>
  <c r="AZ115" i="1"/>
  <c r="AW8" i="1"/>
  <c r="AT8" i="1"/>
  <c r="AU8" i="1" s="1"/>
  <c r="AS8" i="1"/>
  <c r="AQ8" i="1"/>
  <c r="AO8" i="1"/>
  <c r="AM8" i="1"/>
  <c r="AK8" i="1"/>
  <c r="AI8" i="1"/>
  <c r="AG8" i="1"/>
  <c r="AE8" i="1"/>
  <c r="AC8" i="1"/>
  <c r="AA8" i="1"/>
  <c r="Y8" i="1"/>
  <c r="W8" i="1"/>
  <c r="S8" i="1"/>
  <c r="T8" i="1" s="1"/>
  <c r="P8" i="1"/>
  <c r="N8" i="1"/>
  <c r="L8" i="1"/>
  <c r="J8" i="1"/>
  <c r="H8" i="1"/>
  <c r="F8" i="1"/>
  <c r="D8" i="1"/>
  <c r="DK7" i="1"/>
  <c r="CZ7" i="1"/>
  <c r="CV7" i="1"/>
  <c r="CT7" i="1"/>
  <c r="CR7" i="1"/>
  <c r="CP7" i="1"/>
  <c r="DD7" i="1"/>
  <c r="DE7" i="1"/>
  <c r="CJ7" i="1"/>
  <c r="DG7" i="1"/>
  <c r="CF7" i="1"/>
  <c r="DH7" i="1"/>
  <c r="CD7" i="1"/>
  <c r="AY7" i="1"/>
  <c r="BU7" i="1"/>
  <c r="BS7" i="1"/>
  <c r="BQ7" i="1"/>
  <c r="BI7" i="1"/>
  <c r="BC7" i="1"/>
  <c r="BA7" i="1"/>
  <c r="AW7" i="1"/>
  <c r="AT7" i="1"/>
  <c r="AU7" i="1" s="1"/>
  <c r="AS7" i="1"/>
  <c r="AQ7" i="1"/>
  <c r="AO7" i="1"/>
  <c r="AM7" i="1"/>
  <c r="AK7" i="1"/>
  <c r="AI7" i="1"/>
  <c r="AG7" i="1"/>
  <c r="AE7" i="1"/>
  <c r="AC7" i="1"/>
  <c r="AA7" i="1"/>
  <c r="Y7" i="1"/>
  <c r="W7" i="1"/>
  <c r="S7" i="1"/>
  <c r="T7" i="1" s="1"/>
  <c r="P7" i="1"/>
  <c r="N7" i="1"/>
  <c r="L7" i="1"/>
  <c r="J7" i="1"/>
  <c r="H7" i="1"/>
  <c r="F7" i="1"/>
  <c r="D7" i="1"/>
  <c r="CV6" i="1"/>
  <c r="CJ6" i="1"/>
  <c r="AQ6" i="1"/>
  <c r="AO6" i="1"/>
  <c r="BH118" i="1"/>
  <c r="P6" i="1"/>
  <c r="W6" i="1"/>
  <c r="O6" i="1"/>
  <c r="N6" i="1"/>
  <c r="M6" i="1"/>
  <c r="K6" i="1"/>
  <c r="I6" i="1"/>
  <c r="G6" i="1"/>
  <c r="H6" i="1" s="1"/>
  <c r="E6" i="1"/>
  <c r="C6" i="1"/>
  <c r="BO5" i="1"/>
  <c r="CJ5" i="1"/>
  <c r="CD5" i="1"/>
  <c r="AS5" i="1"/>
  <c r="AQ5" i="1"/>
  <c r="AO5" i="1"/>
  <c r="AK5" i="1"/>
  <c r="AI5" i="1"/>
  <c r="AE5" i="1"/>
  <c r="AC5" i="1"/>
  <c r="AA5" i="1"/>
  <c r="BA5" i="1"/>
  <c r="N5" i="1"/>
  <c r="F5" i="1"/>
  <c r="W5" i="1"/>
  <c r="O5" i="1"/>
  <c r="M5" i="1"/>
  <c r="K5" i="1"/>
  <c r="I5" i="1"/>
  <c r="G5" i="1"/>
  <c r="E5" i="1"/>
  <c r="C5" i="1"/>
  <c r="S5" i="1" s="1"/>
  <c r="J10" i="6" l="1"/>
  <c r="AO11" i="6"/>
  <c r="BU23" i="6"/>
  <c r="AC24" i="6"/>
  <c r="N35" i="6"/>
  <c r="AM37" i="6"/>
  <c r="N7" i="6"/>
  <c r="AN5" i="6"/>
  <c r="H13" i="6"/>
  <c r="L21" i="6"/>
  <c r="Y23" i="6"/>
  <c r="AC28" i="6"/>
  <c r="AK30" i="6"/>
  <c r="AA32" i="6"/>
  <c r="AI34" i="6"/>
  <c r="BI4" i="6"/>
  <c r="BG5" i="6"/>
  <c r="AK10" i="6"/>
  <c r="AK13" i="6"/>
  <c r="N21" i="6"/>
  <c r="H28" i="6"/>
  <c r="L29" i="6"/>
  <c r="AM29" i="6"/>
  <c r="N30" i="6"/>
  <c r="F33" i="6"/>
  <c r="N34" i="6"/>
  <c r="AM34" i="6"/>
  <c r="N37" i="6"/>
  <c r="U7" i="6"/>
  <c r="AR5" i="6"/>
  <c r="AG12" i="6"/>
  <c r="P21" i="6"/>
  <c r="P22" i="6"/>
  <c r="AC23" i="6"/>
  <c r="AO29" i="6"/>
  <c r="AO10" i="6"/>
  <c r="AD5" i="6"/>
  <c r="L8" i="6"/>
  <c r="AC11" i="6"/>
  <c r="H12" i="6"/>
  <c r="P15" i="6"/>
  <c r="D18" i="6"/>
  <c r="Y22" i="6"/>
  <c r="AG23" i="6"/>
  <c r="D26" i="6"/>
  <c r="AE31" i="6"/>
  <c r="J36" i="6"/>
  <c r="AQ21" i="6"/>
  <c r="AE11" i="6"/>
  <c r="AA17" i="6"/>
  <c r="P23" i="6"/>
  <c r="AE35" i="6"/>
  <c r="AE5" i="6"/>
  <c r="BS4" i="6"/>
  <c r="AA25" i="6"/>
  <c r="J8" i="6"/>
  <c r="P9" i="6"/>
  <c r="F11" i="6"/>
  <c r="AG11" i="6"/>
  <c r="N12" i="6"/>
  <c r="AO15" i="6"/>
  <c r="Y16" i="6"/>
  <c r="J18" i="6"/>
  <c r="J21" i="6"/>
  <c r="J23" i="6"/>
  <c r="J26" i="6"/>
  <c r="U27" i="6"/>
  <c r="AQ27" i="6"/>
  <c r="AA29" i="6"/>
  <c r="Y29" i="6"/>
  <c r="L32" i="6"/>
  <c r="L38" i="6"/>
  <c r="D10" i="6"/>
  <c r="P12" i="6"/>
  <c r="AQ15" i="6"/>
  <c r="AA16" i="6"/>
  <c r="D17" i="6"/>
  <c r="L23" i="6"/>
  <c r="D25" i="6"/>
  <c r="J31" i="6"/>
  <c r="AK35" i="6"/>
  <c r="BA4" i="6"/>
  <c r="G5" i="6"/>
  <c r="AA13" i="6"/>
  <c r="AK14" i="6"/>
  <c r="N18" i="6"/>
  <c r="F19" i="6"/>
  <c r="F20" i="6"/>
  <c r="AC20" i="6"/>
  <c r="AG21" i="6"/>
  <c r="AQ23" i="6"/>
  <c r="D29" i="6"/>
  <c r="AG30" i="6"/>
  <c r="AE34" i="6"/>
  <c r="AC6" i="6"/>
  <c r="AO35" i="6"/>
  <c r="M7" i="3"/>
  <c r="AC14" i="1"/>
  <c r="AW14" i="1"/>
  <c r="CJ14" i="1"/>
  <c r="S20" i="1"/>
  <c r="T20" i="1" s="1"/>
  <c r="S26" i="1"/>
  <c r="T26" i="1" s="1"/>
  <c r="AC26" i="1"/>
  <c r="BA26" i="1"/>
  <c r="N32" i="1"/>
  <c r="AK32" i="1"/>
  <c r="AI38" i="1"/>
  <c r="BU38" i="1"/>
  <c r="BI50" i="1"/>
  <c r="CW50" i="1"/>
  <c r="CX50" i="1" s="1"/>
  <c r="CT50" i="1"/>
  <c r="CW62" i="1"/>
  <c r="CX62" i="1" s="1"/>
  <c r="AA68" i="1"/>
  <c r="EO68" i="1"/>
  <c r="EO74" i="1"/>
  <c r="AT86" i="1"/>
  <c r="AU86" i="1" s="1"/>
  <c r="AE92" i="1"/>
  <c r="D104" i="1"/>
  <c r="AQ110" i="1"/>
  <c r="M9" i="3"/>
  <c r="Q11" i="3"/>
  <c r="R11" i="3" s="1"/>
  <c r="M11" i="3"/>
  <c r="BI80" i="1"/>
  <c r="AE14" i="1"/>
  <c r="BV20" i="1"/>
  <c r="BW20" i="1" s="1"/>
  <c r="N26" i="1"/>
  <c r="BS26" i="1"/>
  <c r="AT32" i="1"/>
  <c r="AU32" i="1" s="1"/>
  <c r="BK32" i="1"/>
  <c r="EA38" i="1"/>
  <c r="EO38" i="1"/>
  <c r="BS44" i="1"/>
  <c r="W50" i="1"/>
  <c r="EA50" i="1"/>
  <c r="EO50" i="1"/>
  <c r="AT56" i="1"/>
  <c r="AU56" i="1" s="1"/>
  <c r="P62" i="1"/>
  <c r="EA62" i="1"/>
  <c r="EO62" i="1"/>
  <c r="H68" i="1"/>
  <c r="BQ68" i="1"/>
  <c r="AS86" i="1"/>
  <c r="BS92" i="1"/>
  <c r="L98" i="1"/>
  <c r="H104" i="1"/>
  <c r="AC104" i="1"/>
  <c r="AA110" i="1"/>
  <c r="AE20" i="1"/>
  <c r="EO32" i="1"/>
  <c r="AT38" i="1"/>
  <c r="AU38" i="1" s="1"/>
  <c r="H44" i="1"/>
  <c r="AW44" i="1"/>
  <c r="W62" i="1"/>
  <c r="AE68" i="1"/>
  <c r="AW68" i="1"/>
  <c r="BS68" i="1"/>
  <c r="S74" i="1"/>
  <c r="AY74" i="1"/>
  <c r="S80" i="1"/>
  <c r="T80" i="1" s="1"/>
  <c r="AT98" i="1"/>
  <c r="AU98" i="1" s="1"/>
  <c r="S110" i="1"/>
  <c r="T110" i="1" s="1"/>
  <c r="Q6" i="3"/>
  <c r="R6" i="3" s="1"/>
  <c r="M22" i="3"/>
  <c r="M19" i="3"/>
  <c r="M21" i="3"/>
  <c r="M13" i="3"/>
  <c r="BU14" i="1"/>
  <c r="O118" i="1"/>
  <c r="CW14" i="1"/>
  <c r="CX14" i="1" s="1"/>
  <c r="BC20" i="1"/>
  <c r="Y32" i="1"/>
  <c r="CW44" i="1"/>
  <c r="CX44" i="1" s="1"/>
  <c r="CT44" i="1"/>
  <c r="BO50" i="1"/>
  <c r="AS56" i="1"/>
  <c r="AO62" i="1"/>
  <c r="BK62" i="1"/>
  <c r="BQ74" i="1"/>
  <c r="D80" i="1"/>
  <c r="AS80" i="1"/>
  <c r="BQ86" i="1"/>
  <c r="N92" i="1"/>
  <c r="CW92" i="1"/>
  <c r="CX92" i="1" s="1"/>
  <c r="CR92" i="1"/>
  <c r="AK98" i="1"/>
  <c r="AE104" i="1"/>
  <c r="BA110" i="1"/>
  <c r="M6" i="3"/>
  <c r="M15" i="3"/>
  <c r="AW20" i="1"/>
  <c r="AI14" i="1"/>
  <c r="J20" i="1"/>
  <c r="L26" i="1"/>
  <c r="AQ32" i="1"/>
  <c r="Y38" i="1"/>
  <c r="N14" i="1"/>
  <c r="BU20" i="1"/>
  <c r="S32" i="1"/>
  <c r="T32" i="1" s="1"/>
  <c r="BO32" i="1"/>
  <c r="F38" i="1"/>
  <c r="S50" i="1"/>
  <c r="T50" i="1" s="1"/>
  <c r="AA50" i="1"/>
  <c r="AC56" i="1"/>
  <c r="AY56" i="1"/>
  <c r="AQ62" i="1"/>
  <c r="BV68" i="1"/>
  <c r="BW68" i="1" s="1"/>
  <c r="BO68" i="1"/>
  <c r="H74" i="1"/>
  <c r="F80" i="1"/>
  <c r="AA80" i="1"/>
  <c r="BV80" i="1"/>
  <c r="BW80" i="1" s="1"/>
  <c r="BQ80" i="1"/>
  <c r="S86" i="1"/>
  <c r="T86" i="1" s="1"/>
  <c r="AE86" i="1"/>
  <c r="BZ92" i="1"/>
  <c r="Q8" i="3"/>
  <c r="R8" i="3" s="1"/>
  <c r="M8" i="3"/>
  <c r="X118" i="1"/>
  <c r="L20" i="1"/>
  <c r="P26" i="1"/>
  <c r="AA38" i="1"/>
  <c r="AO38" i="1"/>
  <c r="AG44" i="1"/>
  <c r="BC44" i="1"/>
  <c r="AT50" i="1"/>
  <c r="AU50" i="1" s="1"/>
  <c r="CW68" i="1"/>
  <c r="CX68" i="1" s="1"/>
  <c r="DA68" i="1"/>
  <c r="BA80" i="1"/>
  <c r="F86" i="1"/>
  <c r="P92" i="1"/>
  <c r="AI104" i="1"/>
  <c r="BC110" i="1"/>
  <c r="BC56" i="1"/>
  <c r="S62" i="1"/>
  <c r="BV62" i="1"/>
  <c r="BW62" i="1" s="1"/>
  <c r="AK74" i="1"/>
  <c r="AI110" i="1"/>
  <c r="M10" i="3"/>
  <c r="AO14" i="1"/>
  <c r="BK14" i="1"/>
  <c r="CD14" i="1"/>
  <c r="DA14" i="1"/>
  <c r="CT20" i="1"/>
  <c r="BA32" i="1"/>
  <c r="J38" i="1"/>
  <c r="BO38" i="1"/>
  <c r="EO44" i="1"/>
  <c r="AG56" i="1"/>
  <c r="BQ62" i="1"/>
  <c r="EO92" i="1"/>
  <c r="BK98" i="1"/>
  <c r="EO104" i="1"/>
  <c r="AK110" i="1"/>
  <c r="EO110" i="1"/>
  <c r="M12" i="3"/>
  <c r="EA26" i="1"/>
  <c r="EO26" i="1"/>
  <c r="BC32" i="1"/>
  <c r="P44" i="1"/>
  <c r="W26" i="1"/>
  <c r="EA14" i="1"/>
  <c r="EO14" i="1"/>
  <c r="CZ20" i="1"/>
  <c r="J32" i="1"/>
  <c r="AI56" i="1"/>
  <c r="AE62" i="1"/>
  <c r="AM68" i="1"/>
  <c r="BI68" i="1"/>
  <c r="DA74" i="1"/>
  <c r="D92" i="1"/>
  <c r="EO98" i="1"/>
  <c r="AR118" i="1"/>
  <c r="AT20" i="1"/>
  <c r="AU20" i="1" s="1"/>
  <c r="AA26" i="1"/>
  <c r="AS26" i="1"/>
  <c r="CW32" i="1"/>
  <c r="CX32" i="1" s="1"/>
  <c r="CZ32" i="1"/>
  <c r="BS38" i="1"/>
  <c r="CW38" i="1"/>
  <c r="CX38" i="1" s="1"/>
  <c r="AT44" i="1"/>
  <c r="AU44" i="1" s="1"/>
  <c r="BK44" i="1"/>
  <c r="L50" i="1"/>
  <c r="AG62" i="1"/>
  <c r="S68" i="1"/>
  <c r="T68" i="1" s="1"/>
  <c r="AT74" i="1"/>
  <c r="AU74" i="1" s="1"/>
  <c r="CT74" i="1"/>
  <c r="N86" i="1"/>
  <c r="CV86" i="1"/>
  <c r="AA92" i="1"/>
  <c r="S98" i="1"/>
  <c r="T98" i="1" s="1"/>
  <c r="EO80" i="1"/>
  <c r="AO92" i="1"/>
  <c r="BI92" i="1"/>
  <c r="J98" i="1"/>
  <c r="AE110" i="1"/>
  <c r="BQ110" i="1"/>
  <c r="I6" i="3"/>
  <c r="I9" i="3"/>
  <c r="I12" i="3"/>
  <c r="I15" i="3"/>
  <c r="I18" i="3"/>
  <c r="I21" i="3"/>
  <c r="I30" i="3"/>
  <c r="I34" i="3"/>
  <c r="AE10" i="4"/>
  <c r="AC10" i="4"/>
  <c r="W12" i="4"/>
  <c r="AC13" i="4"/>
  <c r="AH15" i="4"/>
  <c r="AI15" i="4" s="1"/>
  <c r="O18" i="4"/>
  <c r="O20" i="4"/>
  <c r="W21" i="4"/>
  <c r="K24" i="4"/>
  <c r="Q25" i="4"/>
  <c r="AC27" i="4"/>
  <c r="AA27" i="4"/>
  <c r="S31" i="4"/>
  <c r="M32" i="4"/>
  <c r="W33" i="4"/>
  <c r="AC34" i="4"/>
  <c r="AG37" i="4"/>
  <c r="Y38" i="4"/>
  <c r="AO4" i="5"/>
  <c r="BJ4" i="5"/>
  <c r="CU4" i="5"/>
  <c r="W5" i="5"/>
  <c r="AM5" i="5"/>
  <c r="EY5" i="5"/>
  <c r="GJ5" i="5"/>
  <c r="HD5" i="5"/>
  <c r="HV5" i="5"/>
  <c r="JK5" i="5"/>
  <c r="BJ6" i="5"/>
  <c r="CU7" i="5"/>
  <c r="IL10" i="5"/>
  <c r="IL14" i="5"/>
  <c r="BV23" i="5"/>
  <c r="FO27" i="5"/>
  <c r="GF29" i="5"/>
  <c r="BV33" i="5"/>
  <c r="IL33" i="5"/>
  <c r="BN45" i="5"/>
  <c r="O4" i="6"/>
  <c r="O5" i="6"/>
  <c r="BM5" i="6"/>
  <c r="N8" i="6"/>
  <c r="AQ11" i="6"/>
  <c r="Y12" i="6"/>
  <c r="H14" i="6"/>
  <c r="U16" i="6"/>
  <c r="AT16" i="6"/>
  <c r="AU16" i="6" s="1"/>
  <c r="J17" i="6"/>
  <c r="AC17" i="6"/>
  <c r="AE23" i="6"/>
  <c r="F27" i="6"/>
  <c r="L27" i="6"/>
  <c r="AE27" i="6"/>
  <c r="I33" i="3"/>
  <c r="D7" i="4"/>
  <c r="S9" i="4"/>
  <c r="AE24" i="4"/>
  <c r="K29" i="4"/>
  <c r="U31" i="4"/>
  <c r="O32" i="4"/>
  <c r="Y36" i="4"/>
  <c r="BL4" i="5"/>
  <c r="FA4" i="5"/>
  <c r="CX5" i="5"/>
  <c r="IL22" i="5"/>
  <c r="AO19" i="6"/>
  <c r="D22" i="6"/>
  <c r="S23" i="6"/>
  <c r="S25" i="6"/>
  <c r="H26" i="6"/>
  <c r="AA26" i="6"/>
  <c r="I37" i="3"/>
  <c r="AQ4" i="4"/>
  <c r="O16" i="4"/>
  <c r="M18" i="4"/>
  <c r="D19" i="4"/>
  <c r="Y19" i="4"/>
  <c r="D26" i="4"/>
  <c r="Y31" i="4"/>
  <c r="O34" i="4"/>
  <c r="D38" i="4"/>
  <c r="HH5" i="5"/>
  <c r="EO19" i="5"/>
  <c r="EO24" i="5"/>
  <c r="AT6" i="6"/>
  <c r="AU6" i="6" s="1"/>
  <c r="W7" i="6"/>
  <c r="AW5" i="6"/>
  <c r="BU20" i="6"/>
  <c r="N34" i="3"/>
  <c r="AG34" i="4"/>
  <c r="BU19" i="6"/>
  <c r="N29" i="6"/>
  <c r="BO104" i="1"/>
  <c r="P110" i="1"/>
  <c r="CW110" i="1"/>
  <c r="CX110" i="1" s="1"/>
  <c r="I8" i="3"/>
  <c r="I11" i="3"/>
  <c r="I14" i="3"/>
  <c r="I17" i="3"/>
  <c r="I20" i="3"/>
  <c r="N33" i="3"/>
  <c r="I43" i="3"/>
  <c r="W6" i="4"/>
  <c r="AS4" i="4"/>
  <c r="AA7" i="4"/>
  <c r="U8" i="4"/>
  <c r="M10" i="4"/>
  <c r="M12" i="4"/>
  <c r="AM5" i="4"/>
  <c r="AE17" i="4"/>
  <c r="AA19" i="4"/>
  <c r="M21" i="4"/>
  <c r="W25" i="4"/>
  <c r="AC29" i="4"/>
  <c r="AH31" i="4"/>
  <c r="AI31" i="4" s="1"/>
  <c r="Q32" i="4"/>
  <c r="AC38" i="4"/>
  <c r="AC4" i="5"/>
  <c r="CI4" i="5"/>
  <c r="DT4" i="5"/>
  <c r="EK4" i="5"/>
  <c r="FG4" i="5"/>
  <c r="HM4" i="5"/>
  <c r="IB4" i="5"/>
  <c r="H5" i="5"/>
  <c r="DT5" i="5"/>
  <c r="FE5" i="5"/>
  <c r="AC6" i="5"/>
  <c r="CU6" i="5"/>
  <c r="GF49" i="5"/>
  <c r="GF50" i="5"/>
  <c r="V4" i="6"/>
  <c r="D6" i="6"/>
  <c r="AR4" i="6"/>
  <c r="AS4" i="6" s="1"/>
  <c r="Y7" i="6"/>
  <c r="Y9" i="6"/>
  <c r="AC12" i="6"/>
  <c r="AQ86" i="1"/>
  <c r="DA98" i="1"/>
  <c r="AT110" i="1"/>
  <c r="AU110" i="1" s="1"/>
  <c r="BZ110" i="1"/>
  <c r="CZ110" i="1"/>
  <c r="N40" i="3"/>
  <c r="V4" i="4"/>
  <c r="W4" i="4" s="1"/>
  <c r="Y6" i="4"/>
  <c r="W14" i="4"/>
  <c r="AC17" i="4"/>
  <c r="W18" i="4"/>
  <c r="M19" i="4"/>
  <c r="AC19" i="4"/>
  <c r="U22" i="4"/>
  <c r="AA23" i="4"/>
  <c r="Y23" i="4"/>
  <c r="S25" i="4"/>
  <c r="D28" i="4"/>
  <c r="AA28" i="4"/>
  <c r="K31" i="4"/>
  <c r="U32" i="4"/>
  <c r="AC33" i="4"/>
  <c r="S34" i="4"/>
  <c r="D35" i="4"/>
  <c r="W37" i="4"/>
  <c r="U39" i="4"/>
  <c r="S39" i="4"/>
  <c r="AE4" i="5"/>
  <c r="GL4" i="5"/>
  <c r="AS5" i="5"/>
  <c r="EM5" i="5"/>
  <c r="S6" i="5"/>
  <c r="T6" i="5" s="1"/>
  <c r="H7" i="5"/>
  <c r="AZ7" i="5"/>
  <c r="EO20" i="5"/>
  <c r="EO37" i="5"/>
  <c r="IL44" i="5"/>
  <c r="EO47" i="5"/>
  <c r="IL54" i="5"/>
  <c r="EO55" i="5"/>
  <c r="X4" i="6"/>
  <c r="AT10" i="6"/>
  <c r="AU10" i="6" s="1"/>
  <c r="Y15" i="6"/>
  <c r="F16" i="6"/>
  <c r="AM17" i="6"/>
  <c r="Y19" i="6"/>
  <c r="S22" i="6"/>
  <c r="N23" i="6"/>
  <c r="BU24" i="6"/>
  <c r="AE31" i="4"/>
  <c r="W35" i="4"/>
  <c r="GF42" i="5"/>
  <c r="IL53" i="5"/>
  <c r="AA6" i="6"/>
  <c r="AC7" i="6"/>
  <c r="AC8" i="6"/>
  <c r="AY4" i="6"/>
  <c r="BC5" i="6"/>
  <c r="L10" i="6"/>
  <c r="S11" i="6"/>
  <c r="Y14" i="6"/>
  <c r="AE15" i="6"/>
  <c r="H16" i="6"/>
  <c r="M14" i="3"/>
  <c r="M17" i="3"/>
  <c r="M20" i="3"/>
  <c r="I39" i="3"/>
  <c r="AA11" i="4"/>
  <c r="Q21" i="4"/>
  <c r="AG21" i="4"/>
  <c r="M28" i="4"/>
  <c r="AG31" i="4"/>
  <c r="GV5" i="5"/>
  <c r="GN5" i="5"/>
  <c r="BN10" i="5"/>
  <c r="EO52" i="5"/>
  <c r="U6" i="6"/>
  <c r="AE9" i="6"/>
  <c r="J11" i="6"/>
  <c r="L12" i="6"/>
  <c r="F15" i="6"/>
  <c r="S15" i="6"/>
  <c r="AG20" i="6"/>
  <c r="U23" i="6"/>
  <c r="S27" i="6"/>
  <c r="I7" i="3"/>
  <c r="I10" i="3"/>
  <c r="I13" i="3"/>
  <c r="I16" i="3"/>
  <c r="I19" i="3"/>
  <c r="I31" i="3"/>
  <c r="I42" i="3"/>
  <c r="BA4" i="4"/>
  <c r="AC14" i="4"/>
  <c r="AE28" i="4"/>
  <c r="S29" i="4"/>
  <c r="Y30" i="4"/>
  <c r="Y37" i="4"/>
  <c r="Y39" i="4"/>
  <c r="ES4" i="5"/>
  <c r="BR5" i="5"/>
  <c r="FK5" i="5"/>
  <c r="HQ5" i="5"/>
  <c r="BD6" i="5"/>
  <c r="AI7" i="5"/>
  <c r="AM22" i="6"/>
  <c r="N28" i="3"/>
  <c r="M6" i="4"/>
  <c r="AD4" i="4"/>
  <c r="BC4" i="4"/>
  <c r="K9" i="4"/>
  <c r="W10" i="4"/>
  <c r="AW5" i="4"/>
  <c r="AA18" i="4"/>
  <c r="AA20" i="4"/>
  <c r="AA22" i="4"/>
  <c r="K30" i="4"/>
  <c r="S33" i="4"/>
  <c r="AA39" i="4"/>
  <c r="EA4" i="5"/>
  <c r="AI5" i="5"/>
  <c r="GE5" i="5"/>
  <c r="GB5" i="5"/>
  <c r="GZ5" i="5"/>
  <c r="AK6" i="5"/>
  <c r="BF6" i="5"/>
  <c r="BN19" i="5"/>
  <c r="BN22" i="5"/>
  <c r="BN23" i="5"/>
  <c r="EO50" i="5"/>
  <c r="GF56" i="5"/>
  <c r="GF57" i="5"/>
  <c r="BE4" i="6"/>
  <c r="AK15" i="6"/>
  <c r="AK20" i="6"/>
  <c r="L25" i="6"/>
  <c r="F110" i="1"/>
  <c r="AS110" i="1"/>
  <c r="I35" i="3"/>
  <c r="K8" i="4"/>
  <c r="AE8" i="4"/>
  <c r="AC8" i="4"/>
  <c r="D10" i="4"/>
  <c r="Q11" i="4"/>
  <c r="K13" i="4"/>
  <c r="S15" i="4"/>
  <c r="K22" i="4"/>
  <c r="Q23" i="4"/>
  <c r="Q28" i="4"/>
  <c r="M30" i="4"/>
  <c r="AE30" i="4"/>
  <c r="AC32" i="4"/>
  <c r="U36" i="4"/>
  <c r="Q38" i="4"/>
  <c r="EC4" i="5"/>
  <c r="EC5" i="5"/>
  <c r="AM6" i="5"/>
  <c r="BN14" i="5"/>
  <c r="GF14" i="5"/>
  <c r="IL19" i="5"/>
  <c r="CV22" i="5"/>
  <c r="CW22" i="5" s="1"/>
  <c r="GF23" i="5"/>
  <c r="GF37" i="5"/>
  <c r="EO39" i="5"/>
  <c r="EO43" i="5"/>
  <c r="EO48" i="5"/>
  <c r="BU9" i="6"/>
  <c r="BU17" i="6"/>
  <c r="P19" i="6"/>
  <c r="BI5" i="6"/>
  <c r="N20" i="6"/>
  <c r="AM20" i="6"/>
  <c r="BU25" i="6"/>
  <c r="I38" i="3"/>
  <c r="AH10" i="4"/>
  <c r="AI10" i="4" s="1"/>
  <c r="O30" i="4"/>
  <c r="AE39" i="4"/>
  <c r="BJ7" i="5"/>
  <c r="U10" i="6"/>
  <c r="H24" i="6"/>
  <c r="GF48" i="5"/>
  <c r="AA7" i="6"/>
  <c r="F8" i="6"/>
  <c r="S9" i="6"/>
  <c r="AA12" i="6"/>
  <c r="J13" i="6"/>
  <c r="F14" i="6"/>
  <c r="L14" i="6"/>
  <c r="J15" i="6"/>
  <c r="AE17" i="6"/>
  <c r="H18" i="6"/>
  <c r="AT19" i="6"/>
  <c r="AU19" i="6" s="1"/>
  <c r="L20" i="6"/>
  <c r="AI20" i="6"/>
  <c r="AE24" i="6"/>
  <c r="AA24" i="6"/>
  <c r="F25" i="6"/>
  <c r="Y26" i="6"/>
  <c r="AQ26" i="6"/>
  <c r="AO31" i="6"/>
  <c r="AQ32" i="6"/>
  <c r="AO33" i="6"/>
  <c r="AK34" i="6"/>
  <c r="AE36" i="6"/>
  <c r="Y39" i="6"/>
  <c r="AQ39" i="6"/>
  <c r="AO39" i="6"/>
  <c r="CJ5" i="9"/>
  <c r="S6" i="9"/>
  <c r="T6" i="9" s="1"/>
  <c r="BN7" i="9"/>
  <c r="AO8" i="9"/>
  <c r="BV13" i="9"/>
  <c r="Y5" i="11"/>
  <c r="W6" i="11"/>
  <c r="L8" i="11"/>
  <c r="AE8" i="11"/>
  <c r="Y14" i="12"/>
  <c r="BE6" i="13"/>
  <c r="BD5" i="13"/>
  <c r="BE5" i="13" s="1"/>
  <c r="J16" i="13"/>
  <c r="I15" i="13"/>
  <c r="Y30" i="6"/>
  <c r="Y31" i="6"/>
  <c r="Y32" i="6"/>
  <c r="BJ5" i="13"/>
  <c r="BK5" i="13" s="1"/>
  <c r="BK8" i="13"/>
  <c r="AI17" i="6"/>
  <c r="L18" i="6"/>
  <c r="L19" i="6"/>
  <c r="AK19" i="6"/>
  <c r="BU21" i="6"/>
  <c r="AM27" i="6"/>
  <c r="AI28" i="6"/>
  <c r="F30" i="6"/>
  <c r="BU30" i="6"/>
  <c r="BU32" i="6"/>
  <c r="AG37" i="6"/>
  <c r="BU37" i="6"/>
  <c r="AC39" i="6"/>
  <c r="BU39" i="6"/>
  <c r="H6" i="9"/>
  <c r="AC6" i="9"/>
  <c r="AQ7" i="9"/>
  <c r="D8" i="9"/>
  <c r="Y8" i="9"/>
  <c r="AA5" i="11"/>
  <c r="H6" i="11"/>
  <c r="P4" i="12"/>
  <c r="AS11" i="13"/>
  <c r="X10" i="13"/>
  <c r="Y10" i="13" s="1"/>
  <c r="Y12" i="13"/>
  <c r="AC26" i="6"/>
  <c r="BU29" i="6"/>
  <c r="AC31" i="6"/>
  <c r="AI36" i="6"/>
  <c r="L37" i="6"/>
  <c r="B5" i="8"/>
  <c r="S7" i="10"/>
  <c r="T7" i="10" s="1"/>
  <c r="T5" i="11"/>
  <c r="AI4" i="12"/>
  <c r="AI5" i="12"/>
  <c r="AG5" i="12"/>
  <c r="AW7" i="13"/>
  <c r="AC11" i="13"/>
  <c r="AO5" i="9"/>
  <c r="BJ5" i="9"/>
  <c r="H8" i="9"/>
  <c r="BR5" i="10"/>
  <c r="AT6" i="10"/>
  <c r="AU6" i="10" s="1"/>
  <c r="J7" i="10"/>
  <c r="AA8" i="10"/>
  <c r="D5" i="11"/>
  <c r="AC5" i="11"/>
  <c r="BU13" i="12"/>
  <c r="Y9" i="13"/>
  <c r="BA9" i="13"/>
  <c r="IL49" i="5"/>
  <c r="IL50" i="5"/>
  <c r="IL52" i="5"/>
  <c r="BG4" i="6"/>
  <c r="K5" i="6"/>
  <c r="L5" i="6" s="1"/>
  <c r="K4" i="6"/>
  <c r="AI8" i="6"/>
  <c r="P10" i="6"/>
  <c r="AG10" i="6"/>
  <c r="L11" i="6"/>
  <c r="P11" i="6"/>
  <c r="J12" i="6"/>
  <c r="L13" i="6"/>
  <c r="AM13" i="6"/>
  <c r="P14" i="6"/>
  <c r="AO14" i="6"/>
  <c r="AM14" i="6"/>
  <c r="P16" i="6"/>
  <c r="P17" i="6"/>
  <c r="P18" i="6"/>
  <c r="AM18" i="6"/>
  <c r="D19" i="6"/>
  <c r="AQ20" i="6"/>
  <c r="AO22" i="6"/>
  <c r="AM24" i="6"/>
  <c r="AK25" i="6"/>
  <c r="L26" i="6"/>
  <c r="AA27" i="6"/>
  <c r="AI29" i="6"/>
  <c r="L30" i="6"/>
  <c r="H31" i="6"/>
  <c r="AE32" i="6"/>
  <c r="P36" i="6"/>
  <c r="AM36" i="6"/>
  <c r="AG38" i="6"/>
  <c r="S51" i="8"/>
  <c r="S55" i="8"/>
  <c r="S59" i="8"/>
  <c r="S63" i="8"/>
  <c r="BL5" i="9"/>
  <c r="Y7" i="9"/>
  <c r="BT7" i="9"/>
  <c r="BV9" i="9"/>
  <c r="BV25" i="9"/>
  <c r="AS5" i="10"/>
  <c r="BT5" i="10"/>
  <c r="W6" i="10"/>
  <c r="L7" i="10"/>
  <c r="AE7" i="10"/>
  <c r="AO8" i="10"/>
  <c r="F5" i="11"/>
  <c r="AS8" i="11"/>
  <c r="W4" i="12"/>
  <c r="AK4" i="12"/>
  <c r="F14" i="12"/>
  <c r="AE14" i="12"/>
  <c r="F11" i="13"/>
  <c r="AO28" i="6"/>
  <c r="AK29" i="6"/>
  <c r="F34" i="6"/>
  <c r="BU34" i="6"/>
  <c r="Y35" i="6"/>
  <c r="AQ35" i="6"/>
  <c r="P37" i="6"/>
  <c r="L8" i="9"/>
  <c r="AG5" i="10"/>
  <c r="CJ5" i="10"/>
  <c r="S6" i="10"/>
  <c r="T6" i="10" s="1"/>
  <c r="Y6" i="10"/>
  <c r="AI6" i="10"/>
  <c r="N7" i="10"/>
  <c r="AQ5" i="11"/>
  <c r="BU8" i="11"/>
  <c r="BV8" i="11" s="1"/>
  <c r="BV6" i="13"/>
  <c r="BW6" i="13" s="1"/>
  <c r="BL5" i="13"/>
  <c r="BM5" i="13" s="1"/>
  <c r="BM6" i="13"/>
  <c r="N9" i="13"/>
  <c r="N25" i="13"/>
  <c r="BU33" i="6"/>
  <c r="BU36" i="6"/>
  <c r="J5" i="10"/>
  <c r="BH5" i="10"/>
  <c r="D6" i="10"/>
  <c r="P7" i="10"/>
  <c r="L8" i="10"/>
  <c r="BV61" i="10"/>
  <c r="BR5" i="11"/>
  <c r="Y7" i="11"/>
  <c r="AY6" i="13"/>
  <c r="BT5" i="13"/>
  <c r="BU5" i="13" s="1"/>
  <c r="F12" i="13"/>
  <c r="Y18" i="6"/>
  <c r="D21" i="6"/>
  <c r="AO23" i="6"/>
  <c r="Y27" i="6"/>
  <c r="F28" i="6"/>
  <c r="L33" i="6"/>
  <c r="AI33" i="6"/>
  <c r="J34" i="6"/>
  <c r="F35" i="6"/>
  <c r="AI38" i="6"/>
  <c r="B50" i="8"/>
  <c r="L7" i="9"/>
  <c r="F6" i="10"/>
  <c r="AT7" i="10"/>
  <c r="AU7" i="10" s="1"/>
  <c r="BU8" i="10"/>
  <c r="AK5" i="11"/>
  <c r="AQ5" i="12"/>
  <c r="BC8" i="13"/>
  <c r="BB5" i="13"/>
  <c r="BC5" i="13" s="1"/>
  <c r="AP5" i="6"/>
  <c r="AT8" i="6"/>
  <c r="AU8" i="6" s="1"/>
  <c r="AQ8" i="6"/>
  <c r="Y11" i="6"/>
  <c r="BU16" i="6"/>
  <c r="AC19" i="6"/>
  <c r="S21" i="6"/>
  <c r="AA23" i="6"/>
  <c r="Y24" i="6"/>
  <c r="AI26" i="6"/>
  <c r="BU28" i="6"/>
  <c r="AI30" i="6"/>
  <c r="N31" i="6"/>
  <c r="AK32" i="6"/>
  <c r="AK33" i="6"/>
  <c r="L34" i="6"/>
  <c r="Y37" i="6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F5" i="9"/>
  <c r="AC5" i="9"/>
  <c r="AZ5" i="9"/>
  <c r="P6" i="9"/>
  <c r="AM6" i="9"/>
  <c r="AE8" i="9"/>
  <c r="BV49" i="9"/>
  <c r="BD5" i="10"/>
  <c r="H6" i="10"/>
  <c r="AO6" i="10"/>
  <c r="W7" i="10"/>
  <c r="AO7" i="10"/>
  <c r="AQ6" i="11"/>
  <c r="AC7" i="11"/>
  <c r="AQ8" i="11"/>
  <c r="AS5" i="12"/>
  <c r="BR5" i="13"/>
  <c r="BS5" i="13" s="1"/>
  <c r="BS6" i="13"/>
  <c r="AT26" i="6"/>
  <c r="AU26" i="6" s="1"/>
  <c r="N33" i="6"/>
  <c r="H35" i="6"/>
  <c r="F36" i="6"/>
  <c r="D37" i="6"/>
  <c r="U6" i="9"/>
  <c r="N7" i="9"/>
  <c r="BJ7" i="9"/>
  <c r="BU5" i="10"/>
  <c r="U6" i="11"/>
  <c r="J4" i="12"/>
  <c r="BU4" i="12"/>
  <c r="S5" i="12"/>
  <c r="T5" i="12" s="1"/>
  <c r="S14" i="12"/>
  <c r="T14" i="12" s="1"/>
  <c r="O10" i="13"/>
  <c r="P11" i="13"/>
  <c r="AM10" i="13"/>
  <c r="S14" i="6"/>
  <c r="H15" i="6"/>
  <c r="AE16" i="6"/>
  <c r="Y17" i="6"/>
  <c r="F18" i="6"/>
  <c r="U18" i="6"/>
  <c r="H21" i="6"/>
  <c r="W26" i="6"/>
  <c r="AE28" i="6"/>
  <c r="U31" i="6"/>
  <c r="P32" i="6"/>
  <c r="P33" i="6"/>
  <c r="Y38" i="6"/>
  <c r="BL7" i="9"/>
  <c r="AX5" i="10"/>
  <c r="U6" i="10"/>
  <c r="AM7" i="11"/>
  <c r="AC4" i="12"/>
  <c r="J5" i="12"/>
  <c r="AC5" i="12"/>
  <c r="W14" i="12"/>
  <c r="BI7" i="13"/>
  <c r="Y8" i="11"/>
  <c r="AQ4" i="12"/>
  <c r="AY7" i="13"/>
  <c r="Z10" i="13"/>
  <c r="AA10" i="13" s="1"/>
  <c r="AW15" i="13"/>
  <c r="AR20" i="13"/>
  <c r="AS20" i="13" s="1"/>
  <c r="X20" i="13"/>
  <c r="J28" i="13"/>
  <c r="AT29" i="13"/>
  <c r="AU29" i="13" s="1"/>
  <c r="AP30" i="13"/>
  <c r="AQ30" i="13" s="1"/>
  <c r="AT31" i="13"/>
  <c r="AU31" i="13" s="1"/>
  <c r="J32" i="13"/>
  <c r="N33" i="13"/>
  <c r="F34" i="13"/>
  <c r="AQ36" i="13"/>
  <c r="AS43" i="13"/>
  <c r="AQ46" i="13"/>
  <c r="S49" i="13"/>
  <c r="T49" i="13" s="1"/>
  <c r="AT51" i="13"/>
  <c r="AU51" i="13" s="1"/>
  <c r="S51" i="18"/>
  <c r="AM51" i="13"/>
  <c r="W56" i="13"/>
  <c r="H58" i="13"/>
  <c r="G55" i="13"/>
  <c r="M60" i="13"/>
  <c r="H63" i="13"/>
  <c r="AT63" i="13"/>
  <c r="AU63" i="13" s="1"/>
  <c r="K65" i="13"/>
  <c r="L65" i="13" s="1"/>
  <c r="AP65" i="13"/>
  <c r="AQ65" i="13" s="1"/>
  <c r="AE71" i="13"/>
  <c r="AB75" i="13"/>
  <c r="AC75" i="13" s="1"/>
  <c r="S76" i="13"/>
  <c r="T76" i="13" s="1"/>
  <c r="AW80" i="13"/>
  <c r="AI84" i="13"/>
  <c r="BQ100" i="13"/>
  <c r="Z20" i="13"/>
  <c r="AA20" i="13" s="1"/>
  <c r="J25" i="13"/>
  <c r="AT32" i="13"/>
  <c r="AU32" i="13" s="1"/>
  <c r="AP40" i="13"/>
  <c r="AQ40" i="13" s="1"/>
  <c r="AD50" i="13"/>
  <c r="AE50" i="13" s="1"/>
  <c r="Y61" i="13"/>
  <c r="AS61" i="13"/>
  <c r="AR60" i="13"/>
  <c r="AS60" i="13" s="1"/>
  <c r="D69" i="13"/>
  <c r="L71" i="13"/>
  <c r="AT79" i="13"/>
  <c r="AU79" i="13" s="1"/>
  <c r="AT82" i="13"/>
  <c r="AU82" i="13" s="1"/>
  <c r="AK91" i="13"/>
  <c r="AF6" i="13"/>
  <c r="AG6" i="13" s="1"/>
  <c r="BF5" i="13"/>
  <c r="BG5" i="13" s="1"/>
  <c r="AG16" i="13"/>
  <c r="AT22" i="13"/>
  <c r="AU22" i="13" s="1"/>
  <c r="AM22" i="13"/>
  <c r="AF25" i="13"/>
  <c r="AG25" i="13" s="1"/>
  <c r="AQ31" i="13"/>
  <c r="N32" i="13"/>
  <c r="AC36" i="13"/>
  <c r="I40" i="13"/>
  <c r="J40" i="13" s="1"/>
  <c r="D44" i="13"/>
  <c r="S48" i="13"/>
  <c r="S51" i="13"/>
  <c r="AE53" i="13"/>
  <c r="N63" i="13"/>
  <c r="C60" i="13"/>
  <c r="D60" i="13" s="1"/>
  <c r="C70" i="13"/>
  <c r="AW75" i="13"/>
  <c r="AM76" i="13"/>
  <c r="N91" i="13"/>
  <c r="BU5" i="12"/>
  <c r="S13" i="12"/>
  <c r="T13" i="12" s="1"/>
  <c r="AQ13" i="12"/>
  <c r="BG6" i="13"/>
  <c r="Z8" i="13"/>
  <c r="AA8" i="13" s="1"/>
  <c r="K7" i="13"/>
  <c r="AT17" i="13"/>
  <c r="AU17" i="13" s="1"/>
  <c r="S19" i="13"/>
  <c r="T19" i="13" s="1"/>
  <c r="AC21" i="13"/>
  <c r="N26" i="13"/>
  <c r="F27" i="13"/>
  <c r="F29" i="13"/>
  <c r="C35" i="13"/>
  <c r="M40" i="13"/>
  <c r="AH40" i="13"/>
  <c r="AI40" i="13" s="1"/>
  <c r="L46" i="13"/>
  <c r="F61" i="13"/>
  <c r="AP60" i="13"/>
  <c r="D64" i="13"/>
  <c r="C65" i="13"/>
  <c r="D74" i="13"/>
  <c r="O80" i="13"/>
  <c r="L82" i="13"/>
  <c r="AO84" i="13"/>
  <c r="AN80" i="13"/>
  <c r="AO80" i="13" s="1"/>
  <c r="K85" i="13"/>
  <c r="F89" i="13"/>
  <c r="P93" i="13"/>
  <c r="AI93" i="13"/>
  <c r="AG4" i="12"/>
  <c r="D13" i="12"/>
  <c r="AS13" i="12"/>
  <c r="AA14" i="12"/>
  <c r="AN6" i="13"/>
  <c r="AB8" i="13"/>
  <c r="AC8" i="13" s="1"/>
  <c r="AN9" i="13"/>
  <c r="AO9" i="13" s="1"/>
  <c r="AP10" i="13"/>
  <c r="AQ10" i="13" s="1"/>
  <c r="AO11" i="13"/>
  <c r="L12" i="13"/>
  <c r="M15" i="13"/>
  <c r="Y17" i="13"/>
  <c r="F19" i="13"/>
  <c r="I20" i="13"/>
  <c r="L23" i="13"/>
  <c r="AH25" i="13"/>
  <c r="AI25" i="13" s="1"/>
  <c r="AI26" i="13"/>
  <c r="AC31" i="13"/>
  <c r="D37" i="13"/>
  <c r="AI46" i="13"/>
  <c r="D54" i="13"/>
  <c r="AW55" i="13"/>
  <c r="H56" i="13"/>
  <c r="AQ62" i="13"/>
  <c r="AW65" i="13"/>
  <c r="D66" i="13"/>
  <c r="D67" i="13"/>
  <c r="J69" i="13"/>
  <c r="F76" i="13"/>
  <c r="P81" i="13"/>
  <c r="AK81" i="13"/>
  <c r="BV10" i="13"/>
  <c r="AN25" i="13"/>
  <c r="S32" i="13"/>
  <c r="T32" i="13" s="1"/>
  <c r="Z30" i="13"/>
  <c r="AA30" i="13" s="1"/>
  <c r="I55" i="13"/>
  <c r="D63" i="13"/>
  <c r="W63" i="13"/>
  <c r="M66" i="18"/>
  <c r="AG66" i="13"/>
  <c r="L69" i="13"/>
  <c r="AQ77" i="13"/>
  <c r="AP75" i="13"/>
  <c r="AQ75" i="13" s="1"/>
  <c r="M20" i="13"/>
  <c r="N20" i="13" s="1"/>
  <c r="AR35" i="13"/>
  <c r="AD40" i="13"/>
  <c r="AE40" i="13" s="1"/>
  <c r="J45" i="13"/>
  <c r="F60" i="13"/>
  <c r="AW70" i="13"/>
  <c r="W78" i="13"/>
  <c r="P86" i="13"/>
  <c r="AJ85" i="13"/>
  <c r="AK85" i="13" s="1"/>
  <c r="AK88" i="13"/>
  <c r="AG90" i="13"/>
  <c r="E20" i="13"/>
  <c r="AS35" i="13"/>
  <c r="AK36" i="13"/>
  <c r="AS37" i="13"/>
  <c r="AW40" i="13"/>
  <c r="AF45" i="13"/>
  <c r="AG45" i="13" s="1"/>
  <c r="AC54" i="13"/>
  <c r="AI56" i="13"/>
  <c r="Y63" i="13"/>
  <c r="BV25" i="13"/>
  <c r="AT26" i="13"/>
  <c r="AU26" i="13" s="1"/>
  <c r="S28" i="13"/>
  <c r="T28" i="13" s="1"/>
  <c r="N29" i="13"/>
  <c r="AI31" i="13"/>
  <c r="J37" i="13"/>
  <c r="S43" i="13"/>
  <c r="T43" i="13" s="1"/>
  <c r="W60" i="13"/>
  <c r="J67" i="13"/>
  <c r="AA71" i="13"/>
  <c r="G75" i="13"/>
  <c r="H75" i="13" s="1"/>
  <c r="L76" i="13"/>
  <c r="D81" i="13"/>
  <c r="I85" i="13"/>
  <c r="F91" i="13"/>
  <c r="E90" i="13"/>
  <c r="F90" i="13" s="1"/>
  <c r="AT5" i="12"/>
  <c r="AU5" i="12" s="1"/>
  <c r="AZ5" i="13"/>
  <c r="BA5" i="13" s="1"/>
  <c r="E8" i="13"/>
  <c r="F8" i="13" s="1"/>
  <c r="AW8" i="13"/>
  <c r="AQ16" i="13"/>
  <c r="N19" i="13"/>
  <c r="AF20" i="13"/>
  <c r="AG20" i="13" s="1"/>
  <c r="J22" i="13"/>
  <c r="AW25" i="13"/>
  <c r="Y26" i="13"/>
  <c r="F28" i="13"/>
  <c r="AI29" i="13"/>
  <c r="AB30" i="13"/>
  <c r="P31" i="13"/>
  <c r="AE37" i="13"/>
  <c r="AT39" i="13"/>
  <c r="AU39" i="13" s="1"/>
  <c r="F43" i="13"/>
  <c r="AN45" i="13"/>
  <c r="AO45" i="13" s="1"/>
  <c r="AO46" i="13"/>
  <c r="L54" i="13"/>
  <c r="P56" i="13"/>
  <c r="P59" i="13"/>
  <c r="G65" i="13"/>
  <c r="N66" i="13"/>
  <c r="G70" i="13"/>
  <c r="H70" i="13" s="1"/>
  <c r="I71" i="18"/>
  <c r="AC71" i="13"/>
  <c r="E80" i="13"/>
  <c r="D88" i="13"/>
  <c r="W88" i="13"/>
  <c r="P89" i="13"/>
  <c r="K91" i="18"/>
  <c r="AE91" i="13"/>
  <c r="W13" i="12"/>
  <c r="AG13" i="12"/>
  <c r="AI14" i="12"/>
  <c r="BV7" i="13"/>
  <c r="BW7" i="13" s="1"/>
  <c r="I8" i="13"/>
  <c r="J8" i="13" s="1"/>
  <c r="I9" i="13"/>
  <c r="J11" i="13"/>
  <c r="D12" i="13"/>
  <c r="AR15" i="13"/>
  <c r="AS15" i="13" s="1"/>
  <c r="F18" i="13"/>
  <c r="AT23" i="13"/>
  <c r="AU23" i="13" s="1"/>
  <c r="F26" i="13"/>
  <c r="AT28" i="13"/>
  <c r="AU28" i="13" s="1"/>
  <c r="AD30" i="13"/>
  <c r="AE30" i="13" s="1"/>
  <c r="H32" i="13"/>
  <c r="D34" i="13"/>
  <c r="S36" i="13"/>
  <c r="T36" i="13" s="1"/>
  <c r="AT38" i="13"/>
  <c r="AU38" i="13" s="1"/>
  <c r="BV40" i="13"/>
  <c r="AP45" i="13"/>
  <c r="AQ45" i="13" s="1"/>
  <c r="I46" i="18"/>
  <c r="AB45" i="13"/>
  <c r="AC45" i="13" s="1"/>
  <c r="P47" i="13"/>
  <c r="S54" i="13"/>
  <c r="T54" i="13" s="1"/>
  <c r="AJ55" i="13"/>
  <c r="AK55" i="13" s="1"/>
  <c r="L57" i="13"/>
  <c r="AH55" i="13"/>
  <c r="AI55" i="13" s="1"/>
  <c r="F58" i="13"/>
  <c r="U61" i="18"/>
  <c r="AO61" i="13"/>
  <c r="H71" i="13"/>
  <c r="H77" i="13"/>
  <c r="I86" i="18"/>
  <c r="AC86" i="13"/>
  <c r="J91" i="13"/>
  <c r="L48" i="13"/>
  <c r="D49" i="13"/>
  <c r="F54" i="13"/>
  <c r="J58" i="13"/>
  <c r="N58" i="13"/>
  <c r="F78" i="13"/>
  <c r="H82" i="13"/>
  <c r="J86" i="13"/>
  <c r="Z101" i="13"/>
  <c r="AA101" i="13" s="1"/>
  <c r="AP102" i="13"/>
  <c r="AQ102" i="13" s="1"/>
  <c r="AR103" i="13"/>
  <c r="AH104" i="13"/>
  <c r="AI104" i="13" s="1"/>
  <c r="AA106" i="13"/>
  <c r="AQ106" i="13"/>
  <c r="AT111" i="13"/>
  <c r="AU111" i="13" s="1"/>
  <c r="G114" i="13"/>
  <c r="H114" i="13" s="1"/>
  <c r="AQ115" i="13"/>
  <c r="D120" i="13"/>
  <c r="F122" i="13"/>
  <c r="AH124" i="13"/>
  <c r="AI124" i="13" s="1"/>
  <c r="F126" i="13"/>
  <c r="D127" i="13"/>
  <c r="N128" i="13"/>
  <c r="N132" i="13"/>
  <c r="P135" i="13"/>
  <c r="L136" i="13"/>
  <c r="F137" i="13"/>
  <c r="AG147" i="13"/>
  <c r="N147" i="13"/>
  <c r="S111" i="13"/>
  <c r="T111" i="13" s="1"/>
  <c r="U133" i="13"/>
  <c r="AC134" i="13"/>
  <c r="AG151" i="13"/>
  <c r="N151" i="13"/>
  <c r="N102" i="13"/>
  <c r="J106" i="13"/>
  <c r="P113" i="13"/>
  <c r="I114" i="13"/>
  <c r="AE115" i="13"/>
  <c r="AS115" i="13"/>
  <c r="AA120" i="13"/>
  <c r="AR119" i="13"/>
  <c r="AS119" i="13" s="1"/>
  <c r="V124" i="13"/>
  <c r="U137" i="13"/>
  <c r="F161" i="13"/>
  <c r="E159" i="13"/>
  <c r="AG101" i="13"/>
  <c r="AQ103" i="13"/>
  <c r="AO105" i="13"/>
  <c r="AE110" i="13"/>
  <c r="AJ101" i="13"/>
  <c r="AT113" i="13"/>
  <c r="AU113" i="13" s="1"/>
  <c r="AI113" i="13"/>
  <c r="L115" i="13"/>
  <c r="K103" i="13"/>
  <c r="AB119" i="13"/>
  <c r="AC119" i="13" s="1"/>
  <c r="F123" i="13"/>
  <c r="AR124" i="13"/>
  <c r="AS124" i="13" s="1"/>
  <c r="AM125" i="13"/>
  <c r="AG130" i="13"/>
  <c r="AH134" i="13"/>
  <c r="AI134" i="13" s="1"/>
  <c r="S153" i="13"/>
  <c r="F153" i="13"/>
  <c r="AT78" i="13"/>
  <c r="AU78" i="13" s="1"/>
  <c r="X80" i="13"/>
  <c r="Y80" i="13" s="1"/>
  <c r="N84" i="13"/>
  <c r="N87" i="13"/>
  <c r="AB85" i="13"/>
  <c r="AP90" i="13"/>
  <c r="AQ90" i="13" s="1"/>
  <c r="AG92" i="13"/>
  <c r="S93" i="13"/>
  <c r="T93" i="13" s="1"/>
  <c r="AP101" i="13"/>
  <c r="AQ101" i="13" s="1"/>
  <c r="BS103" i="13"/>
  <c r="D111" i="13"/>
  <c r="AK111" i="13"/>
  <c r="W113" i="13"/>
  <c r="AG115" i="13"/>
  <c r="L118" i="13"/>
  <c r="I119" i="13"/>
  <c r="H123" i="13"/>
  <c r="BV124" i="13"/>
  <c r="D124" i="13"/>
  <c r="AT128" i="13"/>
  <c r="AU128" i="13" s="1"/>
  <c r="L130" i="13"/>
  <c r="AL134" i="13"/>
  <c r="AM134" i="13" s="1"/>
  <c r="S141" i="13"/>
  <c r="T141" i="13" s="1"/>
  <c r="F141" i="13"/>
  <c r="I154" i="13"/>
  <c r="N44" i="13"/>
  <c r="D53" i="13"/>
  <c r="H57" i="13"/>
  <c r="H61" i="13"/>
  <c r="N68" i="13"/>
  <c r="J71" i="13"/>
  <c r="S74" i="13"/>
  <c r="T74" i="13" s="1"/>
  <c r="AG78" i="13"/>
  <c r="C80" i="13"/>
  <c r="D80" i="13" s="1"/>
  <c r="Y81" i="13"/>
  <c r="O85" i="13"/>
  <c r="P85" i="13" s="1"/>
  <c r="S92" i="13"/>
  <c r="T92" i="13" s="1"/>
  <c r="H93" i="13"/>
  <c r="L93" i="13"/>
  <c r="D94" i="13"/>
  <c r="AD100" i="13"/>
  <c r="AE100" i="13" s="1"/>
  <c r="Z102" i="13"/>
  <c r="AA102" i="13" s="1"/>
  <c r="AF103" i="13"/>
  <c r="AG103" i="13" s="1"/>
  <c r="AG110" i="13"/>
  <c r="Y111" i="13"/>
  <c r="O119" i="13"/>
  <c r="P119" i="13" s="1"/>
  <c r="J120" i="13"/>
  <c r="D125" i="13"/>
  <c r="Z124" i="13"/>
  <c r="AA124" i="13" s="1"/>
  <c r="AL124" i="13"/>
  <c r="AM124" i="13" s="1"/>
  <c r="L127" i="13"/>
  <c r="L131" i="13"/>
  <c r="BV134" i="13"/>
  <c r="D135" i="13"/>
  <c r="H141" i="13"/>
  <c r="AI141" i="13"/>
  <c r="P141" i="13"/>
  <c r="J158" i="13"/>
  <c r="Q160" i="18"/>
  <c r="AJ159" i="13"/>
  <c r="AK159" i="13" s="1"/>
  <c r="AK160" i="13"/>
  <c r="AB109" i="13"/>
  <c r="AC109" i="13" s="1"/>
  <c r="AL114" i="13"/>
  <c r="AM114" i="13" s="1"/>
  <c r="S116" i="13"/>
  <c r="T116" i="13" s="1"/>
  <c r="AW134" i="13"/>
  <c r="S135" i="13"/>
  <c r="T135" i="13" s="1"/>
  <c r="J138" i="13"/>
  <c r="AW109" i="13"/>
  <c r="AO109" i="13"/>
  <c r="P127" i="13"/>
  <c r="O129" i="13"/>
  <c r="S136" i="13"/>
  <c r="T136" i="13" s="1"/>
  <c r="F143" i="13"/>
  <c r="S143" i="13"/>
  <c r="AT140" i="13"/>
  <c r="AU140" i="13" s="1"/>
  <c r="W162" i="13"/>
  <c r="U162" i="13"/>
  <c r="F94" i="13"/>
  <c r="D104" i="13"/>
  <c r="X104" i="13"/>
  <c r="H113" i="13"/>
  <c r="S117" i="13"/>
  <c r="T117" i="13" s="1"/>
  <c r="S118" i="13"/>
  <c r="T118" i="13" s="1"/>
  <c r="AT132" i="13"/>
  <c r="AU132" i="13" s="1"/>
  <c r="J134" i="13"/>
  <c r="AI135" i="13"/>
  <c r="AQ149" i="13"/>
  <c r="W161" i="13"/>
  <c r="V159" i="13"/>
  <c r="W159" i="13" s="1"/>
  <c r="J79" i="13"/>
  <c r="D82" i="13"/>
  <c r="N83" i="13"/>
  <c r="K90" i="13"/>
  <c r="AR100" i="13"/>
  <c r="AI105" i="13"/>
  <c r="D106" i="13"/>
  <c r="Y106" i="13"/>
  <c r="V109" i="13"/>
  <c r="AO110" i="13"/>
  <c r="N112" i="13"/>
  <c r="AJ102" i="13"/>
  <c r="AK102" i="13" s="1"/>
  <c r="J113" i="13"/>
  <c r="AO115" i="13"/>
  <c r="U117" i="13"/>
  <c r="U118" i="13"/>
  <c r="AM120" i="13"/>
  <c r="S123" i="13"/>
  <c r="T123" i="13" s="1"/>
  <c r="AD124" i="13"/>
  <c r="AE124" i="13" s="1"/>
  <c r="M124" i="13"/>
  <c r="AG125" i="13"/>
  <c r="AP129" i="13"/>
  <c r="AQ129" i="13" s="1"/>
  <c r="AS130" i="13"/>
  <c r="L133" i="13"/>
  <c r="H136" i="13"/>
  <c r="AN139" i="13"/>
  <c r="AO139" i="13" s="1"/>
  <c r="Y140" i="13"/>
  <c r="AR149" i="13"/>
  <c r="AS149" i="13" s="1"/>
  <c r="AS150" i="13"/>
  <c r="AR159" i="13"/>
  <c r="AS159" i="13" s="1"/>
  <c r="AS160" i="13"/>
  <c r="D92" i="13"/>
  <c r="H92" i="13"/>
  <c r="AD104" i="13"/>
  <c r="P105" i="13"/>
  <c r="AQ104" i="13"/>
  <c r="BV109" i="13"/>
  <c r="D110" i="13"/>
  <c r="F115" i="13"/>
  <c r="L116" i="13"/>
  <c r="N121" i="13"/>
  <c r="D122" i="13"/>
  <c r="U123" i="13"/>
  <c r="AF124" i="13"/>
  <c r="AG124" i="13" s="1"/>
  <c r="O124" i="13"/>
  <c r="D126" i="13"/>
  <c r="L128" i="13"/>
  <c r="AW129" i="13"/>
  <c r="AA129" i="13"/>
  <c r="L132" i="13"/>
  <c r="N133" i="13"/>
  <c r="N135" i="13"/>
  <c r="J136" i="13"/>
  <c r="AT137" i="13"/>
  <c r="AU137" i="13" s="1"/>
  <c r="Y137" i="13"/>
  <c r="D140" i="13"/>
  <c r="W141" i="13"/>
  <c r="U141" i="13"/>
  <c r="K150" i="18"/>
  <c r="U150" i="13"/>
  <c r="AD149" i="13"/>
  <c r="AE149" i="13" s="1"/>
  <c r="AE150" i="13"/>
  <c r="F142" i="13"/>
  <c r="AH144" i="13"/>
  <c r="AI144" i="13" s="1"/>
  <c r="F148" i="13"/>
  <c r="L156" i="13"/>
  <c r="N157" i="13"/>
  <c r="BV159" i="13"/>
  <c r="D161" i="13"/>
  <c r="J163" i="13"/>
  <c r="AD164" i="13"/>
  <c r="AE164" i="13" s="1"/>
  <c r="H166" i="13"/>
  <c r="F168" i="13"/>
  <c r="D175" i="13"/>
  <c r="H177" i="13"/>
  <c r="AF179" i="13"/>
  <c r="Z179" i="13"/>
  <c r="AA179" i="13" s="1"/>
  <c r="U182" i="13"/>
  <c r="U183" i="13"/>
  <c r="Z184" i="13"/>
  <c r="AA184" i="13" s="1"/>
  <c r="AR184" i="13"/>
  <c r="AS184" i="13" s="1"/>
  <c r="F186" i="13"/>
  <c r="N187" i="13"/>
  <c r="U9" i="18"/>
  <c r="V9" i="18" s="1"/>
  <c r="AW99" i="18"/>
  <c r="AX99" i="18" s="1"/>
  <c r="Y117" i="18"/>
  <c r="Z117" i="18" s="1"/>
  <c r="AB119" i="18"/>
  <c r="AB139" i="18"/>
  <c r="EA92" i="1"/>
  <c r="AA174" i="13"/>
  <c r="U180" i="13"/>
  <c r="D15" i="17"/>
  <c r="D16" i="17"/>
  <c r="D17" i="17"/>
  <c r="D18" i="17"/>
  <c r="D19" i="17"/>
  <c r="C37" i="17"/>
  <c r="J140" i="13"/>
  <c r="AT146" i="13"/>
  <c r="AU146" i="13" s="1"/>
  <c r="O154" i="13"/>
  <c r="U160" i="13"/>
  <c r="H161" i="13"/>
  <c r="AL164" i="13"/>
  <c r="AM164" i="13" s="1"/>
  <c r="P165" i="13"/>
  <c r="AA170" i="13"/>
  <c r="AO170" i="13"/>
  <c r="AG177" i="13"/>
  <c r="AP179" i="13"/>
  <c r="AQ179" i="13" s="1"/>
  <c r="AC181" i="13"/>
  <c r="AT182" i="13"/>
  <c r="AU182" i="13" s="1"/>
  <c r="AC185" i="13"/>
  <c r="AT187" i="13"/>
  <c r="AU187" i="13" s="1"/>
  <c r="N188" i="13"/>
  <c r="E10" i="17"/>
  <c r="D12" i="17"/>
  <c r="D13" i="17"/>
  <c r="C27" i="17"/>
  <c r="C28" i="17"/>
  <c r="C30" i="17"/>
  <c r="BA7" i="18"/>
  <c r="BB7" i="18" s="1"/>
  <c r="AT7" i="18"/>
  <c r="K8" i="18"/>
  <c r="L8" i="18" s="1"/>
  <c r="W9" i="18"/>
  <c r="X9" i="18" s="1"/>
  <c r="L12" i="18"/>
  <c r="J34" i="18"/>
  <c r="N39" i="18"/>
  <c r="BA80" i="18"/>
  <c r="F100" i="18"/>
  <c r="E99" i="18"/>
  <c r="H114" i="18"/>
  <c r="F124" i="18"/>
  <c r="EA98" i="1"/>
  <c r="P138" i="13"/>
  <c r="D146" i="13"/>
  <c r="J148" i="13"/>
  <c r="M149" i="13"/>
  <c r="K154" i="13"/>
  <c r="AQ155" i="13"/>
  <c r="Y160" i="13"/>
  <c r="J162" i="13"/>
  <c r="N163" i="13"/>
  <c r="AN164" i="13"/>
  <c r="AO164" i="13" s="1"/>
  <c r="U165" i="13"/>
  <c r="H178" i="13"/>
  <c r="AR179" i="13"/>
  <c r="AS179" i="13" s="1"/>
  <c r="S183" i="13"/>
  <c r="T183" i="13" s="1"/>
  <c r="H183" i="13"/>
  <c r="H185" i="13"/>
  <c r="L188" i="13"/>
  <c r="D27" i="17"/>
  <c r="D30" i="17"/>
  <c r="AE5" i="18"/>
  <c r="AF5" i="18" s="1"/>
  <c r="F7" i="18"/>
  <c r="S8" i="18"/>
  <c r="T8" i="18" s="1"/>
  <c r="F9" i="18"/>
  <c r="BA10" i="18"/>
  <c r="W101" i="18"/>
  <c r="X101" i="18" s="1"/>
  <c r="O102" i="18"/>
  <c r="P102" i="18" s="1"/>
  <c r="Q102" i="18"/>
  <c r="R102" i="18" s="1"/>
  <c r="H129" i="18"/>
  <c r="D143" i="13"/>
  <c r="AT143" i="13"/>
  <c r="AU143" i="13" s="1"/>
  <c r="N150" i="13"/>
  <c r="H153" i="13"/>
  <c r="AF154" i="13"/>
  <c r="AG154" i="13" s="1"/>
  <c r="AT155" i="13"/>
  <c r="AU155" i="13" s="1"/>
  <c r="S157" i="13"/>
  <c r="T157" i="13" s="1"/>
  <c r="Z159" i="13"/>
  <c r="AA159" i="13" s="1"/>
  <c r="AP164" i="13"/>
  <c r="AQ164" i="13" s="1"/>
  <c r="N168" i="13"/>
  <c r="G174" i="13"/>
  <c r="H174" i="13" s="1"/>
  <c r="C179" i="13"/>
  <c r="AT180" i="13"/>
  <c r="AU180" i="13" s="1"/>
  <c r="N181" i="13"/>
  <c r="D182" i="13"/>
  <c r="AA183" i="13"/>
  <c r="C184" i="13"/>
  <c r="P188" i="13"/>
  <c r="D5" i="17"/>
  <c r="AF6" i="18"/>
  <c r="H9" i="18"/>
  <c r="BA75" i="18"/>
  <c r="AY99" i="18"/>
  <c r="AZ99" i="18" s="1"/>
  <c r="Q103" i="18"/>
  <c r="R103" i="18" s="1"/>
  <c r="M101" i="18"/>
  <c r="N101" i="18" s="1"/>
  <c r="R112" i="18"/>
  <c r="N113" i="18"/>
  <c r="M103" i="18"/>
  <c r="N103" i="18" s="1"/>
  <c r="H131" i="18"/>
  <c r="BA134" i="18"/>
  <c r="H146" i="18"/>
  <c r="G144" i="18"/>
  <c r="H144" i="18" s="1"/>
  <c r="EA68" i="1"/>
  <c r="EA104" i="1"/>
  <c r="J153" i="13"/>
  <c r="D163" i="13"/>
  <c r="H170" i="13"/>
  <c r="T182" i="13"/>
  <c r="J185" i="13"/>
  <c r="S186" i="13"/>
  <c r="T186" i="13" s="1"/>
  <c r="AX5" i="18"/>
  <c r="Y34" i="18"/>
  <c r="Z34" i="18" s="1"/>
  <c r="D35" i="18"/>
  <c r="Y84" i="18"/>
  <c r="Z84" i="18" s="1"/>
  <c r="BA100" i="18"/>
  <c r="BB100" i="18" s="1"/>
  <c r="EA20" i="1"/>
  <c r="EA44" i="1"/>
  <c r="P148" i="13"/>
  <c r="AW154" i="13"/>
  <c r="AS154" i="13"/>
  <c r="J160" i="13"/>
  <c r="AO160" i="13"/>
  <c r="AS165" i="13"/>
  <c r="U166" i="13"/>
  <c r="I169" i="13"/>
  <c r="AE170" i="13"/>
  <c r="K174" i="13"/>
  <c r="AK174" i="13"/>
  <c r="U176" i="13"/>
  <c r="AH179" i="13"/>
  <c r="AI179" i="13" s="1"/>
  <c r="E184" i="13"/>
  <c r="U188" i="13"/>
  <c r="J5" i="16"/>
  <c r="Y27" i="18"/>
  <c r="Z27" i="18" s="1"/>
  <c r="Y59" i="18"/>
  <c r="Z59" i="18" s="1"/>
  <c r="Y62" i="18"/>
  <c r="Z62" i="18" s="1"/>
  <c r="W103" i="18"/>
  <c r="X103" i="18" s="1"/>
  <c r="EO5" i="1"/>
  <c r="EA74" i="1"/>
  <c r="EA110" i="1"/>
  <c r="AH149" i="13"/>
  <c r="AI149" i="13" s="1"/>
  <c r="AE151" i="13"/>
  <c r="AA156" i="13"/>
  <c r="AT157" i="13"/>
  <c r="AU157" i="13" s="1"/>
  <c r="K159" i="13"/>
  <c r="AC160" i="13"/>
  <c r="AT165" i="13"/>
  <c r="AU165" i="13" s="1"/>
  <c r="AT167" i="13"/>
  <c r="AU167" i="13" s="1"/>
  <c r="S168" i="13"/>
  <c r="T168" i="13" s="1"/>
  <c r="AT170" i="13"/>
  <c r="AU170" i="13" s="1"/>
  <c r="M174" i="13"/>
  <c r="N178" i="13"/>
  <c r="G184" i="13"/>
  <c r="S187" i="13"/>
  <c r="T187" i="13" s="1"/>
  <c r="Y47" i="18"/>
  <c r="Z47" i="18" s="1"/>
  <c r="Y122" i="18"/>
  <c r="Z122" i="18" s="1"/>
  <c r="Y171" i="18"/>
  <c r="Z171" i="18" s="1"/>
  <c r="H171" i="18"/>
  <c r="G169" i="18"/>
  <c r="H169" i="18" s="1"/>
  <c r="J179" i="13"/>
  <c r="Y58" i="18"/>
  <c r="Z58" i="18" s="1"/>
  <c r="H141" i="18"/>
  <c r="G139" i="18"/>
  <c r="H139" i="18" s="1"/>
  <c r="EA80" i="1"/>
  <c r="M144" i="13"/>
  <c r="AT158" i="13"/>
  <c r="AU158" i="13" s="1"/>
  <c r="AW159" i="13"/>
  <c r="E164" i="13"/>
  <c r="J165" i="13"/>
  <c r="AE165" i="13"/>
  <c r="U173" i="13"/>
  <c r="U178" i="13"/>
  <c r="AW179" i="13"/>
  <c r="L182" i="13"/>
  <c r="AN184" i="13"/>
  <c r="AO184" i="13" s="1"/>
  <c r="N49" i="18"/>
  <c r="AK99" i="18"/>
  <c r="AL99" i="18" s="1"/>
  <c r="D102" i="18"/>
  <c r="H122" i="18"/>
  <c r="AB129" i="18"/>
  <c r="AW139" i="13"/>
  <c r="AO140" i="13"/>
  <c r="N143" i="13"/>
  <c r="O144" i="13"/>
  <c r="P144" i="13" s="1"/>
  <c r="J152" i="13"/>
  <c r="L157" i="13"/>
  <c r="D158" i="13"/>
  <c r="D166" i="13"/>
  <c r="AD169" i="13"/>
  <c r="AE169" i="13" s="1"/>
  <c r="AH174" i="13"/>
  <c r="AI174" i="13" s="1"/>
  <c r="AB179" i="13"/>
  <c r="AC179" i="13" s="1"/>
  <c r="M179" i="13"/>
  <c r="N179" i="13" s="1"/>
  <c r="U185" i="13"/>
  <c r="O184" i="13"/>
  <c r="L187" i="13"/>
  <c r="E41" i="17"/>
  <c r="BP5" i="18"/>
  <c r="C5" i="18"/>
  <c r="BA30" i="18"/>
  <c r="Y52" i="18"/>
  <c r="Z52" i="18" s="1"/>
  <c r="Y79" i="18"/>
  <c r="Z79" i="18" s="1"/>
  <c r="Y82" i="18"/>
  <c r="Z82" i="18" s="1"/>
  <c r="BA85" i="18"/>
  <c r="AF102" i="18"/>
  <c r="AB109" i="18"/>
  <c r="H112" i="18"/>
  <c r="EA86" i="1"/>
  <c r="F140" i="13"/>
  <c r="L141" i="13"/>
  <c r="D142" i="13"/>
  <c r="AF144" i="13"/>
  <c r="AG144" i="13" s="1"/>
  <c r="P146" i="13"/>
  <c r="D148" i="13"/>
  <c r="F150" i="13"/>
  <c r="Z149" i="13"/>
  <c r="AA149" i="13" s="1"/>
  <c r="L152" i="13"/>
  <c r="J156" i="13"/>
  <c r="F158" i="13"/>
  <c r="AG165" i="13"/>
  <c r="F166" i="13"/>
  <c r="BV174" i="13"/>
  <c r="Z174" i="13"/>
  <c r="AD179" i="13"/>
  <c r="AE179" i="13" s="1"/>
  <c r="O179" i="13"/>
  <c r="AG180" i="13"/>
  <c r="P182" i="13"/>
  <c r="F188" i="13"/>
  <c r="J3" i="16"/>
  <c r="D43" i="17"/>
  <c r="E39" i="17"/>
  <c r="D6" i="18"/>
  <c r="F8" i="18"/>
  <c r="S9" i="18"/>
  <c r="T9" i="18" s="1"/>
  <c r="D10" i="18"/>
  <c r="AB20" i="18"/>
  <c r="AB25" i="18"/>
  <c r="Y28" i="18"/>
  <c r="Z28" i="18" s="1"/>
  <c r="L52" i="18"/>
  <c r="F60" i="18"/>
  <c r="Y77" i="18"/>
  <c r="Z77" i="18" s="1"/>
  <c r="N79" i="18"/>
  <c r="J112" i="18"/>
  <c r="I102" i="18"/>
  <c r="J102" i="18" s="1"/>
  <c r="O103" i="18"/>
  <c r="P103" i="18" s="1"/>
  <c r="Y148" i="18"/>
  <c r="Z148" i="18" s="1"/>
  <c r="F169" i="18"/>
  <c r="EA32" i="1"/>
  <c r="EA56" i="1"/>
  <c r="Y167" i="18"/>
  <c r="Z167" i="18" s="1"/>
  <c r="F150" i="19"/>
  <c r="BA169" i="18"/>
  <c r="EO9" i="1"/>
  <c r="Y178" i="18"/>
  <c r="Z178" i="18" s="1"/>
  <c r="H181" i="18"/>
  <c r="H187" i="18"/>
  <c r="Y137" i="18"/>
  <c r="Z137" i="18" s="1"/>
  <c r="D139" i="18"/>
  <c r="H149" i="18"/>
  <c r="BA159" i="18"/>
  <c r="BA174" i="18"/>
  <c r="F168" i="19"/>
  <c r="F199" i="19"/>
  <c r="DM5" i="1"/>
  <c r="DZ5" i="1" s="1"/>
  <c r="M102" i="18"/>
  <c r="N102" i="18" s="1"/>
  <c r="D119" i="18"/>
  <c r="BA124" i="18"/>
  <c r="Y147" i="18"/>
  <c r="Z147" i="18" s="1"/>
  <c r="Y163" i="18"/>
  <c r="Z163" i="18" s="1"/>
  <c r="Y166" i="18"/>
  <c r="Z166" i="18" s="1"/>
  <c r="Y186" i="18"/>
  <c r="Z186" i="18" s="1"/>
  <c r="G6" i="19"/>
  <c r="G116" i="19"/>
  <c r="F200" i="19"/>
  <c r="DM6" i="1"/>
  <c r="DZ6" i="1" s="1"/>
  <c r="EC6" i="1"/>
  <c r="EO6" i="1" s="1"/>
  <c r="D134" i="18"/>
  <c r="Y156" i="18"/>
  <c r="Z156" i="18" s="1"/>
  <c r="G7" i="19"/>
  <c r="G117" i="19"/>
  <c r="F145" i="19"/>
  <c r="F201" i="19"/>
  <c r="Y162" i="18"/>
  <c r="Z162" i="18" s="1"/>
  <c r="BA179" i="18"/>
  <c r="G118" i="19"/>
  <c r="F146" i="19"/>
  <c r="F202" i="19"/>
  <c r="G184" i="18"/>
  <c r="F203" i="19"/>
  <c r="D109" i="18"/>
  <c r="D129" i="18"/>
  <c r="AB134" i="18"/>
  <c r="BA164" i="18"/>
  <c r="BA184" i="18"/>
  <c r="G114" i="19"/>
  <c r="H138" i="19"/>
  <c r="F173" i="19"/>
  <c r="AB114" i="18"/>
  <c r="F129" i="18"/>
  <c r="Y152" i="18"/>
  <c r="Z152" i="18" s="1"/>
  <c r="Y161" i="18"/>
  <c r="Z161" i="18" s="1"/>
  <c r="Y173" i="18"/>
  <c r="Z173" i="18" s="1"/>
  <c r="F174" i="19"/>
  <c r="F196" i="19"/>
  <c r="CZ5" i="1"/>
  <c r="BS5" i="1"/>
  <c r="AM5" i="1"/>
  <c r="AW6" i="1"/>
  <c r="BG5" i="1"/>
  <c r="AC6" i="1"/>
  <c r="BC5" i="1"/>
  <c r="AW5" i="1"/>
  <c r="P5" i="1"/>
  <c r="AG5" i="1"/>
  <c r="AE6" i="1"/>
  <c r="L5" i="1"/>
  <c r="J6" i="1"/>
  <c r="J5" i="1"/>
  <c r="H5" i="1"/>
  <c r="D6" i="1"/>
  <c r="T5" i="1"/>
  <c r="CB5" i="1"/>
  <c r="DI5" i="1"/>
  <c r="DJ6" i="1"/>
  <c r="CB6" i="1"/>
  <c r="DD6" i="1"/>
  <c r="CN6" i="1"/>
  <c r="DK6" i="1"/>
  <c r="BZ6" i="1"/>
  <c r="AY6" i="1"/>
  <c r="BQ5" i="1"/>
  <c r="CL6" i="1"/>
  <c r="DE6" i="1"/>
  <c r="CR5" i="1"/>
  <c r="DA5" i="1"/>
  <c r="DB5" i="1"/>
  <c r="DC10" i="1"/>
  <c r="AT5" i="1"/>
  <c r="DF5" i="1"/>
  <c r="BE7" i="1"/>
  <c r="DI7" i="1"/>
  <c r="DA10" i="1"/>
  <c r="Y14" i="1"/>
  <c r="BV14" i="1"/>
  <c r="BW14" i="1" s="1"/>
  <c r="AA20" i="1"/>
  <c r="U20" i="4"/>
  <c r="S22" i="4"/>
  <c r="AT7" i="5"/>
  <c r="AU7" i="5" s="1"/>
  <c r="AC7" i="5"/>
  <c r="J7" i="5"/>
  <c r="CW7" i="1"/>
  <c r="BE8" i="1"/>
  <c r="CW8" i="1"/>
  <c r="DI8" i="1"/>
  <c r="AK14" i="1"/>
  <c r="AM20" i="1"/>
  <c r="AG32" i="1"/>
  <c r="AS32" i="1"/>
  <c r="AW50" i="1"/>
  <c r="Y56" i="1"/>
  <c r="AO56" i="1"/>
  <c r="BV56" i="1"/>
  <c r="BW56" i="1" s="1"/>
  <c r="BO62" i="1"/>
  <c r="CP62" i="1"/>
  <c r="AA98" i="1"/>
  <c r="AY104" i="1"/>
  <c r="AW104" i="1"/>
  <c r="BO110" i="1"/>
  <c r="CP110" i="1"/>
  <c r="W13" i="4"/>
  <c r="BI5" i="1"/>
  <c r="BU5" i="1"/>
  <c r="CH5" i="1"/>
  <c r="CT5" i="1"/>
  <c r="C118" i="1"/>
  <c r="AP118" i="1"/>
  <c r="BD118" i="1"/>
  <c r="BP118" i="1"/>
  <c r="BG7" i="1"/>
  <c r="BZ7" i="1"/>
  <c r="CL7" i="1"/>
  <c r="DJ7" i="1"/>
  <c r="BG8" i="1"/>
  <c r="BZ8" i="1"/>
  <c r="CL8" i="1"/>
  <c r="DJ8" i="1"/>
  <c r="BU10" i="1"/>
  <c r="DB10" i="1"/>
  <c r="AY14" i="1"/>
  <c r="CZ14" i="1"/>
  <c r="BA20" i="1"/>
  <c r="BZ20" i="1"/>
  <c r="BA38" i="1"/>
  <c r="DA38" i="1"/>
  <c r="BZ44" i="1"/>
  <c r="AI50" i="1"/>
  <c r="CB50" i="1"/>
  <c r="DA50" i="1"/>
  <c r="AA74" i="1"/>
  <c r="CW74" i="1"/>
  <c r="CX74" i="1" s="1"/>
  <c r="CB74" i="1"/>
  <c r="AC80" i="1"/>
  <c r="CZ98" i="1"/>
  <c r="BU98" i="1"/>
  <c r="CV98" i="1"/>
  <c r="N4" i="4"/>
  <c r="AF4" i="4"/>
  <c r="AE6" i="4"/>
  <c r="BE4" i="4"/>
  <c r="AE4" i="4" s="1"/>
  <c r="U7" i="4"/>
  <c r="AA16" i="4"/>
  <c r="GE4" i="5"/>
  <c r="AO6" i="5"/>
  <c r="BP6" i="5"/>
  <c r="BP7" i="5"/>
  <c r="FO10" i="5"/>
  <c r="EO10" i="5"/>
  <c r="AT30" i="6"/>
  <c r="AU30" i="6" s="1"/>
  <c r="AC30" i="6"/>
  <c r="AK37" i="6"/>
  <c r="AJ5" i="6"/>
  <c r="AK5" i="6" s="1"/>
  <c r="BO86" i="1"/>
  <c r="CP86" i="1"/>
  <c r="AH36" i="4"/>
  <c r="AI36" i="4" s="1"/>
  <c r="K36" i="4"/>
  <c r="D36" i="4"/>
  <c r="FN5" i="5"/>
  <c r="FO5" i="5" s="1"/>
  <c r="EQ5" i="5"/>
  <c r="E118" i="1"/>
  <c r="BK7" i="1"/>
  <c r="CN8" i="1"/>
  <c r="CP10" i="1"/>
  <c r="F26" i="1"/>
  <c r="AG26" i="1"/>
  <c r="CT26" i="1"/>
  <c r="AI44" i="1"/>
  <c r="AY44" i="1"/>
  <c r="BM44" i="1"/>
  <c r="D50" i="1"/>
  <c r="BA50" i="1"/>
  <c r="CZ50" i="1"/>
  <c r="CV50" i="1"/>
  <c r="CZ56" i="1"/>
  <c r="CV56" i="1"/>
  <c r="T62" i="1"/>
  <c r="T74" i="1"/>
  <c r="CZ74" i="1"/>
  <c r="BU74" i="1"/>
  <c r="CV74" i="1"/>
  <c r="AZ116" i="1"/>
  <c r="C5" i="4"/>
  <c r="AK4" i="4"/>
  <c r="AS5" i="4"/>
  <c r="W15" i="4"/>
  <c r="V5" i="4"/>
  <c r="W5" i="4" s="1"/>
  <c r="BD5" i="5"/>
  <c r="AC5" i="5"/>
  <c r="M8" i="4"/>
  <c r="L4" i="4"/>
  <c r="HG4" i="5"/>
  <c r="CV5" i="1"/>
  <c r="S6" i="1"/>
  <c r="T6" i="1" s="1"/>
  <c r="BF118" i="1"/>
  <c r="CN7" i="1"/>
  <c r="BK8" i="1"/>
  <c r="BZ14" i="1"/>
  <c r="BK5" i="1"/>
  <c r="BM7" i="1"/>
  <c r="DA7" i="1"/>
  <c r="BM8" i="1"/>
  <c r="DA8" i="1"/>
  <c r="CP14" i="1"/>
  <c r="D20" i="1"/>
  <c r="CR20" i="1"/>
  <c r="AT26" i="1"/>
  <c r="AU26" i="1" s="1"/>
  <c r="BV32" i="1"/>
  <c r="BW32" i="1" s="1"/>
  <c r="S44" i="1"/>
  <c r="T44" i="1" s="1"/>
  <c r="AM50" i="1"/>
  <c r="BQ50" i="1"/>
  <c r="CD56" i="1"/>
  <c r="BI62" i="1"/>
  <c r="CV62" i="1"/>
  <c r="BC80" i="1"/>
  <c r="W86" i="1"/>
  <c r="CW86" i="1"/>
  <c r="CX86" i="1" s="1"/>
  <c r="S92" i="1"/>
  <c r="T92" i="1" s="1"/>
  <c r="D41" i="3"/>
  <c r="D29" i="3"/>
  <c r="D42" i="3"/>
  <c r="D30" i="3"/>
  <c r="D43" i="3"/>
  <c r="D31" i="3"/>
  <c r="Q27" i="3"/>
  <c r="R27" i="3" s="1"/>
  <c r="D44" i="3"/>
  <c r="D32" i="3"/>
  <c r="D33" i="3"/>
  <c r="D35" i="3"/>
  <c r="D36" i="3"/>
  <c r="D37" i="3"/>
  <c r="D38" i="3"/>
  <c r="D40" i="3"/>
  <c r="D28" i="3"/>
  <c r="P5" i="4"/>
  <c r="AM4" i="4"/>
  <c r="X5" i="4"/>
  <c r="Y5" i="4" s="1"/>
  <c r="Y7" i="4"/>
  <c r="AU5" i="4"/>
  <c r="AO5" i="4"/>
  <c r="O11" i="4"/>
  <c r="M13" i="4"/>
  <c r="Q14" i="4"/>
  <c r="AH14" i="4"/>
  <c r="AI14" i="4" s="1"/>
  <c r="AC25" i="4"/>
  <c r="FC4" i="5"/>
  <c r="N6" i="5"/>
  <c r="AG6" i="5"/>
  <c r="AN4" i="6"/>
  <c r="AO4" i="6" s="1"/>
  <c r="AO6" i="6"/>
  <c r="BV5" i="1"/>
  <c r="K33" i="4"/>
  <c r="D33" i="4"/>
  <c r="Y5" i="1"/>
  <c r="AF118" i="1"/>
  <c r="BR118" i="1"/>
  <c r="CB7" i="1"/>
  <c r="CB8" i="1"/>
  <c r="F6" i="1"/>
  <c r="AG6" i="1"/>
  <c r="G118" i="1"/>
  <c r="V118" i="1"/>
  <c r="AH118" i="1"/>
  <c r="AT6" i="1"/>
  <c r="AS6" i="1"/>
  <c r="BS6" i="1"/>
  <c r="BO7" i="1"/>
  <c r="DB7" i="1"/>
  <c r="BO8" i="1"/>
  <c r="BG10" i="1"/>
  <c r="DF10" i="1"/>
  <c r="AQ38" i="1"/>
  <c r="D44" i="1"/>
  <c r="W44" i="1"/>
  <c r="BO44" i="1"/>
  <c r="BC50" i="1"/>
  <c r="AW56" i="1"/>
  <c r="AS62" i="1"/>
  <c r="AI80" i="1"/>
  <c r="S104" i="1"/>
  <c r="T104" i="1" s="1"/>
  <c r="BV104" i="1"/>
  <c r="BW104" i="1" s="1"/>
  <c r="BI110" i="1"/>
  <c r="S4" i="4"/>
  <c r="AH7" i="4"/>
  <c r="AI7" i="4" s="1"/>
  <c r="Z5" i="4"/>
  <c r="AE13" i="4"/>
  <c r="AD5" i="4"/>
  <c r="K18" i="4"/>
  <c r="D18" i="4"/>
  <c r="AH18" i="4"/>
  <c r="AI18" i="4" s="1"/>
  <c r="AH27" i="4"/>
  <c r="AI27" i="4" s="1"/>
  <c r="AE33" i="4"/>
  <c r="H4" i="5"/>
  <c r="S4" i="5"/>
  <c r="T4" i="5" s="1"/>
  <c r="AZ4" i="5"/>
  <c r="BU4" i="5"/>
  <c r="HF4" i="5"/>
  <c r="GF15" i="5"/>
  <c r="AI6" i="1"/>
  <c r="BI6" i="1"/>
  <c r="DC7" i="1"/>
  <c r="DC8" i="1"/>
  <c r="AW26" i="1"/>
  <c r="CW26" i="1"/>
  <c r="CX26" i="1" s="1"/>
  <c r="S38" i="1"/>
  <c r="T38" i="1" s="1"/>
  <c r="DA56" i="1"/>
  <c r="AT62" i="1"/>
  <c r="AU62" i="1" s="1"/>
  <c r="CD68" i="1"/>
  <c r="BC68" i="1"/>
  <c r="J74" i="1"/>
  <c r="CD92" i="1"/>
  <c r="BC92" i="1"/>
  <c r="U6" i="4"/>
  <c r="T4" i="4"/>
  <c r="L5" i="4"/>
  <c r="M5" i="4" s="1"/>
  <c r="M7" i="4"/>
  <c r="AO4" i="4"/>
  <c r="O8" i="4"/>
  <c r="AH9" i="4"/>
  <c r="AI9" i="4" s="1"/>
  <c r="J5" i="4"/>
  <c r="K15" i="4"/>
  <c r="D15" i="4"/>
  <c r="AH20" i="4"/>
  <c r="AI20" i="4" s="1"/>
  <c r="K20" i="4"/>
  <c r="D20" i="4"/>
  <c r="HH4" i="5"/>
  <c r="CV6" i="5"/>
  <c r="CW6" i="5" s="1"/>
  <c r="BY6" i="5"/>
  <c r="AJ118" i="1"/>
  <c r="AC9" i="4"/>
  <c r="AB5" i="4"/>
  <c r="DD8" i="1"/>
  <c r="AK6" i="1"/>
  <c r="AY8" i="1"/>
  <c r="DE8" i="1"/>
  <c r="AS10" i="1"/>
  <c r="W20" i="1"/>
  <c r="AY26" i="1"/>
  <c r="AG38" i="1"/>
  <c r="AO44" i="1"/>
  <c r="AC50" i="1"/>
  <c r="P56" i="1"/>
  <c r="J62" i="1"/>
  <c r="AY62" i="1"/>
  <c r="AW62" i="1"/>
  <c r="AI74" i="1"/>
  <c r="P74" i="1"/>
  <c r="W80" i="1"/>
  <c r="DA80" i="1"/>
  <c r="BS80" i="1"/>
  <c r="CT80" i="1"/>
  <c r="H92" i="1"/>
  <c r="CZ104" i="1"/>
  <c r="AC110" i="1"/>
  <c r="J110" i="1"/>
  <c r="D39" i="3"/>
  <c r="AU4" i="4"/>
  <c r="AH33" i="4"/>
  <c r="AI33" i="4" s="1"/>
  <c r="L4" i="5"/>
  <c r="IJ5" i="5"/>
  <c r="HF5" i="5"/>
  <c r="BH7" i="5"/>
  <c r="EN4" i="5"/>
  <c r="EO8" i="5"/>
  <c r="BV10" i="5"/>
  <c r="BI8" i="4"/>
  <c r="BU12" i="6"/>
  <c r="AY5" i="6"/>
  <c r="Y13" i="6"/>
  <c r="AY80" i="1"/>
  <c r="AW80" i="1"/>
  <c r="DA104" i="1"/>
  <c r="BS104" i="1"/>
  <c r="CT104" i="1"/>
  <c r="Y6" i="1"/>
  <c r="BK6" i="1"/>
  <c r="F14" i="1"/>
  <c r="CV20" i="1"/>
  <c r="D5" i="1"/>
  <c r="CP5" i="1"/>
  <c r="K118" i="1"/>
  <c r="AZ118" i="1"/>
  <c r="CH8" i="1"/>
  <c r="CH10" i="1"/>
  <c r="AT14" i="1"/>
  <c r="AU14" i="1" s="1"/>
  <c r="CW20" i="1"/>
  <c r="CX20" i="1" s="1"/>
  <c r="DA26" i="1"/>
  <c r="BV50" i="1"/>
  <c r="BW50" i="1" s="1"/>
  <c r="S56" i="1"/>
  <c r="T56" i="1" s="1"/>
  <c r="BS56" i="1"/>
  <c r="AY68" i="1"/>
  <c r="AW74" i="1"/>
  <c r="BC74" i="1"/>
  <c r="CZ80" i="1"/>
  <c r="AC86" i="1"/>
  <c r="J86" i="1"/>
  <c r="AW92" i="1"/>
  <c r="AM98" i="1"/>
  <c r="BK104" i="1"/>
  <c r="BG5" i="4"/>
  <c r="BC5" i="4"/>
  <c r="S13" i="4"/>
  <c r="R5" i="4"/>
  <c r="S5" i="4" s="1"/>
  <c r="C4" i="4"/>
  <c r="D4" i="4" s="1"/>
  <c r="D14" i="4"/>
  <c r="K17" i="4"/>
  <c r="D17" i="4"/>
  <c r="Y21" i="4"/>
  <c r="U23" i="4"/>
  <c r="AH39" i="4"/>
  <c r="AI39" i="4" s="1"/>
  <c r="FK4" i="5"/>
  <c r="GT4" i="5"/>
  <c r="CC5" i="5"/>
  <c r="AO7" i="5"/>
  <c r="CC7" i="5"/>
  <c r="BB7" i="5"/>
  <c r="BP19" i="5"/>
  <c r="CQ19" i="5"/>
  <c r="CP5" i="5"/>
  <c r="CV5" i="5" s="1"/>
  <c r="CW5" i="5" s="1"/>
  <c r="CV19" i="5"/>
  <c r="Z118" i="1"/>
  <c r="AL118" i="1"/>
  <c r="BL118" i="1"/>
  <c r="BV7" i="1"/>
  <c r="CH7" i="1"/>
  <c r="DF7" i="1"/>
  <c r="BV8" i="1"/>
  <c r="DF8" i="1"/>
  <c r="L6" i="1"/>
  <c r="AA6" i="1"/>
  <c r="AM6" i="1"/>
  <c r="BA6" i="1"/>
  <c r="BM6" i="1"/>
  <c r="BA8" i="1"/>
  <c r="AW38" i="1"/>
  <c r="BK38" i="1"/>
  <c r="CV38" i="1"/>
  <c r="AC44" i="1"/>
  <c r="BV44" i="1"/>
  <c r="BW44" i="1" s="1"/>
  <c r="W56" i="1"/>
  <c r="AM74" i="1"/>
  <c r="AO80" i="1"/>
  <c r="W98" i="1"/>
  <c r="D98" i="1"/>
  <c r="AG110" i="1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P4" i="4"/>
  <c r="Q4" i="4" s="1"/>
  <c r="AC11" i="4"/>
  <c r="BG4" i="4"/>
  <c r="AG12" i="4"/>
  <c r="AH19" i="4"/>
  <c r="AI19" i="4" s="1"/>
  <c r="AH30" i="4"/>
  <c r="AI30" i="4" s="1"/>
  <c r="D34" i="4"/>
  <c r="Y34" i="4"/>
  <c r="O35" i="4"/>
  <c r="N5" i="4"/>
  <c r="AK4" i="5"/>
  <c r="BY4" i="5"/>
  <c r="FZ4" i="5"/>
  <c r="EI5" i="5"/>
  <c r="CQ14" i="5"/>
  <c r="CV14" i="5"/>
  <c r="CW14" i="5" s="1"/>
  <c r="BP14" i="5"/>
  <c r="I118" i="1"/>
  <c r="AC92" i="1"/>
  <c r="AI98" i="1"/>
  <c r="P98" i="1"/>
  <c r="AW98" i="1"/>
  <c r="BC98" i="1"/>
  <c r="IK4" i="5"/>
  <c r="IL4" i="5" s="1"/>
  <c r="M118" i="1"/>
  <c r="AB118" i="1"/>
  <c r="AN118" i="1"/>
  <c r="BB118" i="1"/>
  <c r="BN118" i="1"/>
  <c r="BS10" i="1"/>
  <c r="BV38" i="1"/>
  <c r="BW38" i="1" s="1"/>
  <c r="BK50" i="1"/>
  <c r="W74" i="1"/>
  <c r="D74" i="1"/>
  <c r="AG86" i="1"/>
  <c r="CW98" i="1"/>
  <c r="CX98" i="1" s="1"/>
  <c r="CB98" i="1"/>
  <c r="BA98" i="1"/>
  <c r="AC6" i="4"/>
  <c r="AB4" i="4"/>
  <c r="AC4" i="4" s="1"/>
  <c r="AK5" i="4"/>
  <c r="K7" i="4"/>
  <c r="Z4" i="4"/>
  <c r="AA4" i="4" s="1"/>
  <c r="AA8" i="4"/>
  <c r="BE5" i="4"/>
  <c r="AE15" i="4"/>
  <c r="AH26" i="4"/>
  <c r="AI26" i="4" s="1"/>
  <c r="K34" i="4"/>
  <c r="AH34" i="4"/>
  <c r="AI34" i="4" s="1"/>
  <c r="EO9" i="5"/>
  <c r="EN5" i="5"/>
  <c r="EO5" i="5" s="1"/>
  <c r="BP18" i="5"/>
  <c r="CP4" i="5"/>
  <c r="CQ4" i="5" s="1"/>
  <c r="CQ18" i="5"/>
  <c r="EO21" i="5"/>
  <c r="EN7" i="5"/>
  <c r="EO7" i="5" s="1"/>
  <c r="BV22" i="5"/>
  <c r="BI14" i="4"/>
  <c r="BV92" i="1"/>
  <c r="BW92" i="1" s="1"/>
  <c r="AH23" i="4"/>
  <c r="AI23" i="4" s="1"/>
  <c r="AT5" i="5"/>
  <c r="AU5" i="5" s="1"/>
  <c r="BU6" i="5"/>
  <c r="BV6" i="5" s="1"/>
  <c r="GF19" i="5"/>
  <c r="CV39" i="5"/>
  <c r="CO39" i="5"/>
  <c r="BN39" i="5"/>
  <c r="Y4" i="6"/>
  <c r="D11" i="6"/>
  <c r="AT11" i="6"/>
  <c r="AU11" i="6" s="1"/>
  <c r="W11" i="6"/>
  <c r="U11" i="6"/>
  <c r="J38" i="6"/>
  <c r="AW86" i="1"/>
  <c r="AW110" i="1"/>
  <c r="N18" i="3"/>
  <c r="I29" i="3"/>
  <c r="N32" i="3"/>
  <c r="I41" i="3"/>
  <c r="N44" i="3"/>
  <c r="AH8" i="4"/>
  <c r="AI8" i="4" s="1"/>
  <c r="Y20" i="4"/>
  <c r="AH24" i="4"/>
  <c r="AI24" i="4" s="1"/>
  <c r="W30" i="4"/>
  <c r="P4" i="5"/>
  <c r="DP5" i="5"/>
  <c r="AT6" i="5"/>
  <c r="AU6" i="5" s="1"/>
  <c r="IL27" i="5"/>
  <c r="BP44" i="5"/>
  <c r="CV44" i="5"/>
  <c r="CQ44" i="5"/>
  <c r="AQ14" i="6"/>
  <c r="BQ4" i="6"/>
  <c r="J30" i="6"/>
  <c r="D35" i="6"/>
  <c r="AT35" i="6"/>
  <c r="AU35" i="6" s="1"/>
  <c r="W35" i="6"/>
  <c r="U35" i="6"/>
  <c r="AT80" i="1"/>
  <c r="AU80" i="1" s="1"/>
  <c r="BV86" i="1"/>
  <c r="BW86" i="1" s="1"/>
  <c r="AT104" i="1"/>
  <c r="AU104" i="1" s="1"/>
  <c r="BV110" i="1"/>
  <c r="BW110" i="1" s="1"/>
  <c r="L5" i="3"/>
  <c r="N15" i="3" s="1"/>
  <c r="I28" i="3"/>
  <c r="N31" i="3"/>
  <c r="I40" i="3"/>
  <c r="N43" i="3"/>
  <c r="BA5" i="4"/>
  <c r="AY4" i="4"/>
  <c r="D8" i="4"/>
  <c r="AA10" i="4"/>
  <c r="AH11" i="4"/>
  <c r="AI11" i="4" s="1"/>
  <c r="D21" i="4"/>
  <c r="D24" i="4"/>
  <c r="D37" i="4"/>
  <c r="D4" i="5"/>
  <c r="AT4" i="5"/>
  <c r="AU4" i="5" s="1"/>
  <c r="GR5" i="5"/>
  <c r="AI6" i="5"/>
  <c r="BP10" i="5"/>
  <c r="CV11" i="5"/>
  <c r="BU8" i="6"/>
  <c r="U12" i="6"/>
  <c r="AT12" i="6"/>
  <c r="AU12" i="6" s="1"/>
  <c r="W12" i="6"/>
  <c r="BU15" i="6"/>
  <c r="U22" i="6"/>
  <c r="CP68" i="1"/>
  <c r="CV80" i="1"/>
  <c r="CP92" i="1"/>
  <c r="CV104" i="1"/>
  <c r="N30" i="3"/>
  <c r="N42" i="3"/>
  <c r="AF5" i="4"/>
  <c r="AG5" i="4" s="1"/>
  <c r="AQ5" i="4"/>
  <c r="AH21" i="4"/>
  <c r="AI21" i="4" s="1"/>
  <c r="AG28" i="4"/>
  <c r="AH37" i="4"/>
  <c r="AI37" i="4" s="1"/>
  <c r="Z4" i="6"/>
  <c r="AA4" i="6" s="1"/>
  <c r="AA8" i="6"/>
  <c r="L62" i="1"/>
  <c r="DA62" i="1"/>
  <c r="F74" i="1"/>
  <c r="BU80" i="1"/>
  <c r="CW80" i="1"/>
  <c r="CX80" i="1" s="1"/>
  <c r="L86" i="1"/>
  <c r="DA86" i="1"/>
  <c r="F98" i="1"/>
  <c r="CW104" i="1"/>
  <c r="CX104" i="1" s="1"/>
  <c r="L110" i="1"/>
  <c r="DA110" i="1"/>
  <c r="N29" i="3"/>
  <c r="N41" i="3"/>
  <c r="T5" i="4"/>
  <c r="U5" i="4" s="1"/>
  <c r="S6" i="4"/>
  <c r="AH12" i="4"/>
  <c r="AI12" i="4" s="1"/>
  <c r="U28" i="4"/>
  <c r="AH28" i="4"/>
  <c r="AI28" i="4" s="1"/>
  <c r="S38" i="4"/>
  <c r="FN4" i="5"/>
  <c r="FO4" i="5" s="1"/>
  <c r="BB5" i="5"/>
  <c r="HG5" i="5"/>
  <c r="GF5" i="5" s="1"/>
  <c r="H6" i="5"/>
  <c r="IL11" i="5"/>
  <c r="IL42" i="5"/>
  <c r="S7" i="6"/>
  <c r="S10" i="6"/>
  <c r="BU11" i="6"/>
  <c r="C4" i="6"/>
  <c r="D4" i="6" s="1"/>
  <c r="D14" i="6"/>
  <c r="I36" i="3"/>
  <c r="N39" i="3"/>
  <c r="J4" i="4"/>
  <c r="AH6" i="4"/>
  <c r="AI6" i="4" s="1"/>
  <c r="AG16" i="4"/>
  <c r="AH22" i="4"/>
  <c r="AI22" i="4" s="1"/>
  <c r="AH25" i="4"/>
  <c r="AI25" i="4" s="1"/>
  <c r="Q36" i="4"/>
  <c r="AH38" i="4"/>
  <c r="AI38" i="4" s="1"/>
  <c r="DU4" i="5"/>
  <c r="IK5" i="5"/>
  <c r="IL5" i="5" s="1"/>
  <c r="S7" i="5"/>
  <c r="T7" i="5" s="1"/>
  <c r="BU7" i="5"/>
  <c r="CV7" i="5"/>
  <c r="CW7" i="5" s="1"/>
  <c r="U15" i="6"/>
  <c r="AT15" i="6"/>
  <c r="AU15" i="6" s="1"/>
  <c r="AG15" i="6"/>
  <c r="J20" i="6"/>
  <c r="AC22" i="6"/>
  <c r="AT22" i="6"/>
  <c r="AU22" i="6" s="1"/>
  <c r="N38" i="3"/>
  <c r="X4" i="4"/>
  <c r="Y4" i="4" s="1"/>
  <c r="D6" i="4"/>
  <c r="AH16" i="4"/>
  <c r="AI16" i="4" s="1"/>
  <c r="S26" i="4"/>
  <c r="AH32" i="4"/>
  <c r="AI32" i="4" s="1"/>
  <c r="DP4" i="5"/>
  <c r="I5" i="6"/>
  <c r="J7" i="6"/>
  <c r="AG13" i="6"/>
  <c r="N13" i="6"/>
  <c r="AF5" i="6"/>
  <c r="AG5" i="6" s="1"/>
  <c r="N14" i="6"/>
  <c r="AG14" i="6"/>
  <c r="S19" i="6"/>
  <c r="D62" i="1"/>
  <c r="AT68" i="1"/>
  <c r="AU68" i="1" s="1"/>
  <c r="BV74" i="1"/>
  <c r="BW74" i="1" s="1"/>
  <c r="D86" i="1"/>
  <c r="AT92" i="1"/>
  <c r="AU92" i="1" s="1"/>
  <c r="BV98" i="1"/>
  <c r="BW98" i="1" s="1"/>
  <c r="D110" i="1"/>
  <c r="N37" i="3"/>
  <c r="AC24" i="4"/>
  <c r="AH35" i="4"/>
  <c r="AI35" i="4" s="1"/>
  <c r="BV32" i="5"/>
  <c r="L4" i="6"/>
  <c r="U32" i="6"/>
  <c r="AT32" i="6"/>
  <c r="AU32" i="6" s="1"/>
  <c r="W32" i="6"/>
  <c r="N36" i="3"/>
  <c r="AH13" i="4"/>
  <c r="AI13" i="4" s="1"/>
  <c r="AE14" i="4"/>
  <c r="Q24" i="4"/>
  <c r="AH29" i="4"/>
  <c r="AI29" i="4" s="1"/>
  <c r="EG4" i="5"/>
  <c r="Y7" i="5"/>
  <c r="CO11" i="5"/>
  <c r="BU13" i="6"/>
  <c r="I32" i="3"/>
  <c r="S14" i="4"/>
  <c r="Y32" i="4"/>
  <c r="BU5" i="5"/>
  <c r="FA5" i="5"/>
  <c r="EO15" i="5"/>
  <c r="CV18" i="5"/>
  <c r="CW18" i="5" s="1"/>
  <c r="W4" i="6"/>
  <c r="AM8" i="6"/>
  <c r="AL4" i="6"/>
  <c r="AM4" i="6" s="1"/>
  <c r="AL5" i="6"/>
  <c r="AM5" i="6" s="1"/>
  <c r="AM9" i="6"/>
  <c r="M4" i="6"/>
  <c r="N16" i="6"/>
  <c r="M5" i="6"/>
  <c r="N17" i="6"/>
  <c r="AT38" i="6"/>
  <c r="AU38" i="6" s="1"/>
  <c r="U38" i="6"/>
  <c r="AC38" i="6"/>
  <c r="BP22" i="5"/>
  <c r="JI29" i="5"/>
  <c r="CV38" i="5"/>
  <c r="AJ4" i="6"/>
  <c r="J6" i="6"/>
  <c r="AM6" i="6"/>
  <c r="H7" i="6"/>
  <c r="X5" i="6"/>
  <c r="Y8" i="6"/>
  <c r="AT9" i="6"/>
  <c r="AU9" i="6" s="1"/>
  <c r="F10" i="6"/>
  <c r="AI10" i="6"/>
  <c r="AE14" i="6"/>
  <c r="N15" i="6"/>
  <c r="J19" i="6"/>
  <c r="AA20" i="6"/>
  <c r="L22" i="6"/>
  <c r="AI25" i="6"/>
  <c r="D31" i="6"/>
  <c r="AT31" i="6"/>
  <c r="AU31" i="6" s="1"/>
  <c r="W31" i="6"/>
  <c r="S35" i="6"/>
  <c r="BU38" i="6"/>
  <c r="BF7" i="11"/>
  <c r="AE7" i="11"/>
  <c r="CV32" i="5"/>
  <c r="CW32" i="5" s="1"/>
  <c r="BN33" i="5"/>
  <c r="H9" i="6"/>
  <c r="D12" i="6"/>
  <c r="S13" i="6"/>
  <c r="AT14" i="6"/>
  <c r="AU14" i="6" s="1"/>
  <c r="BU14" i="6"/>
  <c r="AT23" i="6"/>
  <c r="AU23" i="6" s="1"/>
  <c r="P27" i="6"/>
  <c r="AI27" i="6"/>
  <c r="AT29" i="6"/>
  <c r="AU29" i="6" s="1"/>
  <c r="AT34" i="6"/>
  <c r="AU34" i="6" s="1"/>
  <c r="U34" i="6"/>
  <c r="AC34" i="6"/>
  <c r="U36" i="6"/>
  <c r="AT36" i="6"/>
  <c r="AU36" i="6" s="1"/>
  <c r="W36" i="6"/>
  <c r="AO36" i="6"/>
  <c r="BT5" i="9"/>
  <c r="AS5" i="9"/>
  <c r="AT6" i="9"/>
  <c r="AU6" i="9" s="1"/>
  <c r="Y20" i="13"/>
  <c r="AH7" i="13"/>
  <c r="AI7" i="13" s="1"/>
  <c r="P22" i="13"/>
  <c r="AH20" i="13"/>
  <c r="AI20" i="13" s="1"/>
  <c r="AI22" i="13"/>
  <c r="AP4" i="6"/>
  <c r="AQ4" i="6" s="1"/>
  <c r="AK6" i="6"/>
  <c r="BK4" i="6"/>
  <c r="H11" i="6"/>
  <c r="U14" i="6"/>
  <c r="AE20" i="6"/>
  <c r="AC21" i="6"/>
  <c r="P24" i="6"/>
  <c r="AT25" i="6"/>
  <c r="AU25" i="6" s="1"/>
  <c r="AE30" i="6"/>
  <c r="BU31" i="6"/>
  <c r="P5" i="9"/>
  <c r="AI5" i="9"/>
  <c r="F6" i="9"/>
  <c r="Y6" i="9"/>
  <c r="CV28" i="5"/>
  <c r="CW28" i="5" s="1"/>
  <c r="IH28" i="5"/>
  <c r="CO33" i="5"/>
  <c r="BP45" i="5"/>
  <c r="CO45" i="5"/>
  <c r="EO54" i="5"/>
  <c r="JM54" i="5"/>
  <c r="L6" i="6"/>
  <c r="AD4" i="6"/>
  <c r="AE4" i="6" s="1"/>
  <c r="AQ6" i="6"/>
  <c r="L7" i="6"/>
  <c r="AQ7" i="6"/>
  <c r="AT13" i="6"/>
  <c r="AU13" i="6" s="1"/>
  <c r="AI15" i="6"/>
  <c r="S18" i="6"/>
  <c r="U24" i="6"/>
  <c r="AT24" i="6"/>
  <c r="AU24" i="6" s="1"/>
  <c r="W24" i="6"/>
  <c r="D32" i="6"/>
  <c r="BU35" i="6"/>
  <c r="AT37" i="6"/>
  <c r="AU37" i="6" s="1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BV5" i="10"/>
  <c r="AE5" i="11"/>
  <c r="BU5" i="11"/>
  <c r="BV5" i="11" s="1"/>
  <c r="BF5" i="11"/>
  <c r="L18" i="13"/>
  <c r="AD8" i="13"/>
  <c r="AE8" i="13" s="1"/>
  <c r="AE18" i="13"/>
  <c r="AD15" i="13"/>
  <c r="AE15" i="13" s="1"/>
  <c r="AE8" i="6"/>
  <c r="W14" i="6"/>
  <c r="D16" i="6"/>
  <c r="W16" i="6"/>
  <c r="S17" i="6"/>
  <c r="AT18" i="6"/>
  <c r="AU18" i="6" s="1"/>
  <c r="BU18" i="6"/>
  <c r="AG19" i="6"/>
  <c r="AT20" i="6"/>
  <c r="AU20" i="6" s="1"/>
  <c r="BU22" i="6"/>
  <c r="AI23" i="6"/>
  <c r="D24" i="6"/>
  <c r="BU26" i="6"/>
  <c r="S29" i="6"/>
  <c r="F32" i="6"/>
  <c r="AT33" i="6"/>
  <c r="AU33" i="6" s="1"/>
  <c r="D36" i="6"/>
  <c r="BU6" i="9"/>
  <c r="AT8" i="9"/>
  <c r="AU8" i="9" s="1"/>
  <c r="AT62" i="13"/>
  <c r="AU62" i="13" s="1"/>
  <c r="AE62" i="13"/>
  <c r="L62" i="13"/>
  <c r="JI28" i="5"/>
  <c r="I4" i="6"/>
  <c r="Z5" i="6"/>
  <c r="AA5" i="6" s="1"/>
  <c r="S6" i="6"/>
  <c r="AF4" i="6"/>
  <c r="AG4" i="6" s="1"/>
  <c r="AS6" i="6"/>
  <c r="AS7" i="6"/>
  <c r="AO7" i="6"/>
  <c r="BO5" i="6"/>
  <c r="AO5" i="6" s="1"/>
  <c r="AC9" i="6"/>
  <c r="AC10" i="6"/>
  <c r="W15" i="6"/>
  <c r="F24" i="6"/>
  <c r="AG26" i="6"/>
  <c r="D27" i="6"/>
  <c r="AT27" i="6"/>
  <c r="AU27" i="6" s="1"/>
  <c r="W27" i="6"/>
  <c r="BH5" i="9"/>
  <c r="AG5" i="9"/>
  <c r="S7" i="9"/>
  <c r="T7" i="9" s="1"/>
  <c r="U7" i="9"/>
  <c r="BN32" i="5"/>
  <c r="BV45" i="5"/>
  <c r="GF45" i="5"/>
  <c r="AB4" i="6"/>
  <c r="AC4" i="6" s="1"/>
  <c r="E5" i="6"/>
  <c r="AG6" i="6"/>
  <c r="BU6" i="6"/>
  <c r="AT7" i="6"/>
  <c r="AU7" i="6" s="1"/>
  <c r="BQ5" i="6"/>
  <c r="AQ5" i="6" s="1"/>
  <c r="AO12" i="6"/>
  <c r="J14" i="6"/>
  <c r="AT17" i="6"/>
  <c r="AU17" i="6" s="1"/>
  <c r="U19" i="6"/>
  <c r="AI19" i="6"/>
  <c r="U20" i="6"/>
  <c r="AI21" i="6"/>
  <c r="F23" i="6"/>
  <c r="W23" i="6"/>
  <c r="AO27" i="6"/>
  <c r="BU27" i="6"/>
  <c r="P28" i="6"/>
  <c r="J29" i="6"/>
  <c r="AC29" i="6"/>
  <c r="S30" i="6"/>
  <c r="S38" i="6"/>
  <c r="P39" i="6"/>
  <c r="AI39" i="6"/>
  <c r="S22" i="8"/>
  <c r="S21" i="8"/>
  <c r="S20" i="8"/>
  <c r="S19" i="8"/>
  <c r="S18" i="8"/>
  <c r="S17" i="8"/>
  <c r="S16" i="8"/>
  <c r="S15" i="8"/>
  <c r="S14" i="8"/>
  <c r="S13" i="8"/>
  <c r="S12" i="8"/>
  <c r="S11" i="8"/>
  <c r="S10" i="8"/>
  <c r="S9" i="8"/>
  <c r="S8" i="8"/>
  <c r="S7" i="8"/>
  <c r="S6" i="8"/>
  <c r="S5" i="9"/>
  <c r="T5" i="9" s="1"/>
  <c r="BU6" i="10"/>
  <c r="AA7" i="10"/>
  <c r="H7" i="10"/>
  <c r="BV29" i="5"/>
  <c r="BP32" i="5"/>
  <c r="AB5" i="6"/>
  <c r="AC5" i="6" s="1"/>
  <c r="E4" i="6"/>
  <c r="P7" i="6"/>
  <c r="AH5" i="6"/>
  <c r="AI5" i="6" s="1"/>
  <c r="BS5" i="6"/>
  <c r="AS5" i="6" s="1"/>
  <c r="N11" i="6"/>
  <c r="AQ12" i="6"/>
  <c r="AM15" i="6"/>
  <c r="AK18" i="6"/>
  <c r="AK21" i="6"/>
  <c r="AK22" i="6"/>
  <c r="AO24" i="6"/>
  <c r="J25" i="6"/>
  <c r="AC25" i="6"/>
  <c r="U28" i="6"/>
  <c r="AT28" i="6"/>
  <c r="AU28" i="6" s="1"/>
  <c r="W28" i="6"/>
  <c r="P31" i="6"/>
  <c r="AI31" i="6"/>
  <c r="S34" i="6"/>
  <c r="S37" i="6"/>
  <c r="D5" i="9"/>
  <c r="W5" i="9"/>
  <c r="U5" i="9"/>
  <c r="AS7" i="9"/>
  <c r="S5" i="10"/>
  <c r="T5" i="10" s="1"/>
  <c r="S8" i="10"/>
  <c r="T8" i="10" s="1"/>
  <c r="BN6" i="11"/>
  <c r="AM6" i="11"/>
  <c r="BN28" i="5"/>
  <c r="AH4" i="6"/>
  <c r="AI4" i="6" s="1"/>
  <c r="F6" i="6"/>
  <c r="AI7" i="6"/>
  <c r="BU7" i="6"/>
  <c r="U8" i="6"/>
  <c r="AG9" i="6"/>
  <c r="AE12" i="6"/>
  <c r="H17" i="6"/>
  <c r="W19" i="6"/>
  <c r="AT21" i="6"/>
  <c r="AU21" i="6" s="1"/>
  <c r="W22" i="6"/>
  <c r="AM23" i="6"/>
  <c r="S26" i="6"/>
  <c r="S33" i="6"/>
  <c r="P35" i="6"/>
  <c r="AI35" i="6"/>
  <c r="J37" i="6"/>
  <c r="AC37" i="6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BN5" i="9"/>
  <c r="S41" i="18"/>
  <c r="AL40" i="13"/>
  <c r="AM40" i="13" s="1"/>
  <c r="AM41" i="13"/>
  <c r="G4" i="6"/>
  <c r="D7" i="6"/>
  <c r="V5" i="6"/>
  <c r="AI9" i="6"/>
  <c r="BU10" i="6"/>
  <c r="AO16" i="6"/>
  <c r="N25" i="6"/>
  <c r="U26" i="6"/>
  <c r="S31" i="6"/>
  <c r="J33" i="6"/>
  <c r="AC33" i="6"/>
  <c r="S39" i="6"/>
  <c r="AT5" i="9"/>
  <c r="AU5" i="9" s="1"/>
  <c r="J7" i="9"/>
  <c r="AC7" i="9"/>
  <c r="BU7" i="9"/>
  <c r="U8" i="9"/>
  <c r="AC8" i="9"/>
  <c r="J22" i="6"/>
  <c r="D39" i="6"/>
  <c r="AT39" i="6"/>
  <c r="AU39" i="6" s="1"/>
  <c r="W39" i="6"/>
  <c r="U39" i="6"/>
  <c r="AE7" i="9"/>
  <c r="BU8" i="9"/>
  <c r="AT5" i="10"/>
  <c r="AU5" i="10" s="1"/>
  <c r="AT5" i="11"/>
  <c r="AU5" i="11" s="1"/>
  <c r="BJ6" i="11"/>
  <c r="BB7" i="11"/>
  <c r="N14" i="12"/>
  <c r="M10" i="13"/>
  <c r="AB10" i="13"/>
  <c r="AC10" i="13" s="1"/>
  <c r="J12" i="13"/>
  <c r="AB7" i="13"/>
  <c r="AC7" i="13" s="1"/>
  <c r="AC12" i="13"/>
  <c r="S16" i="13"/>
  <c r="T16" i="13" s="1"/>
  <c r="AP8" i="13"/>
  <c r="AQ8" i="13" s="1"/>
  <c r="AQ18" i="13"/>
  <c r="O6" i="13"/>
  <c r="O20" i="13"/>
  <c r="P20" i="13" s="1"/>
  <c r="P21" i="13"/>
  <c r="G7" i="13"/>
  <c r="G20" i="13"/>
  <c r="H20" i="13" s="1"/>
  <c r="H22" i="13"/>
  <c r="L27" i="13"/>
  <c r="AD25" i="13"/>
  <c r="AE25" i="13" s="1"/>
  <c r="AD7" i="13"/>
  <c r="AE7" i="13" s="1"/>
  <c r="AE27" i="13"/>
  <c r="S33" i="13"/>
  <c r="T33" i="13" s="1"/>
  <c r="P35" i="13"/>
  <c r="O36" i="18"/>
  <c r="AI36" i="13"/>
  <c r="AD35" i="13"/>
  <c r="AE35" i="13" s="1"/>
  <c r="AE38" i="13"/>
  <c r="L53" i="13"/>
  <c r="K50" i="13"/>
  <c r="L50" i="13" s="1"/>
  <c r="O14" i="7"/>
  <c r="N14" i="7" s="1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W5" i="10"/>
  <c r="BU7" i="10"/>
  <c r="S7" i="11"/>
  <c r="T7" i="11" s="1"/>
  <c r="AS4" i="12"/>
  <c r="J9" i="13"/>
  <c r="AC9" i="13"/>
  <c r="L10" i="13"/>
  <c r="AE10" i="13"/>
  <c r="Q11" i="18"/>
  <c r="AJ10" i="13"/>
  <c r="AK10" i="13" s="1"/>
  <c r="AJ6" i="13"/>
  <c r="AK11" i="13"/>
  <c r="D19" i="13"/>
  <c r="V9" i="13"/>
  <c r="W19" i="13"/>
  <c r="L24" i="13"/>
  <c r="AD9" i="13"/>
  <c r="AE9" i="13" s="1"/>
  <c r="AE24" i="13"/>
  <c r="S26" i="18"/>
  <c r="Y26" i="18" s="1"/>
  <c r="Z26" i="18" s="1"/>
  <c r="AL25" i="13"/>
  <c r="AM25" i="13" s="1"/>
  <c r="AL6" i="13"/>
  <c r="AM26" i="13"/>
  <c r="K9" i="13"/>
  <c r="L29" i="13"/>
  <c r="D30" i="13"/>
  <c r="AJ9" i="13"/>
  <c r="AK9" i="13" s="1"/>
  <c r="AJ30" i="13"/>
  <c r="AK30" i="13" s="1"/>
  <c r="AK34" i="13"/>
  <c r="BR7" i="11"/>
  <c r="AQ7" i="11"/>
  <c r="G15" i="13"/>
  <c r="H15" i="13" s="1"/>
  <c r="H16" i="13"/>
  <c r="L38" i="13"/>
  <c r="K35" i="13"/>
  <c r="L35" i="13" s="1"/>
  <c r="N51" i="8"/>
  <c r="N52" i="8"/>
  <c r="N53" i="8"/>
  <c r="N54" i="8"/>
  <c r="N55" i="8"/>
  <c r="N56" i="8"/>
  <c r="N57" i="8"/>
  <c r="N58" i="8"/>
  <c r="N59" i="8"/>
  <c r="N60" i="8"/>
  <c r="N61" i="8"/>
  <c r="N62" i="8"/>
  <c r="N63" i="8"/>
  <c r="N64" i="8"/>
  <c r="N65" i="8"/>
  <c r="N66" i="8"/>
  <c r="N67" i="8"/>
  <c r="AT8" i="10"/>
  <c r="AU8" i="10" s="1"/>
  <c r="BB6" i="11"/>
  <c r="AA6" i="11"/>
  <c r="AS7" i="11"/>
  <c r="G6" i="13"/>
  <c r="X5" i="13"/>
  <c r="Y7" i="13"/>
  <c r="AL15" i="13"/>
  <c r="AM15" i="13" s="1"/>
  <c r="AM17" i="13"/>
  <c r="AW20" i="13"/>
  <c r="C6" i="13"/>
  <c r="C20" i="13"/>
  <c r="D20" i="13" s="1"/>
  <c r="D21" i="13"/>
  <c r="H26" i="13"/>
  <c r="Z25" i="13"/>
  <c r="AA25" i="13" s="1"/>
  <c r="Z6" i="13"/>
  <c r="AA26" i="13"/>
  <c r="O25" i="13"/>
  <c r="P25" i="13" s="1"/>
  <c r="O7" i="13"/>
  <c r="P7" i="13" s="1"/>
  <c r="P27" i="13"/>
  <c r="G8" i="13"/>
  <c r="H8" i="13" s="1"/>
  <c r="H28" i="13"/>
  <c r="K30" i="13"/>
  <c r="L30" i="13" s="1"/>
  <c r="L33" i="13"/>
  <c r="H49" i="13"/>
  <c r="G45" i="13"/>
  <c r="AR7" i="13"/>
  <c r="AS52" i="13"/>
  <c r="J62" i="13"/>
  <c r="S62" i="13"/>
  <c r="T62" i="13" s="1"/>
  <c r="O71" i="18"/>
  <c r="AI71" i="13"/>
  <c r="AH70" i="13"/>
  <c r="AI70" i="13" s="1"/>
  <c r="AE72" i="13"/>
  <c r="AD70" i="13"/>
  <c r="L72" i="13"/>
  <c r="U30" i="6"/>
  <c r="BU5" i="9"/>
  <c r="BV5" i="9" s="1"/>
  <c r="AT8" i="11"/>
  <c r="AU8" i="11" s="1"/>
  <c r="M7" i="13"/>
  <c r="N12" i="13"/>
  <c r="O16" i="18"/>
  <c r="P16" i="13"/>
  <c r="AH15" i="13"/>
  <c r="AI15" i="13" s="1"/>
  <c r="AI16" i="13"/>
  <c r="W21" i="18"/>
  <c r="AP6" i="13"/>
  <c r="AP20" i="13"/>
  <c r="AQ20" i="13" s="1"/>
  <c r="AQ21" i="13"/>
  <c r="H23" i="13"/>
  <c r="AA23" i="13"/>
  <c r="O9" i="13"/>
  <c r="P24" i="13"/>
  <c r="S31" i="18"/>
  <c r="AL30" i="13"/>
  <c r="AM30" i="13" s="1"/>
  <c r="AM31" i="13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AT6" i="11"/>
  <c r="AU6" i="11" s="1"/>
  <c r="J7" i="11"/>
  <c r="S8" i="11"/>
  <c r="T8" i="11" s="1"/>
  <c r="W6" i="13"/>
  <c r="AL8" i="13"/>
  <c r="AM8" i="13" s="1"/>
  <c r="V7" i="13"/>
  <c r="W7" i="13" s="1"/>
  <c r="D22" i="13"/>
  <c r="V20" i="13"/>
  <c r="W20" i="13" s="1"/>
  <c r="W22" i="13"/>
  <c r="AL9" i="13"/>
  <c r="AM9" i="13" s="1"/>
  <c r="AM29" i="13"/>
  <c r="AF7" i="13"/>
  <c r="AG37" i="13"/>
  <c r="S38" i="13"/>
  <c r="T38" i="13" s="1"/>
  <c r="BJ5" i="11"/>
  <c r="AI5" i="11"/>
  <c r="AO6" i="11"/>
  <c r="AG7" i="11"/>
  <c r="BU7" i="11"/>
  <c r="BV7" i="11" s="1"/>
  <c r="T11" i="13"/>
  <c r="AL7" i="13"/>
  <c r="AM7" i="13" s="1"/>
  <c r="H17" i="13"/>
  <c r="Z15" i="13"/>
  <c r="AA15" i="13" s="1"/>
  <c r="AA17" i="13"/>
  <c r="O8" i="13"/>
  <c r="P18" i="13"/>
  <c r="G9" i="13"/>
  <c r="H19" i="13"/>
  <c r="AT19" i="13"/>
  <c r="AU19" i="13" s="1"/>
  <c r="P28" i="13"/>
  <c r="AH8" i="13"/>
  <c r="AI8" i="13" s="1"/>
  <c r="AI28" i="13"/>
  <c r="BV30" i="13"/>
  <c r="N37" i="13"/>
  <c r="D41" i="13"/>
  <c r="C40" i="13"/>
  <c r="P46" i="13"/>
  <c r="O45" i="13"/>
  <c r="AT48" i="13"/>
  <c r="AU48" i="13" s="1"/>
  <c r="W48" i="13"/>
  <c r="D48" i="13"/>
  <c r="J52" i="13"/>
  <c r="I50" i="13"/>
  <c r="U9" i="6"/>
  <c r="U13" i="6"/>
  <c r="U17" i="6"/>
  <c r="U21" i="6"/>
  <c r="U25" i="6"/>
  <c r="U29" i="6"/>
  <c r="U33" i="6"/>
  <c r="U37" i="6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P5" i="10"/>
  <c r="AX5" i="11"/>
  <c r="W5" i="11"/>
  <c r="Y6" i="11"/>
  <c r="F8" i="11"/>
  <c r="AA8" i="11"/>
  <c r="BU14" i="12"/>
  <c r="AB5" i="13"/>
  <c r="AC5" i="13" s="1"/>
  <c r="D16" i="13"/>
  <c r="V15" i="13"/>
  <c r="W15" i="13" s="1"/>
  <c r="W16" i="13"/>
  <c r="K21" i="18"/>
  <c r="Y21" i="18" s="1"/>
  <c r="Z21" i="18" s="1"/>
  <c r="L21" i="13"/>
  <c r="AD6" i="13"/>
  <c r="AD20" i="13"/>
  <c r="AE20" i="13" s="1"/>
  <c r="AE21" i="13"/>
  <c r="K25" i="13"/>
  <c r="K6" i="13"/>
  <c r="L26" i="13"/>
  <c r="C25" i="13"/>
  <c r="D25" i="13" s="1"/>
  <c r="C7" i="13"/>
  <c r="D27" i="13"/>
  <c r="S8" i="6"/>
  <c r="S12" i="6"/>
  <c r="S16" i="6"/>
  <c r="S20" i="6"/>
  <c r="S24" i="6"/>
  <c r="S28" i="6"/>
  <c r="S32" i="6"/>
  <c r="S36" i="6"/>
  <c r="D6" i="9"/>
  <c r="AT7" i="9"/>
  <c r="AU7" i="9" s="1"/>
  <c r="D7" i="10"/>
  <c r="AG5" i="11"/>
  <c r="F6" i="11"/>
  <c r="N7" i="11"/>
  <c r="AI7" i="11"/>
  <c r="K8" i="13"/>
  <c r="P10" i="13"/>
  <c r="G10" i="13"/>
  <c r="H10" i="13" s="1"/>
  <c r="H11" i="13"/>
  <c r="AN10" i="13"/>
  <c r="AO10" i="13" s="1"/>
  <c r="AN7" i="13"/>
  <c r="AO7" i="13" s="1"/>
  <c r="AO12" i="13"/>
  <c r="C9" i="13"/>
  <c r="D24" i="13"/>
  <c r="AP25" i="13"/>
  <c r="AQ25" i="13" s="1"/>
  <c r="AP7" i="13"/>
  <c r="AQ7" i="13" s="1"/>
  <c r="AQ27" i="13"/>
  <c r="Z9" i="13"/>
  <c r="AA9" i="13" s="1"/>
  <c r="H29" i="13"/>
  <c r="AA29" i="13"/>
  <c r="G30" i="13"/>
  <c r="H30" i="13" s="1"/>
  <c r="W9" i="6"/>
  <c r="W13" i="6"/>
  <c r="W17" i="6"/>
  <c r="W21" i="6"/>
  <c r="W25" i="6"/>
  <c r="W29" i="6"/>
  <c r="W33" i="6"/>
  <c r="W37" i="6"/>
  <c r="D5" i="10"/>
  <c r="U7" i="10"/>
  <c r="N8" i="10"/>
  <c r="AC6" i="11"/>
  <c r="BU6" i="11"/>
  <c r="BV6" i="11" s="1"/>
  <c r="BJ8" i="11"/>
  <c r="AI8" i="11"/>
  <c r="Z7" i="13"/>
  <c r="AA7" i="13" s="1"/>
  <c r="AP15" i="13"/>
  <c r="AQ15" i="13" s="1"/>
  <c r="P19" i="13"/>
  <c r="AH9" i="13"/>
  <c r="AI9" i="13" s="1"/>
  <c r="AI19" i="13"/>
  <c r="F20" i="13"/>
  <c r="S22" i="13"/>
  <c r="T22" i="13" s="1"/>
  <c r="AP9" i="13"/>
  <c r="AQ9" i="13" s="1"/>
  <c r="AQ24" i="13"/>
  <c r="AO25" i="13"/>
  <c r="D28" i="13"/>
  <c r="V8" i="13"/>
  <c r="W28" i="13"/>
  <c r="AW30" i="13"/>
  <c r="AO33" i="13"/>
  <c r="AN30" i="13"/>
  <c r="AO30" i="13" s="1"/>
  <c r="AN8" i="13"/>
  <c r="AO8" i="13" s="1"/>
  <c r="AI77" i="13"/>
  <c r="P77" i="13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L6" i="10"/>
  <c r="U5" i="11"/>
  <c r="U7" i="11"/>
  <c r="AX8" i="11"/>
  <c r="W8" i="11"/>
  <c r="AT14" i="12"/>
  <c r="AU14" i="12" s="1"/>
  <c r="AG14" i="12"/>
  <c r="AH6" i="13"/>
  <c r="S12" i="13"/>
  <c r="T12" i="13" s="1"/>
  <c r="BV15" i="13"/>
  <c r="K15" i="13"/>
  <c r="L15" i="13" s="1"/>
  <c r="L17" i="13"/>
  <c r="C8" i="13"/>
  <c r="D18" i="13"/>
  <c r="I30" i="13"/>
  <c r="J30" i="13" s="1"/>
  <c r="I6" i="13"/>
  <c r="J31" i="13"/>
  <c r="F42" i="13"/>
  <c r="S42" i="13"/>
  <c r="T42" i="13" s="1"/>
  <c r="E7" i="13"/>
  <c r="AT4" i="12"/>
  <c r="AU4" i="12" s="1"/>
  <c r="BV8" i="13"/>
  <c r="BW8" i="13" s="1"/>
  <c r="BV20" i="13"/>
  <c r="AC30" i="13"/>
  <c r="M36" i="18"/>
  <c r="AG36" i="13"/>
  <c r="AF35" i="13"/>
  <c r="AG35" i="13" s="1"/>
  <c r="AT42" i="13"/>
  <c r="AU42" i="13" s="1"/>
  <c r="N47" i="13"/>
  <c r="M45" i="13"/>
  <c r="N45" i="13" s="1"/>
  <c r="T48" i="13"/>
  <c r="T51" i="13"/>
  <c r="V51" i="18"/>
  <c r="U50" i="18"/>
  <c r="V50" i="18" s="1"/>
  <c r="H52" i="13"/>
  <c r="J53" i="13"/>
  <c r="K55" i="13"/>
  <c r="AT58" i="13"/>
  <c r="AU58" i="13" s="1"/>
  <c r="T61" i="13"/>
  <c r="S64" i="13"/>
  <c r="T64" i="13" s="1"/>
  <c r="BV70" i="13"/>
  <c r="P71" i="13"/>
  <c r="O70" i="13"/>
  <c r="P70" i="13" s="1"/>
  <c r="T72" i="13"/>
  <c r="AR30" i="13"/>
  <c r="AS30" i="13" s="1"/>
  <c r="BV35" i="13"/>
  <c r="AT37" i="13"/>
  <c r="AU37" i="13" s="1"/>
  <c r="N38" i="13"/>
  <c r="F41" i="13"/>
  <c r="S41" i="13"/>
  <c r="T41" i="13" s="1"/>
  <c r="V45" i="13"/>
  <c r="W45" i="13" s="1"/>
  <c r="S46" i="13"/>
  <c r="T46" i="13" s="1"/>
  <c r="P46" i="18"/>
  <c r="O45" i="18"/>
  <c r="P45" i="18" s="1"/>
  <c r="AB50" i="13"/>
  <c r="AC50" i="13" s="1"/>
  <c r="O55" i="13"/>
  <c r="P55" i="13" s="1"/>
  <c r="M65" i="13"/>
  <c r="N81" i="13"/>
  <c r="M80" i="13"/>
  <c r="N80" i="13" s="1"/>
  <c r="AD109" i="13"/>
  <c r="AE109" i="13" s="1"/>
  <c r="AD102" i="13"/>
  <c r="AE112" i="13"/>
  <c r="AW6" i="13"/>
  <c r="E10" i="13"/>
  <c r="AF10" i="13"/>
  <c r="AG10" i="13" s="1"/>
  <c r="T11" i="18"/>
  <c r="S10" i="18"/>
  <c r="T10" i="18" s="1"/>
  <c r="E15" i="13"/>
  <c r="AF15" i="13"/>
  <c r="AG15" i="13" s="1"/>
  <c r="R16" i="18"/>
  <c r="Q15" i="18"/>
  <c r="R15" i="18" s="1"/>
  <c r="S18" i="13"/>
  <c r="T18" i="13" s="1"/>
  <c r="AB20" i="13"/>
  <c r="AC20" i="13" s="1"/>
  <c r="AN20" i="13"/>
  <c r="AO20" i="13" s="1"/>
  <c r="S21" i="13"/>
  <c r="T21" i="13" s="1"/>
  <c r="N21" i="18"/>
  <c r="M20" i="18"/>
  <c r="N20" i="18" s="1"/>
  <c r="S24" i="13"/>
  <c r="T24" i="13" s="1"/>
  <c r="X25" i="13"/>
  <c r="AJ25" i="13"/>
  <c r="AK25" i="13" s="1"/>
  <c r="J26" i="18"/>
  <c r="I25" i="18"/>
  <c r="J25" i="18" s="1"/>
  <c r="V26" i="18"/>
  <c r="U25" i="18"/>
  <c r="V25" i="18" s="1"/>
  <c r="S27" i="13"/>
  <c r="T27" i="13" s="1"/>
  <c r="E30" i="13"/>
  <c r="AF30" i="13"/>
  <c r="AG30" i="13" s="1"/>
  <c r="V31" i="18"/>
  <c r="U30" i="18"/>
  <c r="V30" i="18" s="1"/>
  <c r="V35" i="13"/>
  <c r="W35" i="13" s="1"/>
  <c r="AJ35" i="13"/>
  <c r="AK35" i="13" s="1"/>
  <c r="R36" i="18"/>
  <c r="Q35" i="18"/>
  <c r="R35" i="18" s="1"/>
  <c r="O40" i="13"/>
  <c r="P40" i="13" s="1"/>
  <c r="AT41" i="13"/>
  <c r="AU41" i="13" s="1"/>
  <c r="X40" i="13"/>
  <c r="AN40" i="13"/>
  <c r="AO40" i="13" s="1"/>
  <c r="AO42" i="13"/>
  <c r="AW45" i="13"/>
  <c r="BV45" i="13"/>
  <c r="AR50" i="13"/>
  <c r="AS50" i="13" s="1"/>
  <c r="AS51" i="13"/>
  <c r="AT52" i="13"/>
  <c r="AU52" i="13" s="1"/>
  <c r="AT59" i="13"/>
  <c r="AU59" i="13" s="1"/>
  <c r="Y59" i="13"/>
  <c r="S66" i="13"/>
  <c r="T66" i="13" s="1"/>
  <c r="J66" i="13"/>
  <c r="D5" i="12"/>
  <c r="AM11" i="13"/>
  <c r="AK16" i="13"/>
  <c r="AG21" i="13"/>
  <c r="AC26" i="13"/>
  <c r="AO26" i="13"/>
  <c r="J31" i="18"/>
  <c r="I30" i="18"/>
  <c r="J30" i="18" s="1"/>
  <c r="AO31" i="13"/>
  <c r="AL35" i="13"/>
  <c r="AM35" i="13" s="1"/>
  <c r="F36" i="13"/>
  <c r="E35" i="13"/>
  <c r="S37" i="13"/>
  <c r="T37" i="13" s="1"/>
  <c r="X41" i="18"/>
  <c r="W40" i="18"/>
  <c r="X40" i="18" s="1"/>
  <c r="Q46" i="18"/>
  <c r="AJ45" i="13"/>
  <c r="AK45" i="13" s="1"/>
  <c r="AK46" i="13"/>
  <c r="O65" i="13"/>
  <c r="P65" i="13" s="1"/>
  <c r="P68" i="13"/>
  <c r="H69" i="13"/>
  <c r="Y71" i="13"/>
  <c r="X70" i="13"/>
  <c r="AT71" i="13"/>
  <c r="AU71" i="13" s="1"/>
  <c r="H14" i="12"/>
  <c r="V10" i="13"/>
  <c r="W10" i="13" s="1"/>
  <c r="AH10" i="13"/>
  <c r="AI10" i="13" s="1"/>
  <c r="Y11" i="18"/>
  <c r="Z11" i="18" s="1"/>
  <c r="J11" i="18"/>
  <c r="I10" i="18"/>
  <c r="J10" i="18" s="1"/>
  <c r="V11" i="18"/>
  <c r="U10" i="18"/>
  <c r="V10" i="18" s="1"/>
  <c r="T16" i="18"/>
  <c r="S15" i="18"/>
  <c r="T15" i="18" s="1"/>
  <c r="AT18" i="13"/>
  <c r="AU18" i="13" s="1"/>
  <c r="P21" i="18"/>
  <c r="O20" i="18"/>
  <c r="P20" i="18" s="1"/>
  <c r="AT21" i="13"/>
  <c r="AU21" i="13" s="1"/>
  <c r="AT24" i="13"/>
  <c r="AU24" i="13" s="1"/>
  <c r="K25" i="18"/>
  <c r="L25" i="18" s="1"/>
  <c r="L26" i="18"/>
  <c r="W25" i="18"/>
  <c r="X25" i="18" s="1"/>
  <c r="X26" i="18"/>
  <c r="AT27" i="13"/>
  <c r="AU27" i="13" s="1"/>
  <c r="V30" i="13"/>
  <c r="W30" i="13" s="1"/>
  <c r="AH30" i="13"/>
  <c r="AI30" i="13" s="1"/>
  <c r="W30" i="18"/>
  <c r="X30" i="18" s="1"/>
  <c r="X31" i="18"/>
  <c r="G35" i="13"/>
  <c r="X35" i="13"/>
  <c r="S36" i="18"/>
  <c r="AM36" i="13"/>
  <c r="AQ41" i="13"/>
  <c r="L43" i="13"/>
  <c r="AE43" i="13"/>
  <c r="Z45" i="13"/>
  <c r="AA45" i="13" s="1"/>
  <c r="D46" i="13"/>
  <c r="H48" i="13"/>
  <c r="AL50" i="13"/>
  <c r="AM50" i="13" s="1"/>
  <c r="K51" i="18"/>
  <c r="AE51" i="13"/>
  <c r="N52" i="13"/>
  <c r="AI52" i="13"/>
  <c r="P52" i="13"/>
  <c r="S56" i="18"/>
  <c r="AM56" i="13"/>
  <c r="W58" i="13"/>
  <c r="D58" i="13"/>
  <c r="S59" i="13"/>
  <c r="T59" i="13" s="1"/>
  <c r="P62" i="13"/>
  <c r="O60" i="13"/>
  <c r="W68" i="13"/>
  <c r="AT68" i="13"/>
  <c r="AU68" i="13" s="1"/>
  <c r="D70" i="13"/>
  <c r="U71" i="18"/>
  <c r="AO71" i="13"/>
  <c r="AN70" i="13"/>
  <c r="AO70" i="13" s="1"/>
  <c r="AE73" i="13"/>
  <c r="L73" i="13"/>
  <c r="S78" i="13"/>
  <c r="T78" i="13" s="1"/>
  <c r="P78" i="13"/>
  <c r="AX5" i="13"/>
  <c r="L11" i="13"/>
  <c r="K30" i="18"/>
  <c r="L30" i="18" s="1"/>
  <c r="L31" i="18"/>
  <c r="AT33" i="13"/>
  <c r="AU33" i="13" s="1"/>
  <c r="Z35" i="13"/>
  <c r="AA35" i="13" s="1"/>
  <c r="AN35" i="13"/>
  <c r="AO35" i="13" s="1"/>
  <c r="V36" i="18"/>
  <c r="U35" i="18"/>
  <c r="V35" i="18" s="1"/>
  <c r="V40" i="13"/>
  <c r="W40" i="13" s="1"/>
  <c r="I41" i="18"/>
  <c r="AC41" i="13"/>
  <c r="K40" i="13"/>
  <c r="L40" i="13" s="1"/>
  <c r="L42" i="13"/>
  <c r="AT43" i="13"/>
  <c r="AU43" i="13" s="1"/>
  <c r="C45" i="13"/>
  <c r="AN50" i="13"/>
  <c r="AO50" i="13" s="1"/>
  <c r="M51" i="18"/>
  <c r="AF50" i="13"/>
  <c r="AG50" i="13" s="1"/>
  <c r="AG51" i="13"/>
  <c r="AT56" i="13"/>
  <c r="AU56" i="13" s="1"/>
  <c r="X55" i="13"/>
  <c r="U56" i="18"/>
  <c r="AN55" i="13"/>
  <c r="AO55" i="13" s="1"/>
  <c r="AO56" i="13"/>
  <c r="AT57" i="13"/>
  <c r="AU57" i="13" s="1"/>
  <c r="AC57" i="13"/>
  <c r="J57" i="13"/>
  <c r="AF65" i="13"/>
  <c r="AG65" i="13" s="1"/>
  <c r="AC85" i="13"/>
  <c r="N4" i="12"/>
  <c r="H5" i="12"/>
  <c r="P13" i="12"/>
  <c r="L11" i="18"/>
  <c r="K10" i="18"/>
  <c r="L10" i="18" s="1"/>
  <c r="X11" i="18"/>
  <c r="W10" i="18"/>
  <c r="X10" i="18" s="1"/>
  <c r="AT12" i="13"/>
  <c r="AU12" i="13" s="1"/>
  <c r="Y16" i="18"/>
  <c r="Z16" i="18" s="1"/>
  <c r="J16" i="18"/>
  <c r="I15" i="18"/>
  <c r="J15" i="18" s="1"/>
  <c r="V16" i="18"/>
  <c r="U15" i="18"/>
  <c r="V15" i="18" s="1"/>
  <c r="S17" i="13"/>
  <c r="T17" i="13" s="1"/>
  <c r="S20" i="13"/>
  <c r="R21" i="18"/>
  <c r="Q20" i="18"/>
  <c r="R20" i="18" s="1"/>
  <c r="S23" i="13"/>
  <c r="T23" i="13" s="1"/>
  <c r="S26" i="13"/>
  <c r="T26" i="13" s="1"/>
  <c r="M25" i="18"/>
  <c r="N25" i="18" s="1"/>
  <c r="N26" i="18"/>
  <c r="S29" i="13"/>
  <c r="T29" i="13" s="1"/>
  <c r="X30" i="13"/>
  <c r="AE31" i="13"/>
  <c r="J35" i="13"/>
  <c r="J36" i="13"/>
  <c r="AO36" i="13"/>
  <c r="S39" i="13"/>
  <c r="T39" i="13" s="1"/>
  <c r="K40" i="18"/>
  <c r="L40" i="18" s="1"/>
  <c r="L41" i="18"/>
  <c r="E45" i="13"/>
  <c r="P49" i="13"/>
  <c r="M50" i="13"/>
  <c r="N50" i="13" s="1"/>
  <c r="O51" i="18"/>
  <c r="AH50" i="13"/>
  <c r="AI50" i="13" s="1"/>
  <c r="AI51" i="13"/>
  <c r="S52" i="13"/>
  <c r="T52" i="13" s="1"/>
  <c r="AT53" i="13"/>
  <c r="AU53" i="13" s="1"/>
  <c r="AQ54" i="13"/>
  <c r="AP50" i="13"/>
  <c r="AQ50" i="13" s="1"/>
  <c r="S56" i="13"/>
  <c r="T56" i="13" s="1"/>
  <c r="Y56" i="13"/>
  <c r="Z55" i="13"/>
  <c r="AA55" i="13" s="1"/>
  <c r="AA58" i="13"/>
  <c r="I60" i="13"/>
  <c r="J60" i="13" s="1"/>
  <c r="J61" i="13"/>
  <c r="K61" i="18"/>
  <c r="AE61" i="13"/>
  <c r="AD60" i="13"/>
  <c r="AE60" i="13" s="1"/>
  <c r="L61" i="13"/>
  <c r="V65" i="13"/>
  <c r="W65" i="13" s="1"/>
  <c r="W66" i="13"/>
  <c r="U66" i="18"/>
  <c r="AO66" i="13"/>
  <c r="AN65" i="13"/>
  <c r="AO65" i="13" s="1"/>
  <c r="AB80" i="13"/>
  <c r="AC80" i="13" s="1"/>
  <c r="AT83" i="13"/>
  <c r="AU83" i="13" s="1"/>
  <c r="AC83" i="13"/>
  <c r="U86" i="18"/>
  <c r="AN85" i="13"/>
  <c r="AO85" i="13" s="1"/>
  <c r="AO86" i="13"/>
  <c r="N6" i="13"/>
  <c r="AC6" i="13"/>
  <c r="AO6" i="13"/>
  <c r="N11" i="13"/>
  <c r="AE11" i="13"/>
  <c r="AQ11" i="13"/>
  <c r="N16" i="13"/>
  <c r="AC16" i="13"/>
  <c r="AO16" i="13"/>
  <c r="J21" i="13"/>
  <c r="Y21" i="13"/>
  <c r="AK21" i="13"/>
  <c r="AG26" i="13"/>
  <c r="M31" i="18"/>
  <c r="AG31" i="13"/>
  <c r="N34" i="13"/>
  <c r="AB35" i="13"/>
  <c r="AC35" i="13" s="1"/>
  <c r="AP35" i="13"/>
  <c r="AQ35" i="13" s="1"/>
  <c r="X36" i="18"/>
  <c r="W35" i="18"/>
  <c r="X35" i="18" s="1"/>
  <c r="E40" i="13"/>
  <c r="Z40" i="13"/>
  <c r="AA40" i="13" s="1"/>
  <c r="L41" i="13"/>
  <c r="AE41" i="13"/>
  <c r="AH45" i="13"/>
  <c r="AI45" i="13" s="1"/>
  <c r="H46" i="13"/>
  <c r="H47" i="13"/>
  <c r="N51" i="13"/>
  <c r="F53" i="13"/>
  <c r="Y53" i="13"/>
  <c r="F56" i="13"/>
  <c r="H59" i="13"/>
  <c r="AF60" i="13"/>
  <c r="AG60" i="13" s="1"/>
  <c r="M61" i="18"/>
  <c r="AG61" i="13"/>
  <c r="AT66" i="13"/>
  <c r="AU66" i="13" s="1"/>
  <c r="X65" i="13"/>
  <c r="F66" i="13"/>
  <c r="Y66" i="13"/>
  <c r="BV75" i="13"/>
  <c r="AT86" i="13"/>
  <c r="AU86" i="13" s="1"/>
  <c r="V85" i="13"/>
  <c r="W85" i="13" s="1"/>
  <c r="W86" i="13"/>
  <c r="BV100" i="13"/>
  <c r="BW100" i="13" s="1"/>
  <c r="BB99" i="13"/>
  <c r="BC99" i="13" s="1"/>
  <c r="BC100" i="13"/>
  <c r="AW9" i="13"/>
  <c r="N11" i="18"/>
  <c r="M10" i="18"/>
  <c r="N10" i="18" s="1"/>
  <c r="L16" i="18"/>
  <c r="K15" i="18"/>
  <c r="L15" i="18" s="1"/>
  <c r="X16" i="18"/>
  <c r="W15" i="18"/>
  <c r="X15" i="18" s="1"/>
  <c r="T21" i="18"/>
  <c r="S20" i="18"/>
  <c r="T20" i="18" s="1"/>
  <c r="O25" i="18"/>
  <c r="P25" i="18" s="1"/>
  <c r="P26" i="18"/>
  <c r="D31" i="13"/>
  <c r="S31" i="13"/>
  <c r="T31" i="13" s="1"/>
  <c r="O30" i="18"/>
  <c r="P30" i="18" s="1"/>
  <c r="P31" i="18"/>
  <c r="J36" i="18"/>
  <c r="I35" i="18"/>
  <c r="J35" i="18" s="1"/>
  <c r="AS40" i="13"/>
  <c r="M41" i="18"/>
  <c r="AG41" i="13"/>
  <c r="AF40" i="13"/>
  <c r="AG40" i="13" s="1"/>
  <c r="P51" i="13"/>
  <c r="O50" i="13"/>
  <c r="AT54" i="13"/>
  <c r="AU54" i="13" s="1"/>
  <c r="I56" i="18"/>
  <c r="AB55" i="13"/>
  <c r="AC55" i="13" s="1"/>
  <c r="AC56" i="13"/>
  <c r="S58" i="13"/>
  <c r="T58" i="13" s="1"/>
  <c r="O61" i="18"/>
  <c r="AH60" i="13"/>
  <c r="AI60" i="13" s="1"/>
  <c r="AI61" i="13"/>
  <c r="P61" i="13"/>
  <c r="AR80" i="13"/>
  <c r="AS80" i="13" s="1"/>
  <c r="AS81" i="13"/>
  <c r="AC100" i="13"/>
  <c r="AT13" i="12"/>
  <c r="AU13" i="12" s="1"/>
  <c r="BV9" i="13"/>
  <c r="BW9" i="13" s="1"/>
  <c r="AT34" i="13"/>
  <c r="AU34" i="13" s="1"/>
  <c r="O41" i="18"/>
  <c r="AI41" i="13"/>
  <c r="K46" i="18"/>
  <c r="AD45" i="13"/>
  <c r="AE45" i="13" s="1"/>
  <c r="Y49" i="13"/>
  <c r="AT49" i="13"/>
  <c r="AU49" i="13" s="1"/>
  <c r="V50" i="13"/>
  <c r="W50" i="13" s="1"/>
  <c r="W51" i="13"/>
  <c r="Q61" i="18"/>
  <c r="AJ60" i="13"/>
  <c r="AK60" i="13" s="1"/>
  <c r="AK61" i="13"/>
  <c r="D68" i="13"/>
  <c r="S68" i="13"/>
  <c r="T68" i="13" s="1"/>
  <c r="J74" i="13"/>
  <c r="I70" i="13"/>
  <c r="J70" i="13" s="1"/>
  <c r="P11" i="18"/>
  <c r="O10" i="18"/>
  <c r="P10" i="18" s="1"/>
  <c r="AT11" i="13"/>
  <c r="AU11" i="13" s="1"/>
  <c r="AB15" i="13"/>
  <c r="AC15" i="13" s="1"/>
  <c r="AN15" i="13"/>
  <c r="AO15" i="13" s="1"/>
  <c r="N16" i="18"/>
  <c r="M15" i="18"/>
  <c r="N15" i="18" s="1"/>
  <c r="AJ20" i="13"/>
  <c r="AK20" i="13" s="1"/>
  <c r="J21" i="18"/>
  <c r="I20" i="18"/>
  <c r="J20" i="18" s="1"/>
  <c r="V21" i="18"/>
  <c r="U20" i="18"/>
  <c r="V20" i="18" s="1"/>
  <c r="Q25" i="18"/>
  <c r="R25" i="18" s="1"/>
  <c r="R26" i="18"/>
  <c r="R31" i="18"/>
  <c r="Q30" i="18"/>
  <c r="R30" i="18" s="1"/>
  <c r="S34" i="13"/>
  <c r="T34" i="13" s="1"/>
  <c r="K36" i="18"/>
  <c r="AE36" i="13"/>
  <c r="AT36" i="13"/>
  <c r="AU36" i="13" s="1"/>
  <c r="S44" i="13"/>
  <c r="T44" i="13" s="1"/>
  <c r="F44" i="13"/>
  <c r="AT44" i="13"/>
  <c r="AU44" i="13" s="1"/>
  <c r="Y44" i="13"/>
  <c r="K45" i="13"/>
  <c r="L45" i="13" s="1"/>
  <c r="AE46" i="13"/>
  <c r="AR45" i="13"/>
  <c r="AS45" i="13" s="1"/>
  <c r="AS46" i="13"/>
  <c r="BV50" i="13"/>
  <c r="D51" i="13"/>
  <c r="C50" i="13"/>
  <c r="J56" i="13"/>
  <c r="S57" i="13"/>
  <c r="T57" i="13" s="1"/>
  <c r="AQ60" i="13"/>
  <c r="Y69" i="13"/>
  <c r="F69" i="13"/>
  <c r="AT69" i="13"/>
  <c r="AU69" i="13" s="1"/>
  <c r="S73" i="13"/>
  <c r="T73" i="13" s="1"/>
  <c r="F80" i="13"/>
  <c r="G80" i="13"/>
  <c r="H81" i="13"/>
  <c r="L83" i="13"/>
  <c r="K80" i="13"/>
  <c r="Y87" i="13"/>
  <c r="X85" i="13"/>
  <c r="AT87" i="13"/>
  <c r="AU87" i="13" s="1"/>
  <c r="F87" i="13"/>
  <c r="AT94" i="13"/>
  <c r="AU94" i="13" s="1"/>
  <c r="AA94" i="13"/>
  <c r="H94" i="13"/>
  <c r="AT72" i="13"/>
  <c r="AU72" i="13" s="1"/>
  <c r="Y72" i="13"/>
  <c r="AG73" i="13"/>
  <c r="AF70" i="13"/>
  <c r="AG70" i="13" s="1"/>
  <c r="M75" i="13"/>
  <c r="N75" i="13" s="1"/>
  <c r="K80" i="18"/>
  <c r="L80" i="18" s="1"/>
  <c r="L81" i="18"/>
  <c r="AW85" i="13"/>
  <c r="BV85" i="13"/>
  <c r="P92" i="13"/>
  <c r="O90" i="13"/>
  <c r="K104" i="13"/>
  <c r="L104" i="13" s="1"/>
  <c r="K100" i="13"/>
  <c r="L105" i="13"/>
  <c r="M105" i="18"/>
  <c r="AF104" i="13"/>
  <c r="AG104" i="13" s="1"/>
  <c r="AF100" i="13"/>
  <c r="AG105" i="13"/>
  <c r="U41" i="18"/>
  <c r="AO41" i="13"/>
  <c r="N46" i="18"/>
  <c r="M45" i="18"/>
  <c r="N45" i="18" s="1"/>
  <c r="X50" i="13"/>
  <c r="J51" i="18"/>
  <c r="I50" i="18"/>
  <c r="J50" i="18" s="1"/>
  <c r="W51" i="18"/>
  <c r="AQ51" i="13"/>
  <c r="AF55" i="13"/>
  <c r="AG55" i="13" s="1"/>
  <c r="BV55" i="13"/>
  <c r="C55" i="13"/>
  <c r="D55" i="13" s="1"/>
  <c r="K60" i="13"/>
  <c r="L60" i="13" s="1"/>
  <c r="W66" i="18"/>
  <c r="AQ66" i="13"/>
  <c r="L67" i="13"/>
  <c r="V70" i="13"/>
  <c r="W70" i="13" s="1"/>
  <c r="Q71" i="18"/>
  <c r="AK71" i="13"/>
  <c r="AJ70" i="13"/>
  <c r="AK70" i="13" s="1"/>
  <c r="F72" i="13"/>
  <c r="O75" i="13"/>
  <c r="N76" i="13"/>
  <c r="J78" i="13"/>
  <c r="I75" i="13"/>
  <c r="J75" i="13" s="1"/>
  <c r="AE81" i="13"/>
  <c r="AT81" i="13"/>
  <c r="AU81" i="13" s="1"/>
  <c r="D86" i="13"/>
  <c r="C85" i="13"/>
  <c r="AC88" i="13"/>
  <c r="BD99" i="13"/>
  <c r="BE99" i="13" s="1"/>
  <c r="BE100" i="13"/>
  <c r="F104" i="13"/>
  <c r="Y104" i="13"/>
  <c r="L112" i="13"/>
  <c r="K102" i="13"/>
  <c r="L102" i="13" s="1"/>
  <c r="S112" i="13"/>
  <c r="T112" i="13" s="1"/>
  <c r="Q55" i="18"/>
  <c r="R55" i="18" s="1"/>
  <c r="R56" i="18"/>
  <c r="I61" i="18"/>
  <c r="AC61" i="13"/>
  <c r="AT61" i="13"/>
  <c r="AU61" i="13" s="1"/>
  <c r="F65" i="13"/>
  <c r="Z65" i="13"/>
  <c r="AA65" i="13" s="1"/>
  <c r="S71" i="13"/>
  <c r="T71" i="13" s="1"/>
  <c r="T71" i="18"/>
  <c r="S70" i="18"/>
  <c r="T70" i="18" s="1"/>
  <c r="N73" i="13"/>
  <c r="M70" i="13"/>
  <c r="O75" i="18"/>
  <c r="P75" i="18" s="1"/>
  <c r="P76" i="18"/>
  <c r="L81" i="13"/>
  <c r="N81" i="18"/>
  <c r="M80" i="18"/>
  <c r="N80" i="18" s="1"/>
  <c r="F83" i="13"/>
  <c r="S83" i="13"/>
  <c r="T83" i="13" s="1"/>
  <c r="E85" i="13"/>
  <c r="S86" i="13"/>
  <c r="T86" i="13" s="1"/>
  <c r="Z85" i="13"/>
  <c r="AA85" i="13" s="1"/>
  <c r="AA86" i="13"/>
  <c r="L90" i="13"/>
  <c r="W75" i="13"/>
  <c r="AW90" i="13"/>
  <c r="O91" i="18"/>
  <c r="P91" i="13"/>
  <c r="AH90" i="13"/>
  <c r="AI90" i="13" s="1"/>
  <c r="AI91" i="13"/>
  <c r="BM101" i="13"/>
  <c r="BL99" i="13"/>
  <c r="BM99" i="13" s="1"/>
  <c r="X45" i="13"/>
  <c r="Y46" i="13"/>
  <c r="T46" i="18"/>
  <c r="S45" i="18"/>
  <c r="T45" i="18" s="1"/>
  <c r="AT47" i="13"/>
  <c r="AU47" i="13" s="1"/>
  <c r="W56" i="18"/>
  <c r="AP55" i="13"/>
  <c r="AQ55" i="13" s="1"/>
  <c r="AW60" i="13"/>
  <c r="BV60" i="13"/>
  <c r="H64" i="13"/>
  <c r="N69" i="13"/>
  <c r="E70" i="13"/>
  <c r="AL70" i="13"/>
  <c r="AM70" i="13" s="1"/>
  <c r="AQ82" i="13"/>
  <c r="AP80" i="13"/>
  <c r="AQ80" i="13" s="1"/>
  <c r="AP85" i="13"/>
  <c r="AQ85" i="13" s="1"/>
  <c r="AQ87" i="13"/>
  <c r="AJ90" i="13"/>
  <c r="AK90" i="13" s="1"/>
  <c r="AT74" i="13"/>
  <c r="AU74" i="13" s="1"/>
  <c r="AM79" i="13"/>
  <c r="AL75" i="13"/>
  <c r="AM75" i="13" s="1"/>
  <c r="AT84" i="13"/>
  <c r="AU84" i="13" s="1"/>
  <c r="Y84" i="13"/>
  <c r="H101" i="13"/>
  <c r="BU103" i="13"/>
  <c r="AS103" i="13"/>
  <c r="J43" i="13"/>
  <c r="S47" i="13"/>
  <c r="T47" i="13" s="1"/>
  <c r="E50" i="13"/>
  <c r="F51" i="13"/>
  <c r="K56" i="18"/>
  <c r="AD55" i="13"/>
  <c r="AE55" i="13" s="1"/>
  <c r="S61" i="18"/>
  <c r="AL60" i="13"/>
  <c r="AM60" i="13" s="1"/>
  <c r="AM61" i="13"/>
  <c r="O66" i="18"/>
  <c r="AI66" i="13"/>
  <c r="P66" i="13"/>
  <c r="AH65" i="13"/>
  <c r="AI65" i="13" s="1"/>
  <c r="AT67" i="13"/>
  <c r="AU67" i="13" s="1"/>
  <c r="P72" i="13"/>
  <c r="AT73" i="13"/>
  <c r="AU73" i="13" s="1"/>
  <c r="U76" i="18"/>
  <c r="AO76" i="13"/>
  <c r="AN75" i="13"/>
  <c r="AO75" i="13" s="1"/>
  <c r="S81" i="18"/>
  <c r="AM81" i="13"/>
  <c r="AL80" i="13"/>
  <c r="AM80" i="13" s="1"/>
  <c r="AR90" i="13"/>
  <c r="AS90" i="13" s="1"/>
  <c r="W93" i="13"/>
  <c r="D93" i="13"/>
  <c r="CK99" i="13"/>
  <c r="R41" i="18"/>
  <c r="Q40" i="18"/>
  <c r="R40" i="18" s="1"/>
  <c r="AJ50" i="13"/>
  <c r="AK50" i="13" s="1"/>
  <c r="G50" i="13"/>
  <c r="H50" i="13" s="1"/>
  <c r="E55" i="13"/>
  <c r="AR55" i="13"/>
  <c r="AS55" i="13" s="1"/>
  <c r="L56" i="13"/>
  <c r="AE56" i="13"/>
  <c r="U60" i="18"/>
  <c r="V60" i="18" s="1"/>
  <c r="V61" i="18"/>
  <c r="AA62" i="13"/>
  <c r="Z60" i="13"/>
  <c r="AR65" i="13"/>
  <c r="AS65" i="13" s="1"/>
  <c r="Q66" i="18"/>
  <c r="AK66" i="13"/>
  <c r="F67" i="13"/>
  <c r="S67" i="13"/>
  <c r="T67" i="13" s="1"/>
  <c r="Y67" i="13"/>
  <c r="AP70" i="13"/>
  <c r="AQ70" i="13" s="1"/>
  <c r="AH75" i="13"/>
  <c r="AI75" i="13" s="1"/>
  <c r="N77" i="13"/>
  <c r="D78" i="13"/>
  <c r="C75" i="13"/>
  <c r="D75" i="13" s="1"/>
  <c r="H87" i="13"/>
  <c r="G85" i="13"/>
  <c r="J89" i="13"/>
  <c r="AE92" i="13"/>
  <c r="X46" i="18"/>
  <c r="W45" i="18"/>
  <c r="X45" i="18" s="1"/>
  <c r="S53" i="13"/>
  <c r="T53" i="13" s="1"/>
  <c r="M55" i="13"/>
  <c r="N56" i="13"/>
  <c r="AT64" i="13"/>
  <c r="AU64" i="13" s="1"/>
  <c r="S66" i="18"/>
  <c r="AL65" i="13"/>
  <c r="AM65" i="13" s="1"/>
  <c r="AC73" i="13"/>
  <c r="J73" i="13"/>
  <c r="P74" i="13"/>
  <c r="AS76" i="13"/>
  <c r="AR75" i="13"/>
  <c r="AS75" i="13" s="1"/>
  <c r="AD80" i="13"/>
  <c r="AE80" i="13" s="1"/>
  <c r="S86" i="18"/>
  <c r="AM86" i="13"/>
  <c r="AL85" i="13"/>
  <c r="AM85" i="13" s="1"/>
  <c r="BV90" i="13"/>
  <c r="BQ99" i="13"/>
  <c r="AI102" i="13"/>
  <c r="P102" i="13"/>
  <c r="O101" i="13"/>
  <c r="S101" i="13" s="1"/>
  <c r="T101" i="13" s="1"/>
  <c r="O104" i="13"/>
  <c r="P104" i="13" s="1"/>
  <c r="AA110" i="13"/>
  <c r="Z109" i="13"/>
  <c r="AA109" i="13" s="1"/>
  <c r="W110" i="18"/>
  <c r="AP109" i="13"/>
  <c r="AQ109" i="13" s="1"/>
  <c r="AQ110" i="13"/>
  <c r="AP100" i="13"/>
  <c r="F113" i="13"/>
  <c r="S113" i="13"/>
  <c r="T113" i="13" s="1"/>
  <c r="E103" i="13"/>
  <c r="E109" i="13"/>
  <c r="BV119" i="13"/>
  <c r="I66" i="18"/>
  <c r="AC66" i="13"/>
  <c r="F68" i="13"/>
  <c r="AR70" i="13"/>
  <c r="AS70" i="13" s="1"/>
  <c r="I70" i="18"/>
  <c r="J70" i="18" s="1"/>
  <c r="J71" i="18"/>
  <c r="R76" i="18"/>
  <c r="Q75" i="18"/>
  <c r="R75" i="18" s="1"/>
  <c r="AH80" i="13"/>
  <c r="AI80" i="13" s="1"/>
  <c r="BV80" i="13"/>
  <c r="S81" i="13"/>
  <c r="T81" i="13" s="1"/>
  <c r="H86" i="13"/>
  <c r="AT88" i="13"/>
  <c r="AU88" i="13" s="1"/>
  <c r="AK112" i="13"/>
  <c r="AT120" i="13"/>
  <c r="AU120" i="13" s="1"/>
  <c r="X119" i="13"/>
  <c r="V120" i="18"/>
  <c r="U119" i="18"/>
  <c r="V119" i="18" s="1"/>
  <c r="K66" i="18"/>
  <c r="AE66" i="13"/>
  <c r="W70" i="18"/>
  <c r="X70" i="18" s="1"/>
  <c r="X71" i="18"/>
  <c r="S77" i="13"/>
  <c r="T77" i="13" s="1"/>
  <c r="S79" i="13"/>
  <c r="T79" i="13" s="1"/>
  <c r="D91" i="13"/>
  <c r="W91" i="13"/>
  <c r="AT93" i="13"/>
  <c r="AU93" i="13" s="1"/>
  <c r="Y93" i="13"/>
  <c r="BA101" i="13"/>
  <c r="AW101" i="13"/>
  <c r="AZ99" i="13"/>
  <c r="G103" i="13"/>
  <c r="H103" i="13" s="1"/>
  <c r="Q105" i="18"/>
  <c r="AJ100" i="13"/>
  <c r="AK105" i="13"/>
  <c r="W109" i="13"/>
  <c r="Q115" i="18"/>
  <c r="AJ114" i="13"/>
  <c r="AK114" i="13" s="1"/>
  <c r="AK115" i="13"/>
  <c r="AT116" i="13"/>
  <c r="AU116" i="13" s="1"/>
  <c r="X114" i="13"/>
  <c r="J117" i="13"/>
  <c r="I102" i="13"/>
  <c r="F120" i="13"/>
  <c r="S120" i="13"/>
  <c r="T120" i="13" s="1"/>
  <c r="Y120" i="13"/>
  <c r="N66" i="18"/>
  <c r="M65" i="18"/>
  <c r="N65" i="18" s="1"/>
  <c r="K70" i="18"/>
  <c r="L70" i="18" s="1"/>
  <c r="L71" i="18"/>
  <c r="AQ71" i="13"/>
  <c r="J72" i="13"/>
  <c r="Y73" i="13"/>
  <c r="E75" i="13"/>
  <c r="AT76" i="13"/>
  <c r="AU76" i="13" s="1"/>
  <c r="X75" i="13"/>
  <c r="Y76" i="13"/>
  <c r="F77" i="13"/>
  <c r="Y77" i="13"/>
  <c r="AT77" i="13"/>
  <c r="AU77" i="13" s="1"/>
  <c r="W81" i="13"/>
  <c r="Q80" i="18"/>
  <c r="R80" i="18" s="1"/>
  <c r="R81" i="18"/>
  <c r="L86" i="13"/>
  <c r="AS86" i="13"/>
  <c r="P88" i="13"/>
  <c r="AI88" i="13"/>
  <c r="C90" i="13"/>
  <c r="Y90" i="13"/>
  <c r="F93" i="13"/>
  <c r="M100" i="13"/>
  <c r="AO100" i="13"/>
  <c r="K109" i="13"/>
  <c r="AK101" i="13"/>
  <c r="W115" i="13"/>
  <c r="V100" i="13"/>
  <c r="U115" i="13"/>
  <c r="F116" i="13"/>
  <c r="Y116" i="13"/>
  <c r="E119" i="13"/>
  <c r="H122" i="13"/>
  <c r="G102" i="13"/>
  <c r="I130" i="18"/>
  <c r="J130" i="13"/>
  <c r="AB129" i="13"/>
  <c r="AC129" i="13" s="1"/>
  <c r="AC130" i="13"/>
  <c r="BV65" i="13"/>
  <c r="J68" i="13"/>
  <c r="M85" i="13"/>
  <c r="N85" i="13" s="1"/>
  <c r="K86" i="18"/>
  <c r="Y86" i="18" s="1"/>
  <c r="Z86" i="18" s="1"/>
  <c r="AD85" i="13"/>
  <c r="AE85" i="13" s="1"/>
  <c r="S89" i="13"/>
  <c r="T89" i="13" s="1"/>
  <c r="S91" i="18"/>
  <c r="AL90" i="13"/>
  <c r="AM90" i="13" s="1"/>
  <c r="AM91" i="13"/>
  <c r="BR99" i="13"/>
  <c r="BS99" i="13" s="1"/>
  <c r="BS101" i="13"/>
  <c r="AW102" i="13"/>
  <c r="S105" i="13"/>
  <c r="T105" i="13" s="1"/>
  <c r="AS106" i="13"/>
  <c r="AR101" i="13"/>
  <c r="AS101" i="13" s="1"/>
  <c r="L110" i="13"/>
  <c r="AT115" i="13"/>
  <c r="AU115" i="13" s="1"/>
  <c r="G119" i="13"/>
  <c r="H119" i="13" s="1"/>
  <c r="W121" i="13"/>
  <c r="V119" i="13"/>
  <c r="D121" i="13"/>
  <c r="AT121" i="13"/>
  <c r="AU121" i="13" s="1"/>
  <c r="U121" i="13"/>
  <c r="U91" i="18"/>
  <c r="AN90" i="13"/>
  <c r="AO90" i="13" s="1"/>
  <c r="AS100" i="13"/>
  <c r="BK100" i="13"/>
  <c r="BJ99" i="13"/>
  <c r="BK99" i="13" s="1"/>
  <c r="Z104" i="13"/>
  <c r="AA104" i="13" s="1"/>
  <c r="U105" i="13"/>
  <c r="Z100" i="13"/>
  <c r="AW114" i="13"/>
  <c r="BV114" i="13"/>
  <c r="J46" i="18"/>
  <c r="I45" i="18"/>
  <c r="J45" i="18" s="1"/>
  <c r="V46" i="18"/>
  <c r="U45" i="18"/>
  <c r="V45" i="18" s="1"/>
  <c r="R51" i="18"/>
  <c r="Q50" i="18"/>
  <c r="R50" i="18" s="1"/>
  <c r="N56" i="18"/>
  <c r="M55" i="18"/>
  <c r="N55" i="18" s="1"/>
  <c r="W60" i="18"/>
  <c r="X60" i="18" s="1"/>
  <c r="X61" i="18"/>
  <c r="I75" i="18"/>
  <c r="J75" i="18" s="1"/>
  <c r="J76" i="18"/>
  <c r="Z80" i="13"/>
  <c r="AA80" i="13" s="1"/>
  <c r="V81" i="18"/>
  <c r="U80" i="18"/>
  <c r="V80" i="18" s="1"/>
  <c r="D84" i="13"/>
  <c r="M86" i="18"/>
  <c r="AF85" i="13"/>
  <c r="AG85" i="13" s="1"/>
  <c r="AG86" i="13"/>
  <c r="S87" i="13"/>
  <c r="T87" i="13" s="1"/>
  <c r="H91" i="13"/>
  <c r="G90" i="13"/>
  <c r="AO91" i="13"/>
  <c r="AA92" i="13"/>
  <c r="AA105" i="13"/>
  <c r="L106" i="13"/>
  <c r="AE106" i="13"/>
  <c r="AS112" i="13"/>
  <c r="AR102" i="13"/>
  <c r="AS102" i="13" s="1"/>
  <c r="C114" i="13"/>
  <c r="D114" i="13" s="1"/>
  <c r="D115" i="13"/>
  <c r="C100" i="13"/>
  <c r="S100" i="13" s="1"/>
  <c r="W75" i="18"/>
  <c r="X75" i="18" s="1"/>
  <c r="X76" i="18"/>
  <c r="I80" i="13"/>
  <c r="J81" i="13"/>
  <c r="W80" i="18"/>
  <c r="X80" i="18" s="1"/>
  <c r="X81" i="18"/>
  <c r="S84" i="13"/>
  <c r="T84" i="13" s="1"/>
  <c r="O86" i="18"/>
  <c r="AI86" i="13"/>
  <c r="I91" i="18"/>
  <c r="AB90" i="13"/>
  <c r="AC90" i="13" s="1"/>
  <c r="BF99" i="13"/>
  <c r="BG99" i="13" s="1"/>
  <c r="BG101" i="13"/>
  <c r="BO103" i="13"/>
  <c r="BN99" i="13"/>
  <c r="BO99" i="13" s="1"/>
  <c r="AW104" i="13"/>
  <c r="J100" i="13"/>
  <c r="I99" i="13"/>
  <c r="U110" i="13"/>
  <c r="Q110" i="18"/>
  <c r="AK110" i="13"/>
  <c r="AJ109" i="13"/>
  <c r="AK109" i="13" s="1"/>
  <c r="AN101" i="13"/>
  <c r="AO101" i="13" s="1"/>
  <c r="AO111" i="13"/>
  <c r="T51" i="18"/>
  <c r="S50" i="18"/>
  <c r="T50" i="18" s="1"/>
  <c r="O55" i="18"/>
  <c r="P55" i="18" s="1"/>
  <c r="P56" i="18"/>
  <c r="N74" i="13"/>
  <c r="K75" i="13"/>
  <c r="L75" i="13" s="1"/>
  <c r="K76" i="18"/>
  <c r="Y76" i="18" s="1"/>
  <c r="Z76" i="18" s="1"/>
  <c r="AD75" i="13"/>
  <c r="AE75" i="13" s="1"/>
  <c r="AQ76" i="13"/>
  <c r="I81" i="18"/>
  <c r="AC81" i="13"/>
  <c r="AQ81" i="13"/>
  <c r="F84" i="13"/>
  <c r="F88" i="13"/>
  <c r="H89" i="13"/>
  <c r="AA89" i="13"/>
  <c r="I90" i="13"/>
  <c r="AC91" i="13"/>
  <c r="L92" i="13"/>
  <c r="AI94" i="13"/>
  <c r="AE104" i="13"/>
  <c r="D109" i="13"/>
  <c r="AM109" i="13"/>
  <c r="I115" i="18"/>
  <c r="AB114" i="13"/>
  <c r="AC114" i="13" s="1"/>
  <c r="AC115" i="13"/>
  <c r="J115" i="13"/>
  <c r="T76" i="18"/>
  <c r="S75" i="18"/>
  <c r="T75" i="18" s="1"/>
  <c r="F82" i="13"/>
  <c r="M90" i="13"/>
  <c r="N90" i="13" s="1"/>
  <c r="AL101" i="13"/>
  <c r="AM101" i="13" s="1"/>
  <c r="P110" i="13"/>
  <c r="W112" i="13"/>
  <c r="U112" i="13"/>
  <c r="AD103" i="13"/>
  <c r="AE103" i="13" s="1"/>
  <c r="V115" i="18"/>
  <c r="U114" i="18"/>
  <c r="V114" i="18" s="1"/>
  <c r="AC142" i="13"/>
  <c r="AB139" i="13"/>
  <c r="AC139" i="13" s="1"/>
  <c r="P103" i="13"/>
  <c r="AM103" i="13"/>
  <c r="M104" i="13"/>
  <c r="N105" i="13"/>
  <c r="AR104" i="13"/>
  <c r="AS104" i="13" s="1"/>
  <c r="O110" i="18"/>
  <c r="AI110" i="13"/>
  <c r="AH100" i="13"/>
  <c r="J126" i="13"/>
  <c r="AB124" i="13"/>
  <c r="U124" i="13" s="1"/>
  <c r="AC126" i="13"/>
  <c r="Q90" i="18"/>
  <c r="R90" i="18" s="1"/>
  <c r="R91" i="18"/>
  <c r="N93" i="13"/>
  <c r="AW100" i="13"/>
  <c r="V103" i="13"/>
  <c r="D103" i="13" s="1"/>
  <c r="S110" i="13"/>
  <c r="T110" i="13" s="1"/>
  <c r="AT110" i="13"/>
  <c r="AU110" i="13" s="1"/>
  <c r="V110" i="18"/>
  <c r="U109" i="18"/>
  <c r="V109" i="18" s="1"/>
  <c r="AT112" i="13"/>
  <c r="AU112" i="13" s="1"/>
  <c r="U113" i="13"/>
  <c r="W124" i="13"/>
  <c r="BV104" i="13"/>
  <c r="X101" i="13"/>
  <c r="F106" i="13"/>
  <c r="AT106" i="13"/>
  <c r="AU106" i="13" s="1"/>
  <c r="AC112" i="13"/>
  <c r="J112" i="13"/>
  <c r="N71" i="18"/>
  <c r="M70" i="18"/>
  <c r="N70" i="18" s="1"/>
  <c r="F73" i="13"/>
  <c r="M76" i="18"/>
  <c r="AG76" i="13"/>
  <c r="O80" i="18"/>
  <c r="P80" i="18" s="1"/>
  <c r="P81" i="18"/>
  <c r="J83" i="13"/>
  <c r="J86" i="18"/>
  <c r="I85" i="18"/>
  <c r="J85" i="18" s="1"/>
  <c r="W85" i="18"/>
  <c r="X85" i="18" s="1"/>
  <c r="X86" i="18"/>
  <c r="Z90" i="13"/>
  <c r="AA90" i="13" s="1"/>
  <c r="BV101" i="13"/>
  <c r="BW101" i="13" s="1"/>
  <c r="AB102" i="13"/>
  <c r="AC102" i="13" s="1"/>
  <c r="AT105" i="13"/>
  <c r="AU105" i="13" s="1"/>
  <c r="X100" i="13"/>
  <c r="S106" i="13"/>
  <c r="T106" i="13" s="1"/>
  <c r="J109" i="13"/>
  <c r="AH109" i="13"/>
  <c r="J110" i="18"/>
  <c r="I109" i="18"/>
  <c r="N111" i="13"/>
  <c r="K114" i="13"/>
  <c r="AC118" i="13"/>
  <c r="AT118" i="13"/>
  <c r="AU118" i="13" s="1"/>
  <c r="J118" i="13"/>
  <c r="H105" i="13"/>
  <c r="G100" i="13"/>
  <c r="S105" i="18"/>
  <c r="AL104" i="13"/>
  <c r="AM104" i="13" s="1"/>
  <c r="O115" i="18"/>
  <c r="O100" i="18" s="1"/>
  <c r="AI115" i="13"/>
  <c r="AH114" i="13"/>
  <c r="AI114" i="13" s="1"/>
  <c r="AN124" i="13"/>
  <c r="AO124" i="13" s="1"/>
  <c r="AO126" i="13"/>
  <c r="W116" i="13"/>
  <c r="U116" i="13"/>
  <c r="D119" i="13"/>
  <c r="K120" i="18"/>
  <c r="AD119" i="13"/>
  <c r="AE119" i="13" s="1"/>
  <c r="AT122" i="13"/>
  <c r="AU122" i="13" s="1"/>
  <c r="U142" i="13"/>
  <c r="AT89" i="13"/>
  <c r="AU89" i="13" s="1"/>
  <c r="L91" i="18"/>
  <c r="K90" i="18"/>
  <c r="L90" i="18" s="1"/>
  <c r="W90" i="18"/>
  <c r="X90" i="18" s="1"/>
  <c r="X91" i="18"/>
  <c r="AT92" i="13"/>
  <c r="AU92" i="13" s="1"/>
  <c r="V101" i="13"/>
  <c r="AH101" i="13"/>
  <c r="AI101" i="13" s="1"/>
  <c r="X103" i="13"/>
  <c r="AW103" i="13"/>
  <c r="J105" i="18"/>
  <c r="I104" i="18"/>
  <c r="V105" i="18"/>
  <c r="U104" i="18"/>
  <c r="V104" i="18" s="1"/>
  <c r="L110" i="18"/>
  <c r="K109" i="18"/>
  <c r="L109" i="18" s="1"/>
  <c r="AR109" i="13"/>
  <c r="AS109" i="13" s="1"/>
  <c r="E114" i="13"/>
  <c r="M114" i="13"/>
  <c r="L117" i="13"/>
  <c r="AW119" i="13"/>
  <c r="O120" i="18"/>
  <c r="AI120" i="13"/>
  <c r="E129" i="13"/>
  <c r="F131" i="13"/>
  <c r="V129" i="13"/>
  <c r="D129" i="13" s="1"/>
  <c r="D132" i="13"/>
  <c r="W132" i="13"/>
  <c r="U132" i="13"/>
  <c r="Y175" i="13"/>
  <c r="AT175" i="13"/>
  <c r="AU175" i="13" s="1"/>
  <c r="T175" i="13"/>
  <c r="X174" i="13"/>
  <c r="F175" i="13"/>
  <c r="W175" i="18"/>
  <c r="AP174" i="13"/>
  <c r="AQ174" i="13" s="1"/>
  <c r="AQ175" i="13"/>
  <c r="X102" i="13"/>
  <c r="BV103" i="13"/>
  <c r="BW103" i="13" s="1"/>
  <c r="X109" i="13"/>
  <c r="Q119" i="18"/>
  <c r="R119" i="18" s="1"/>
  <c r="R120" i="18"/>
  <c r="H129" i="13"/>
  <c r="S82" i="13"/>
  <c r="T82" i="13" s="1"/>
  <c r="R86" i="18"/>
  <c r="Q85" i="18"/>
  <c r="R85" i="18" s="1"/>
  <c r="S88" i="13"/>
  <c r="T88" i="13" s="1"/>
  <c r="S91" i="13"/>
  <c r="T91" i="13" s="1"/>
  <c r="N91" i="18"/>
  <c r="M90" i="18"/>
  <c r="N90" i="18" s="1"/>
  <c r="S94" i="13"/>
  <c r="T94" i="13" s="1"/>
  <c r="BV102" i="13"/>
  <c r="BW102" i="13" s="1"/>
  <c r="L105" i="18"/>
  <c r="K104" i="18"/>
  <c r="L104" i="18" s="1"/>
  <c r="W104" i="18"/>
  <c r="X104" i="18" s="1"/>
  <c r="X105" i="18"/>
  <c r="U106" i="13"/>
  <c r="L113" i="13"/>
  <c r="O114" i="13"/>
  <c r="P114" i="13" s="1"/>
  <c r="P115" i="13"/>
  <c r="K119" i="13"/>
  <c r="AK120" i="13"/>
  <c r="L122" i="13"/>
  <c r="AW124" i="13"/>
  <c r="K124" i="13"/>
  <c r="L124" i="13" s="1"/>
  <c r="L125" i="13"/>
  <c r="U135" i="13"/>
  <c r="V134" i="13"/>
  <c r="W135" i="13"/>
  <c r="J142" i="13"/>
  <c r="AR144" i="13"/>
  <c r="AS144" i="13" s="1"/>
  <c r="AS145" i="13"/>
  <c r="AO81" i="13"/>
  <c r="AK86" i="13"/>
  <c r="AG91" i="13"/>
  <c r="BH99" i="13"/>
  <c r="BI99" i="13" s="1"/>
  <c r="BT99" i="13"/>
  <c r="BU99" i="13" s="1"/>
  <c r="M103" i="13"/>
  <c r="N103" i="13" s="1"/>
  <c r="AB104" i="13"/>
  <c r="AN104" i="13"/>
  <c r="AO104" i="13" s="1"/>
  <c r="AE105" i="13"/>
  <c r="AQ105" i="13"/>
  <c r="W106" i="13"/>
  <c r="P111" i="13"/>
  <c r="AD114" i="13"/>
  <c r="AE114" i="13" s="1"/>
  <c r="S115" i="13"/>
  <c r="T115" i="13" s="1"/>
  <c r="W120" i="13"/>
  <c r="U120" i="13"/>
  <c r="P128" i="13"/>
  <c r="AI128" i="13"/>
  <c r="K129" i="13"/>
  <c r="AT135" i="13"/>
  <c r="AU135" i="13" s="1"/>
  <c r="AT138" i="13"/>
  <c r="AU138" i="13" s="1"/>
  <c r="W138" i="13"/>
  <c r="U138" i="13"/>
  <c r="T153" i="13"/>
  <c r="U130" i="18"/>
  <c r="AN129" i="13"/>
  <c r="AO129" i="13" s="1"/>
  <c r="AO130" i="13"/>
  <c r="N153" i="13"/>
  <c r="AG153" i="13"/>
  <c r="AF149" i="13"/>
  <c r="AG149" i="13" s="1"/>
  <c r="AT153" i="13"/>
  <c r="AU153" i="13" s="1"/>
  <c r="P105" i="18"/>
  <c r="O104" i="18"/>
  <c r="P104" i="18" s="1"/>
  <c r="U111" i="13"/>
  <c r="W120" i="18"/>
  <c r="AP119" i="13"/>
  <c r="AQ119" i="13" s="1"/>
  <c r="L121" i="13"/>
  <c r="E124" i="13"/>
  <c r="F127" i="13"/>
  <c r="S110" i="18"/>
  <c r="AM110" i="13"/>
  <c r="D116" i="13"/>
  <c r="U122" i="13"/>
  <c r="AH129" i="13"/>
  <c r="AI129" i="13" s="1"/>
  <c r="P132" i="13"/>
  <c r="AI132" i="13"/>
  <c r="F138" i="13"/>
  <c r="S138" i="13"/>
  <c r="T138" i="13" s="1"/>
  <c r="E134" i="13"/>
  <c r="I144" i="13"/>
  <c r="J145" i="13"/>
  <c r="AB149" i="13"/>
  <c r="AC149" i="13" s="1"/>
  <c r="AC151" i="13"/>
  <c r="J151" i="13"/>
  <c r="AO119" i="13"/>
  <c r="I120" i="18"/>
  <c r="AC120" i="13"/>
  <c r="D128" i="13"/>
  <c r="W128" i="13"/>
  <c r="U128" i="13"/>
  <c r="BV129" i="13"/>
  <c r="L115" i="18"/>
  <c r="K114" i="18"/>
  <c r="L114" i="18" s="1"/>
  <c r="X115" i="18"/>
  <c r="W114" i="18"/>
  <c r="X114" i="18" s="1"/>
  <c r="AG120" i="13"/>
  <c r="AS120" i="13"/>
  <c r="G124" i="13"/>
  <c r="H124" i="13" s="1"/>
  <c r="J125" i="13"/>
  <c r="R125" i="18"/>
  <c r="Q124" i="18"/>
  <c r="R124" i="18" s="1"/>
  <c r="AM126" i="13"/>
  <c r="X129" i="13"/>
  <c r="AJ129" i="13"/>
  <c r="AK129" i="13" s="1"/>
  <c r="AA130" i="13"/>
  <c r="AM130" i="13"/>
  <c r="D131" i="13"/>
  <c r="P131" i="13"/>
  <c r="M134" i="13"/>
  <c r="N134" i="13" s="1"/>
  <c r="AN134" i="13"/>
  <c r="AO134" i="13" s="1"/>
  <c r="F135" i="13"/>
  <c r="O134" i="18"/>
  <c r="P134" i="18" s="1"/>
  <c r="P135" i="18"/>
  <c r="D138" i="13"/>
  <c r="P139" i="13"/>
  <c r="G139" i="13"/>
  <c r="J143" i="13"/>
  <c r="W145" i="18"/>
  <c r="AQ145" i="13"/>
  <c r="H151" i="13"/>
  <c r="AA151" i="13"/>
  <c r="H159" i="13"/>
  <c r="AI161" i="13"/>
  <c r="U161" i="13"/>
  <c r="AH159" i="13"/>
  <c r="AI159" i="13" s="1"/>
  <c r="O169" i="13"/>
  <c r="P169" i="13" s="1"/>
  <c r="P170" i="13"/>
  <c r="N115" i="18"/>
  <c r="M114" i="18"/>
  <c r="N114" i="18" s="1"/>
  <c r="AF119" i="13"/>
  <c r="AG119" i="13" s="1"/>
  <c r="T125" i="18"/>
  <c r="S124" i="18"/>
  <c r="T124" i="18" s="1"/>
  <c r="AL129" i="13"/>
  <c r="AM129" i="13" s="1"/>
  <c r="C134" i="13"/>
  <c r="O134" i="13"/>
  <c r="P134" i="13" s="1"/>
  <c r="Q134" i="18"/>
  <c r="R134" i="18" s="1"/>
  <c r="R135" i="18"/>
  <c r="V139" i="13"/>
  <c r="W140" i="18"/>
  <c r="AP139" i="13"/>
  <c r="AQ139" i="13" s="1"/>
  <c r="I139" i="13"/>
  <c r="J139" i="13" s="1"/>
  <c r="J141" i="13"/>
  <c r="AP144" i="13"/>
  <c r="AQ144" i="13" s="1"/>
  <c r="L145" i="13"/>
  <c r="I145" i="18"/>
  <c r="AC145" i="13"/>
  <c r="AB144" i="13"/>
  <c r="AC144" i="13" s="1"/>
  <c r="P153" i="13"/>
  <c r="AI153" i="13"/>
  <c r="L130" i="18"/>
  <c r="K129" i="18"/>
  <c r="L129" i="18" s="1"/>
  <c r="X130" i="18"/>
  <c r="W129" i="18"/>
  <c r="X129" i="18" s="1"/>
  <c r="U131" i="13"/>
  <c r="AR134" i="13"/>
  <c r="AS134" i="13" s="1"/>
  <c r="P136" i="13"/>
  <c r="V144" i="13"/>
  <c r="K145" i="18"/>
  <c r="AE145" i="13"/>
  <c r="AT145" i="13"/>
  <c r="AU145" i="13" s="1"/>
  <c r="X149" i="13"/>
  <c r="S122" i="13"/>
  <c r="T122" i="13" s="1"/>
  <c r="AT123" i="13"/>
  <c r="AU123" i="13" s="1"/>
  <c r="N125" i="13"/>
  <c r="J125" i="18"/>
  <c r="I124" i="18"/>
  <c r="J124" i="18" s="1"/>
  <c r="Y125" i="18"/>
  <c r="Z125" i="18" s="1"/>
  <c r="V125" i="18"/>
  <c r="U124" i="18"/>
  <c r="V124" i="18" s="1"/>
  <c r="S126" i="13"/>
  <c r="T126" i="13" s="1"/>
  <c r="AT127" i="13"/>
  <c r="AU127" i="13" s="1"/>
  <c r="S130" i="13"/>
  <c r="T130" i="13" s="1"/>
  <c r="AE130" i="13"/>
  <c r="AQ130" i="13"/>
  <c r="AT131" i="13"/>
  <c r="AU131" i="13" s="1"/>
  <c r="J135" i="13"/>
  <c r="Y135" i="13"/>
  <c r="S134" i="18"/>
  <c r="T134" i="18" s="1"/>
  <c r="T135" i="18"/>
  <c r="D136" i="13"/>
  <c r="L137" i="13"/>
  <c r="N140" i="13"/>
  <c r="K140" i="18"/>
  <c r="K100" i="18" s="1"/>
  <c r="AD139" i="13"/>
  <c r="AE139" i="13" s="1"/>
  <c r="AR139" i="13"/>
  <c r="AS139" i="13" s="1"/>
  <c r="AS140" i="13"/>
  <c r="AT141" i="13"/>
  <c r="AU141" i="13" s="1"/>
  <c r="C144" i="13"/>
  <c r="N145" i="18"/>
  <c r="M144" i="18"/>
  <c r="N144" i="18" s="1"/>
  <c r="BV149" i="13"/>
  <c r="L166" i="13"/>
  <c r="S166" i="13"/>
  <c r="T166" i="13" s="1"/>
  <c r="K164" i="13"/>
  <c r="L164" i="13" s="1"/>
  <c r="M109" i="18"/>
  <c r="N109" i="18" s="1"/>
  <c r="N110" i="18"/>
  <c r="AF114" i="13"/>
  <c r="AG114" i="13" s="1"/>
  <c r="T120" i="18"/>
  <c r="S119" i="18"/>
  <c r="T119" i="18" s="1"/>
  <c r="AC125" i="13"/>
  <c r="AO125" i="13"/>
  <c r="N130" i="18"/>
  <c r="M129" i="18"/>
  <c r="N129" i="18" s="1"/>
  <c r="AM135" i="13"/>
  <c r="AT136" i="13"/>
  <c r="AU136" i="13" s="1"/>
  <c r="E139" i="13"/>
  <c r="Z139" i="13"/>
  <c r="AA139" i="13" s="1"/>
  <c r="AE140" i="13"/>
  <c r="P143" i="13"/>
  <c r="AG145" i="13"/>
  <c r="S146" i="13"/>
  <c r="T146" i="13" s="1"/>
  <c r="S148" i="13"/>
  <c r="T148" i="13" s="1"/>
  <c r="M154" i="13"/>
  <c r="N154" i="13" s="1"/>
  <c r="S155" i="18"/>
  <c r="AL154" i="13"/>
  <c r="AM154" i="13" s="1"/>
  <c r="AM155" i="13"/>
  <c r="S161" i="13"/>
  <c r="T161" i="13" s="1"/>
  <c r="H163" i="13"/>
  <c r="AT163" i="13"/>
  <c r="AU163" i="13" s="1"/>
  <c r="AA163" i="13"/>
  <c r="L125" i="18"/>
  <c r="K124" i="18"/>
  <c r="L124" i="18" s="1"/>
  <c r="X125" i="18"/>
  <c r="W124" i="18"/>
  <c r="X124" i="18" s="1"/>
  <c r="U126" i="13"/>
  <c r="AD129" i="13"/>
  <c r="AE129" i="13" s="1"/>
  <c r="U130" i="13"/>
  <c r="J131" i="13"/>
  <c r="D133" i="13"/>
  <c r="P133" i="13"/>
  <c r="U134" i="18"/>
  <c r="V134" i="18" s="1"/>
  <c r="V135" i="18"/>
  <c r="U136" i="13"/>
  <c r="M140" i="18"/>
  <c r="AF139" i="13"/>
  <c r="AG139" i="13" s="1"/>
  <c r="AG140" i="13"/>
  <c r="S142" i="13"/>
  <c r="T142" i="13" s="1"/>
  <c r="T143" i="13"/>
  <c r="AW144" i="13"/>
  <c r="BV144" i="13"/>
  <c r="P145" i="18"/>
  <c r="O144" i="18"/>
  <c r="P144" i="18" s="1"/>
  <c r="U146" i="13"/>
  <c r="AT147" i="13"/>
  <c r="AU147" i="13" s="1"/>
  <c r="Y147" i="13"/>
  <c r="G149" i="13"/>
  <c r="H149" i="13" s="1"/>
  <c r="H150" i="13"/>
  <c r="AF169" i="13"/>
  <c r="AG169" i="13" s="1"/>
  <c r="AG171" i="13"/>
  <c r="S121" i="13"/>
  <c r="T121" i="13" s="1"/>
  <c r="S125" i="13"/>
  <c r="T125" i="13" s="1"/>
  <c r="AE125" i="13"/>
  <c r="AQ125" i="13"/>
  <c r="AT126" i="13"/>
  <c r="AU126" i="13" s="1"/>
  <c r="P130" i="18"/>
  <c r="O129" i="18"/>
  <c r="P129" i="18" s="1"/>
  <c r="AT130" i="13"/>
  <c r="AU130" i="13" s="1"/>
  <c r="S133" i="13"/>
  <c r="T133" i="13" s="1"/>
  <c r="I134" i="18"/>
  <c r="J134" i="18" s="1"/>
  <c r="J135" i="18"/>
  <c r="AO135" i="13"/>
  <c r="AE137" i="13"/>
  <c r="S140" i="13"/>
  <c r="T140" i="13" s="1"/>
  <c r="O140" i="18"/>
  <c r="AI140" i="13"/>
  <c r="W143" i="13"/>
  <c r="U143" i="13"/>
  <c r="AD144" i="13"/>
  <c r="AE144" i="13" s="1"/>
  <c r="AI145" i="13"/>
  <c r="F147" i="13"/>
  <c r="I149" i="13"/>
  <c r="J149" i="13" s="1"/>
  <c r="J150" i="13"/>
  <c r="D153" i="13"/>
  <c r="W153" i="13"/>
  <c r="U153" i="13"/>
  <c r="AF109" i="13"/>
  <c r="AG109" i="13" s="1"/>
  <c r="T115" i="18"/>
  <c r="S114" i="18"/>
  <c r="T114" i="18" s="1"/>
  <c r="AL119" i="13"/>
  <c r="AM119" i="13" s="1"/>
  <c r="AO120" i="13"/>
  <c r="N125" i="18"/>
  <c r="M124" i="18"/>
  <c r="N124" i="18" s="1"/>
  <c r="AF129" i="13"/>
  <c r="AG129" i="13" s="1"/>
  <c r="AI130" i="13"/>
  <c r="AJ134" i="13"/>
  <c r="AK134" i="13" s="1"/>
  <c r="AC135" i="13"/>
  <c r="W135" i="18"/>
  <c r="AP134" i="13"/>
  <c r="AQ134" i="13" s="1"/>
  <c r="P137" i="13"/>
  <c r="K139" i="13"/>
  <c r="L139" i="13" s="1"/>
  <c r="BV139" i="13"/>
  <c r="D145" i="13"/>
  <c r="U145" i="13"/>
  <c r="F146" i="13"/>
  <c r="K149" i="13"/>
  <c r="L149" i="13" s="1"/>
  <c r="L150" i="13"/>
  <c r="AN149" i="13"/>
  <c r="AO149" i="13" s="1"/>
  <c r="AO151" i="13"/>
  <c r="R130" i="18"/>
  <c r="Q129" i="18"/>
  <c r="R129" i="18" s="1"/>
  <c r="K135" i="18"/>
  <c r="AD134" i="13"/>
  <c r="AE134" i="13" s="1"/>
  <c r="W140" i="13"/>
  <c r="U140" i="13"/>
  <c r="L144" i="13"/>
  <c r="S145" i="13"/>
  <c r="T145" i="13" s="1"/>
  <c r="AL144" i="13"/>
  <c r="AM144" i="13" s="1"/>
  <c r="AM146" i="13"/>
  <c r="W149" i="13"/>
  <c r="D162" i="13"/>
  <c r="S162" i="13"/>
  <c r="T162" i="13" s="1"/>
  <c r="P125" i="18"/>
  <c r="O124" i="18"/>
  <c r="P124" i="18" s="1"/>
  <c r="AT125" i="13"/>
  <c r="AU125" i="13" s="1"/>
  <c r="S128" i="13"/>
  <c r="T128" i="13" s="1"/>
  <c r="AK130" i="13"/>
  <c r="S132" i="13"/>
  <c r="T132" i="13" s="1"/>
  <c r="AT133" i="13"/>
  <c r="AU133" i="13" s="1"/>
  <c r="AE135" i="13"/>
  <c r="AT142" i="13"/>
  <c r="AU142" i="13" s="1"/>
  <c r="H143" i="13"/>
  <c r="N144" i="13"/>
  <c r="Y146" i="13"/>
  <c r="S152" i="13"/>
  <c r="T152" i="13" s="1"/>
  <c r="BV154" i="13"/>
  <c r="H155" i="13"/>
  <c r="Z154" i="13"/>
  <c r="AA154" i="13" s="1"/>
  <c r="AA155" i="13"/>
  <c r="N120" i="18"/>
  <c r="M119" i="18"/>
  <c r="N119" i="18" s="1"/>
  <c r="AI125" i="13"/>
  <c r="T130" i="18"/>
  <c r="S129" i="18"/>
  <c r="T129" i="18" s="1"/>
  <c r="Z134" i="13"/>
  <c r="AA134" i="13" s="1"/>
  <c r="M135" i="18"/>
  <c r="Y135" i="18" s="1"/>
  <c r="Z135" i="18" s="1"/>
  <c r="AG135" i="13"/>
  <c r="Y142" i="13"/>
  <c r="G144" i="13"/>
  <c r="H144" i="13" s="1"/>
  <c r="X144" i="13"/>
  <c r="U145" i="18"/>
  <c r="U100" i="18" s="1"/>
  <c r="AO145" i="13"/>
  <c r="AN144" i="13"/>
  <c r="AO144" i="13" s="1"/>
  <c r="Z144" i="13"/>
  <c r="AA144" i="13" s="1"/>
  <c r="AA146" i="13"/>
  <c r="AT151" i="13"/>
  <c r="AU151" i="13" s="1"/>
  <c r="Y151" i="13"/>
  <c r="AW169" i="13"/>
  <c r="AT177" i="13"/>
  <c r="AU177" i="13" s="1"/>
  <c r="Y177" i="13"/>
  <c r="U177" i="13"/>
  <c r="G179" i="13"/>
  <c r="H179" i="13" s="1"/>
  <c r="H180" i="13"/>
  <c r="AJ179" i="13"/>
  <c r="AK179" i="13" s="1"/>
  <c r="AK181" i="13"/>
  <c r="J140" i="18"/>
  <c r="I139" i="18"/>
  <c r="J139" i="18" s="1"/>
  <c r="U139" i="18"/>
  <c r="V139" i="18" s="1"/>
  <c r="V140" i="18"/>
  <c r="E149" i="13"/>
  <c r="P150" i="18"/>
  <c r="O149" i="18"/>
  <c r="P149" i="18" s="1"/>
  <c r="AT150" i="13"/>
  <c r="AU150" i="13" s="1"/>
  <c r="V154" i="13"/>
  <c r="AH154" i="13"/>
  <c r="AI154" i="13" s="1"/>
  <c r="Y155" i="13"/>
  <c r="AK155" i="13"/>
  <c r="AS157" i="13"/>
  <c r="L158" i="13"/>
  <c r="AF159" i="13"/>
  <c r="AG159" i="13" s="1"/>
  <c r="T160" i="18"/>
  <c r="S159" i="18"/>
  <c r="T159" i="18" s="1"/>
  <c r="AG161" i="13"/>
  <c r="Y163" i="13"/>
  <c r="AB164" i="13"/>
  <c r="AC164" i="13" s="1"/>
  <c r="J165" i="18"/>
  <c r="I164" i="18"/>
  <c r="J164" i="18" s="1"/>
  <c r="AQ165" i="13"/>
  <c r="Y167" i="13"/>
  <c r="M169" i="13"/>
  <c r="N170" i="13"/>
  <c r="V175" i="18"/>
  <c r="U174" i="18"/>
  <c r="V174" i="18" s="1"/>
  <c r="S180" i="13"/>
  <c r="T180" i="13" s="1"/>
  <c r="S184" i="13"/>
  <c r="D9" i="17"/>
  <c r="E9" i="17"/>
  <c r="C9" i="17"/>
  <c r="C14" i="17"/>
  <c r="R150" i="18"/>
  <c r="Q149" i="18"/>
  <c r="R149" i="18" s="1"/>
  <c r="X154" i="13"/>
  <c r="AJ154" i="13"/>
  <c r="AK154" i="13" s="1"/>
  <c r="U157" i="13"/>
  <c r="Y160" i="18"/>
  <c r="Z160" i="18" s="1"/>
  <c r="J160" i="18"/>
  <c r="I159" i="18"/>
  <c r="J159" i="18" s="1"/>
  <c r="V160" i="18"/>
  <c r="U159" i="18"/>
  <c r="V159" i="18" s="1"/>
  <c r="AT162" i="13"/>
  <c r="AU162" i="13" s="1"/>
  <c r="L165" i="18"/>
  <c r="K164" i="18"/>
  <c r="L164" i="18" s="1"/>
  <c r="U170" i="13"/>
  <c r="O170" i="18"/>
  <c r="AI170" i="13"/>
  <c r="AT172" i="13"/>
  <c r="AU172" i="13" s="1"/>
  <c r="D173" i="13"/>
  <c r="S173" i="13"/>
  <c r="T173" i="13" s="1"/>
  <c r="AR174" i="13"/>
  <c r="AS174" i="13" s="1"/>
  <c r="AS175" i="13"/>
  <c r="Y155" i="18"/>
  <c r="Z155" i="18" s="1"/>
  <c r="I154" i="18"/>
  <c r="J154" i="18" s="1"/>
  <c r="J155" i="18"/>
  <c r="U154" i="18"/>
  <c r="V154" i="18" s="1"/>
  <c r="V155" i="18"/>
  <c r="S156" i="13"/>
  <c r="T156" i="13" s="1"/>
  <c r="AW164" i="13"/>
  <c r="BV164" i="13"/>
  <c r="R170" i="18"/>
  <c r="Q169" i="18"/>
  <c r="R169" i="18" s="1"/>
  <c r="F177" i="13"/>
  <c r="Q185" i="18"/>
  <c r="AJ184" i="13"/>
  <c r="AK184" i="13" s="1"/>
  <c r="AK185" i="13"/>
  <c r="H6" i="18"/>
  <c r="T150" i="18"/>
  <c r="S149" i="18"/>
  <c r="T149" i="18" s="1"/>
  <c r="AC155" i="13"/>
  <c r="AO155" i="13"/>
  <c r="F156" i="13"/>
  <c r="O159" i="13"/>
  <c r="S159" i="13" s="1"/>
  <c r="L160" i="18"/>
  <c r="K159" i="18"/>
  <c r="L159" i="18" s="1"/>
  <c r="X160" i="18"/>
  <c r="W159" i="18"/>
  <c r="X159" i="18" s="1"/>
  <c r="O164" i="13"/>
  <c r="N165" i="18"/>
  <c r="M164" i="18"/>
  <c r="N164" i="18" s="1"/>
  <c r="U168" i="13"/>
  <c r="AK170" i="13"/>
  <c r="N174" i="13"/>
  <c r="I175" i="18"/>
  <c r="AB174" i="13"/>
  <c r="AC174" i="13" s="1"/>
  <c r="AC175" i="13"/>
  <c r="U181" i="13"/>
  <c r="R145" i="18"/>
  <c r="Q144" i="18"/>
  <c r="R144" i="18" s="1"/>
  <c r="U148" i="13"/>
  <c r="AJ149" i="13"/>
  <c r="AK149" i="13" s="1"/>
  <c r="AW149" i="13"/>
  <c r="AA150" i="13"/>
  <c r="AM150" i="13"/>
  <c r="D151" i="13"/>
  <c r="P151" i="13"/>
  <c r="U152" i="13"/>
  <c r="D155" i="13"/>
  <c r="P155" i="13"/>
  <c r="K154" i="18"/>
  <c r="L154" i="18" s="1"/>
  <c r="L155" i="18"/>
  <c r="X155" i="18"/>
  <c r="W154" i="18"/>
  <c r="X154" i="18" s="1"/>
  <c r="U156" i="13"/>
  <c r="S158" i="13"/>
  <c r="T158" i="13" s="1"/>
  <c r="X159" i="13"/>
  <c r="C159" i="13"/>
  <c r="D159" i="13" s="1"/>
  <c r="P160" i="13"/>
  <c r="AE160" i="13"/>
  <c r="AQ160" i="13"/>
  <c r="D165" i="13"/>
  <c r="AT166" i="13"/>
  <c r="AU166" i="13" s="1"/>
  <c r="BV169" i="13"/>
  <c r="C169" i="13"/>
  <c r="D169" i="13" s="1"/>
  <c r="D170" i="13"/>
  <c r="P174" i="13"/>
  <c r="J175" i="13"/>
  <c r="K175" i="18"/>
  <c r="AD174" i="13"/>
  <c r="AE174" i="13" s="1"/>
  <c r="AE175" i="13"/>
  <c r="AT176" i="13"/>
  <c r="AU176" i="13" s="1"/>
  <c r="AE177" i="13"/>
  <c r="L177" i="13"/>
  <c r="AT181" i="13"/>
  <c r="AU181" i="13" s="1"/>
  <c r="X179" i="13"/>
  <c r="Y181" i="13"/>
  <c r="M184" i="13"/>
  <c r="N186" i="13"/>
  <c r="S147" i="13"/>
  <c r="T147" i="13" s="1"/>
  <c r="AT148" i="13"/>
  <c r="AU148" i="13" s="1"/>
  <c r="Y150" i="18"/>
  <c r="Z150" i="18" s="1"/>
  <c r="J150" i="18"/>
  <c r="I149" i="18"/>
  <c r="J149" i="18" s="1"/>
  <c r="V150" i="18"/>
  <c r="U149" i="18"/>
  <c r="V149" i="18" s="1"/>
  <c r="S151" i="13"/>
  <c r="T151" i="13" s="1"/>
  <c r="AT152" i="13"/>
  <c r="AU152" i="13" s="1"/>
  <c r="AB154" i="13"/>
  <c r="AC154" i="13" s="1"/>
  <c r="AN154" i="13"/>
  <c r="AO154" i="13" s="1"/>
  <c r="S155" i="13"/>
  <c r="T155" i="13" s="1"/>
  <c r="AT156" i="13"/>
  <c r="AU156" i="13" s="1"/>
  <c r="AL159" i="13"/>
  <c r="AM159" i="13" s="1"/>
  <c r="S160" i="13"/>
  <c r="T160" i="13" s="1"/>
  <c r="S165" i="13"/>
  <c r="T165" i="13" s="1"/>
  <c r="O165" i="18"/>
  <c r="Y165" i="18" s="1"/>
  <c r="Z165" i="18" s="1"/>
  <c r="AH164" i="13"/>
  <c r="AI164" i="13" s="1"/>
  <c r="AI165" i="13"/>
  <c r="F170" i="13"/>
  <c r="S171" i="13"/>
  <c r="T171" i="13" s="1"/>
  <c r="M175" i="18"/>
  <c r="AF174" i="13"/>
  <c r="AG174" i="13" s="1"/>
  <c r="AG175" i="13"/>
  <c r="AG179" i="13"/>
  <c r="T145" i="18"/>
  <c r="S144" i="18"/>
  <c r="T144" i="18" s="1"/>
  <c r="AL149" i="13"/>
  <c r="AM149" i="13" s="1"/>
  <c r="AC150" i="13"/>
  <c r="AO150" i="13"/>
  <c r="N155" i="18"/>
  <c r="M154" i="18"/>
  <c r="N154" i="18" s="1"/>
  <c r="U158" i="13"/>
  <c r="P163" i="13"/>
  <c r="Q165" i="18"/>
  <c r="AJ164" i="13"/>
  <c r="AK164" i="13" s="1"/>
  <c r="AK165" i="13"/>
  <c r="AT168" i="13"/>
  <c r="AU168" i="13" s="1"/>
  <c r="E169" i="13"/>
  <c r="AT171" i="13"/>
  <c r="AU171" i="13" s="1"/>
  <c r="AN169" i="13"/>
  <c r="AO169" i="13" s="1"/>
  <c r="AO171" i="13"/>
  <c r="W174" i="13"/>
  <c r="S176" i="13"/>
  <c r="T176" i="13" s="1"/>
  <c r="S178" i="13"/>
  <c r="T178" i="13" s="1"/>
  <c r="BV184" i="13"/>
  <c r="AT185" i="13"/>
  <c r="AU185" i="13" s="1"/>
  <c r="X184" i="13"/>
  <c r="Y185" i="13"/>
  <c r="Q139" i="18"/>
  <c r="R139" i="18" s="1"/>
  <c r="R140" i="18"/>
  <c r="AJ144" i="13"/>
  <c r="AK144" i="13" s="1"/>
  <c r="AM145" i="13"/>
  <c r="U147" i="13"/>
  <c r="L150" i="18"/>
  <c r="K149" i="18"/>
  <c r="L149" i="18" s="1"/>
  <c r="X150" i="18"/>
  <c r="W149" i="18"/>
  <c r="X149" i="18" s="1"/>
  <c r="U151" i="13"/>
  <c r="AD154" i="13"/>
  <c r="AE154" i="13" s="1"/>
  <c r="AP154" i="13"/>
  <c r="AQ154" i="13" s="1"/>
  <c r="U155" i="13"/>
  <c r="AG155" i="13"/>
  <c r="AN159" i="13"/>
  <c r="AO159" i="13" s="1"/>
  <c r="P160" i="18"/>
  <c r="O159" i="18"/>
  <c r="P159" i="18" s="1"/>
  <c r="L161" i="13"/>
  <c r="S163" i="13"/>
  <c r="T163" i="13" s="1"/>
  <c r="S165" i="18"/>
  <c r="AM165" i="13"/>
  <c r="P167" i="13"/>
  <c r="G169" i="13"/>
  <c r="H169" i="13" s="1"/>
  <c r="Y171" i="13"/>
  <c r="AT173" i="13"/>
  <c r="AU173" i="13" s="1"/>
  <c r="AW174" i="13"/>
  <c r="F181" i="13"/>
  <c r="S150" i="13"/>
  <c r="T150" i="13" s="1"/>
  <c r="P155" i="18"/>
  <c r="O154" i="18"/>
  <c r="P154" i="18" s="1"/>
  <c r="AB159" i="13"/>
  <c r="AP159" i="13"/>
  <c r="AQ159" i="13" s="1"/>
  <c r="U163" i="13"/>
  <c r="H165" i="13"/>
  <c r="V164" i="13"/>
  <c r="W165" i="13"/>
  <c r="V165" i="18"/>
  <c r="U164" i="18"/>
  <c r="V164" i="18" s="1"/>
  <c r="J168" i="13"/>
  <c r="AI169" i="13"/>
  <c r="AR169" i="13"/>
  <c r="AS169" i="13" s="1"/>
  <c r="AS171" i="13"/>
  <c r="Q175" i="18"/>
  <c r="AK175" i="13"/>
  <c r="I174" i="13"/>
  <c r="J176" i="13"/>
  <c r="S139" i="18"/>
  <c r="T139" i="18" s="1"/>
  <c r="T140" i="18"/>
  <c r="N150" i="18"/>
  <c r="M149" i="18"/>
  <c r="N149" i="18" s="1"/>
  <c r="AI155" i="13"/>
  <c r="AD159" i="13"/>
  <c r="AE159" i="13" s="1"/>
  <c r="AT160" i="13"/>
  <c r="AU160" i="13" s="1"/>
  <c r="R160" i="18"/>
  <c r="Q159" i="18"/>
  <c r="R159" i="18" s="1"/>
  <c r="AT161" i="13"/>
  <c r="AU161" i="13" s="1"/>
  <c r="P162" i="13"/>
  <c r="W163" i="13"/>
  <c r="G164" i="13"/>
  <c r="Z164" i="13"/>
  <c r="AA164" i="13" s="1"/>
  <c r="X164" i="13"/>
  <c r="F164" i="13" s="1"/>
  <c r="Y165" i="13"/>
  <c r="AO165" i="13"/>
  <c r="S167" i="13"/>
  <c r="T167" i="13" s="1"/>
  <c r="W167" i="13"/>
  <c r="U167" i="13"/>
  <c r="L168" i="13"/>
  <c r="AJ169" i="13"/>
  <c r="AK169" i="13" s="1"/>
  <c r="S172" i="13"/>
  <c r="T172" i="13" s="1"/>
  <c r="AE176" i="13"/>
  <c r="L176" i="13"/>
  <c r="BV179" i="13"/>
  <c r="D187" i="13"/>
  <c r="W187" i="13"/>
  <c r="U187" i="13"/>
  <c r="J155" i="13"/>
  <c r="R155" i="18"/>
  <c r="Q154" i="18"/>
  <c r="R154" i="18" s="1"/>
  <c r="D157" i="13"/>
  <c r="J164" i="13"/>
  <c r="X165" i="18"/>
  <c r="W164" i="18"/>
  <c r="X164" i="18" s="1"/>
  <c r="AM169" i="13"/>
  <c r="K169" i="13"/>
  <c r="L169" i="13" s="1"/>
  <c r="L170" i="13"/>
  <c r="AB169" i="13"/>
  <c r="AC169" i="13" s="1"/>
  <c r="AC171" i="13"/>
  <c r="J186" i="13"/>
  <c r="AB184" i="13"/>
  <c r="AC184" i="13" s="1"/>
  <c r="AC186" i="13"/>
  <c r="N160" i="18"/>
  <c r="M159" i="18"/>
  <c r="N159" i="18" s="1"/>
  <c r="AF164" i="13"/>
  <c r="T170" i="18"/>
  <c r="S169" i="18"/>
  <c r="T169" i="18" s="1"/>
  <c r="AL174" i="13"/>
  <c r="AM174" i="13" s="1"/>
  <c r="AO175" i="13"/>
  <c r="F176" i="13"/>
  <c r="F180" i="13"/>
  <c r="N180" i="18"/>
  <c r="M179" i="18"/>
  <c r="N179" i="18" s="1"/>
  <c r="W181" i="13"/>
  <c r="AI181" i="13"/>
  <c r="F184" i="13"/>
  <c r="AF184" i="13"/>
  <c r="AG184" i="13" s="1"/>
  <c r="W185" i="13"/>
  <c r="AI185" i="13"/>
  <c r="L186" i="13"/>
  <c r="F187" i="13"/>
  <c r="D20" i="17"/>
  <c r="E4" i="17"/>
  <c r="D8" i="17"/>
  <c r="E13" i="17"/>
  <c r="E14" i="17"/>
  <c r="C19" i="17"/>
  <c r="C29" i="17"/>
  <c r="BA15" i="18"/>
  <c r="U8" i="18"/>
  <c r="V8" i="18" s="1"/>
  <c r="V18" i="18"/>
  <c r="Y22" i="18"/>
  <c r="Z22" i="18" s="1"/>
  <c r="N43" i="18"/>
  <c r="M8" i="18"/>
  <c r="N8" i="18" s="1"/>
  <c r="Y170" i="18"/>
  <c r="Z170" i="18" s="1"/>
  <c r="J170" i="18"/>
  <c r="I169" i="18"/>
  <c r="J169" i="18" s="1"/>
  <c r="V170" i="18"/>
  <c r="U169" i="18"/>
  <c r="V169" i="18" s="1"/>
  <c r="AN174" i="13"/>
  <c r="AO174" i="13" s="1"/>
  <c r="E179" i="13"/>
  <c r="P180" i="18"/>
  <c r="O179" i="18"/>
  <c r="P179" i="18" s="1"/>
  <c r="V184" i="13"/>
  <c r="D184" i="13" s="1"/>
  <c r="AH184" i="13"/>
  <c r="AI184" i="13" s="1"/>
  <c r="D14" i="17"/>
  <c r="E15" i="17"/>
  <c r="C20" i="17"/>
  <c r="E31" i="17"/>
  <c r="C38" i="17"/>
  <c r="BA8" i="18"/>
  <c r="BB8" i="18" s="1"/>
  <c r="J9" i="18"/>
  <c r="Y18" i="18"/>
  <c r="Z18" i="18" s="1"/>
  <c r="L181" i="13"/>
  <c r="F183" i="13"/>
  <c r="L185" i="13"/>
  <c r="T185" i="18"/>
  <c r="S184" i="18"/>
  <c r="T184" i="18" s="1"/>
  <c r="J187" i="13"/>
  <c r="C15" i="17"/>
  <c r="E21" i="17"/>
  <c r="D21" i="17"/>
  <c r="C31" i="17"/>
  <c r="C39" i="17"/>
  <c r="I8" i="18"/>
  <c r="J8" i="18" s="1"/>
  <c r="J18" i="18"/>
  <c r="BA20" i="18"/>
  <c r="Q8" i="18"/>
  <c r="R8" i="18" s="1"/>
  <c r="R33" i="18"/>
  <c r="L170" i="18"/>
  <c r="K169" i="18"/>
  <c r="L169" i="18" s="1"/>
  <c r="X170" i="18"/>
  <c r="W169" i="18"/>
  <c r="X169" i="18" s="1"/>
  <c r="U171" i="13"/>
  <c r="U175" i="13"/>
  <c r="J180" i="13"/>
  <c r="R180" i="18"/>
  <c r="Q179" i="18"/>
  <c r="R179" i="18" s="1"/>
  <c r="AA181" i="13"/>
  <c r="AM181" i="13"/>
  <c r="AW184" i="13"/>
  <c r="AA185" i="13"/>
  <c r="AM185" i="13"/>
  <c r="D186" i="13"/>
  <c r="P186" i="13"/>
  <c r="C5" i="17"/>
  <c r="C10" i="17"/>
  <c r="C21" i="17"/>
  <c r="C40" i="17"/>
  <c r="AQ5" i="18"/>
  <c r="AR5" i="18" s="1"/>
  <c r="W7" i="18"/>
  <c r="X7" i="18" s="1"/>
  <c r="X42" i="18"/>
  <c r="S170" i="13"/>
  <c r="T170" i="13" s="1"/>
  <c r="E174" i="13"/>
  <c r="P175" i="18"/>
  <c r="O174" i="18"/>
  <c r="P174" i="18" s="1"/>
  <c r="V179" i="13"/>
  <c r="AT183" i="13"/>
  <c r="AU183" i="13" s="1"/>
  <c r="N185" i="13"/>
  <c r="Y185" i="18"/>
  <c r="Z185" i="18" s="1"/>
  <c r="J185" i="18"/>
  <c r="I184" i="18"/>
  <c r="J184" i="18" s="1"/>
  <c r="V185" i="18"/>
  <c r="U184" i="18"/>
  <c r="V184" i="18" s="1"/>
  <c r="AT186" i="13"/>
  <c r="AU186" i="13" s="1"/>
  <c r="E5" i="17"/>
  <c r="D10" i="17"/>
  <c r="E11" i="17"/>
  <c r="C16" i="17"/>
  <c r="C32" i="17"/>
  <c r="Y23" i="18"/>
  <c r="Z23" i="18" s="1"/>
  <c r="Y29" i="18"/>
  <c r="Z29" i="18" s="1"/>
  <c r="D30" i="18"/>
  <c r="N170" i="18"/>
  <c r="M169" i="18"/>
  <c r="N169" i="18" s="1"/>
  <c r="F178" i="13"/>
  <c r="L180" i="13"/>
  <c r="T180" i="18"/>
  <c r="S179" i="18"/>
  <c r="T179" i="18" s="1"/>
  <c r="F182" i="13"/>
  <c r="AL184" i="13"/>
  <c r="AM184" i="13" s="1"/>
  <c r="D188" i="13"/>
  <c r="C6" i="17"/>
  <c r="C11" i="17"/>
  <c r="E33" i="17"/>
  <c r="D33" i="17"/>
  <c r="C41" i="17"/>
  <c r="AM5" i="18"/>
  <c r="AN5" i="18" s="1"/>
  <c r="AD6" i="18"/>
  <c r="BA6" i="18"/>
  <c r="BB6" i="18" s="1"/>
  <c r="AB6" i="18"/>
  <c r="AC5" i="18"/>
  <c r="D5" i="18" s="1"/>
  <c r="T12" i="18"/>
  <c r="S7" i="18"/>
  <c r="T7" i="18" s="1"/>
  <c r="BA25" i="18"/>
  <c r="Y38" i="18"/>
  <c r="Z38" i="18" s="1"/>
  <c r="L185" i="18"/>
  <c r="K184" i="18"/>
  <c r="L184" i="18" s="1"/>
  <c r="X185" i="18"/>
  <c r="W184" i="18"/>
  <c r="X184" i="18" s="1"/>
  <c r="U186" i="13"/>
  <c r="S188" i="13"/>
  <c r="T188" i="13" s="1"/>
  <c r="F32" i="17"/>
  <c r="C33" i="17"/>
  <c r="C42" i="17"/>
  <c r="AU5" i="18"/>
  <c r="AV5" i="18" s="1"/>
  <c r="AV6" i="18"/>
  <c r="U7" i="18"/>
  <c r="V7" i="18" s="1"/>
  <c r="V17" i="18"/>
  <c r="S177" i="13"/>
  <c r="T177" i="13" s="1"/>
  <c r="AT178" i="13"/>
  <c r="AU178" i="13" s="1"/>
  <c r="N180" i="13"/>
  <c r="Y180" i="18"/>
  <c r="Z180" i="18" s="1"/>
  <c r="J180" i="18"/>
  <c r="I179" i="18"/>
  <c r="J179" i="18" s="1"/>
  <c r="V180" i="18"/>
  <c r="U179" i="18"/>
  <c r="V179" i="18" s="1"/>
  <c r="S181" i="13"/>
  <c r="T181" i="13" s="1"/>
  <c r="S185" i="13"/>
  <c r="T185" i="13" s="1"/>
  <c r="AE185" i="13"/>
  <c r="AQ185" i="13"/>
  <c r="W186" i="13"/>
  <c r="AT188" i="13"/>
  <c r="AU188" i="13" s="1"/>
  <c r="C12" i="17"/>
  <c r="C17" i="17"/>
  <c r="C34" i="17"/>
  <c r="C43" i="17"/>
  <c r="Q9" i="18"/>
  <c r="R9" i="18" s="1"/>
  <c r="R29" i="18"/>
  <c r="T175" i="18"/>
  <c r="S174" i="18"/>
  <c r="T174" i="18" s="1"/>
  <c r="AC180" i="13"/>
  <c r="AO180" i="13"/>
  <c r="N185" i="18"/>
  <c r="M184" i="18"/>
  <c r="N184" i="18" s="1"/>
  <c r="C7" i="17"/>
  <c r="E17" i="17"/>
  <c r="E18" i="17"/>
  <c r="C35" i="17"/>
  <c r="F5" i="18"/>
  <c r="AY5" i="18"/>
  <c r="AZ5" i="18" s="1"/>
  <c r="AB7" i="18"/>
  <c r="AF7" i="18"/>
  <c r="Y12" i="18"/>
  <c r="Z12" i="18" s="1"/>
  <c r="H12" i="18"/>
  <c r="G10" i="18"/>
  <c r="H10" i="18" s="1"/>
  <c r="G7" i="18"/>
  <c r="H7" i="18" s="1"/>
  <c r="Y17" i="18"/>
  <c r="Z17" i="18" s="1"/>
  <c r="L180" i="18"/>
  <c r="K179" i="18"/>
  <c r="L179" i="18" s="1"/>
  <c r="X180" i="18"/>
  <c r="W179" i="18"/>
  <c r="X179" i="18" s="1"/>
  <c r="AD184" i="13"/>
  <c r="AE184" i="13" s="1"/>
  <c r="AP184" i="13"/>
  <c r="AQ184" i="13" s="1"/>
  <c r="D7" i="17"/>
  <c r="C18" i="17"/>
  <c r="AI5" i="18"/>
  <c r="AJ5" i="18" s="1"/>
  <c r="AJ6" i="18"/>
  <c r="I7" i="18"/>
  <c r="J7" i="18" s="1"/>
  <c r="J17" i="18"/>
  <c r="AE180" i="13"/>
  <c r="AQ180" i="13"/>
  <c r="P185" i="18"/>
  <c r="O184" i="18"/>
  <c r="P184" i="18" s="1"/>
  <c r="C8" i="17"/>
  <c r="C13" i="17"/>
  <c r="E29" i="17"/>
  <c r="F27" i="17" s="1"/>
  <c r="D29" i="17"/>
  <c r="C36" i="17"/>
  <c r="Q7" i="18"/>
  <c r="R7" i="18" s="1"/>
  <c r="AD7" i="18"/>
  <c r="G15" i="18"/>
  <c r="H15" i="18" s="1"/>
  <c r="H17" i="18"/>
  <c r="H18" i="18"/>
  <c r="G20" i="18"/>
  <c r="H20" i="18" s="1"/>
  <c r="H22" i="18"/>
  <c r="H23" i="18"/>
  <c r="D28" i="17"/>
  <c r="D32" i="17"/>
  <c r="D36" i="17"/>
  <c r="D40" i="17"/>
  <c r="O8" i="18"/>
  <c r="P8" i="18" s="1"/>
  <c r="AB8" i="18"/>
  <c r="D90" i="18"/>
  <c r="AB90" i="18"/>
  <c r="BA90" i="18"/>
  <c r="AO5" i="18"/>
  <c r="AP5" i="18" s="1"/>
  <c r="H42" i="18"/>
  <c r="G40" i="18"/>
  <c r="Y42" i="18"/>
  <c r="Z42" i="18" s="1"/>
  <c r="Y19" i="18"/>
  <c r="Z19" i="18" s="1"/>
  <c r="Y24" i="18"/>
  <c r="Z24" i="18" s="1"/>
  <c r="BA45" i="18"/>
  <c r="Y48" i="18"/>
  <c r="Z48" i="18" s="1"/>
  <c r="Y54" i="18"/>
  <c r="Z54" i="18" s="1"/>
  <c r="Y63" i="18"/>
  <c r="Z63" i="18" s="1"/>
  <c r="BA65" i="18"/>
  <c r="AI99" i="18"/>
  <c r="AJ99" i="18" s="1"/>
  <c r="AJ100" i="18"/>
  <c r="D37" i="17"/>
  <c r="D41" i="17"/>
  <c r="H37" i="18"/>
  <c r="G35" i="18"/>
  <c r="H35" i="18" s="1"/>
  <c r="D40" i="18"/>
  <c r="Y74" i="18"/>
  <c r="Z74" i="18" s="1"/>
  <c r="AB9" i="18"/>
  <c r="AB35" i="18"/>
  <c r="Y37" i="18"/>
  <c r="Z37" i="18" s="1"/>
  <c r="Y53" i="18"/>
  <c r="Z53" i="18" s="1"/>
  <c r="BA9" i="18"/>
  <c r="BB9" i="18" s="1"/>
  <c r="Y33" i="18"/>
  <c r="Z33" i="18" s="1"/>
  <c r="BA50" i="18"/>
  <c r="Y64" i="18"/>
  <c r="Z64" i="18" s="1"/>
  <c r="L64" i="18"/>
  <c r="D34" i="17"/>
  <c r="D38" i="17"/>
  <c r="D42" i="17"/>
  <c r="M7" i="18"/>
  <c r="N7" i="18" s="1"/>
  <c r="AL7" i="18"/>
  <c r="AX7" i="18"/>
  <c r="H28" i="18"/>
  <c r="BA40" i="18"/>
  <c r="Y44" i="18"/>
  <c r="Z44" i="18" s="1"/>
  <c r="BA55" i="18"/>
  <c r="BA60" i="18"/>
  <c r="Y72" i="18"/>
  <c r="Z72" i="18" s="1"/>
  <c r="J72" i="18"/>
  <c r="AB85" i="18"/>
  <c r="F85" i="18"/>
  <c r="AB30" i="18"/>
  <c r="H32" i="18"/>
  <c r="G30" i="18"/>
  <c r="H30" i="18" s="1"/>
  <c r="Y43" i="18"/>
  <c r="Z43" i="18" s="1"/>
  <c r="H57" i="18"/>
  <c r="G55" i="18"/>
  <c r="H55" i="18" s="1"/>
  <c r="Y57" i="18"/>
  <c r="Z57" i="18" s="1"/>
  <c r="D70" i="18"/>
  <c r="AB70" i="18"/>
  <c r="BA70" i="18"/>
  <c r="D39" i="17"/>
  <c r="Y32" i="18"/>
  <c r="Z32" i="18" s="1"/>
  <c r="AF103" i="18"/>
  <c r="AB103" i="18"/>
  <c r="BA103" i="18"/>
  <c r="BB103" i="18" s="1"/>
  <c r="Y69" i="18"/>
  <c r="Z69" i="18" s="1"/>
  <c r="H72" i="18"/>
  <c r="G70" i="18"/>
  <c r="H70" i="18" s="1"/>
  <c r="AU99" i="18"/>
  <c r="AV99" i="18" s="1"/>
  <c r="AB104" i="18"/>
  <c r="D104" i="18"/>
  <c r="BA104" i="18"/>
  <c r="Y68" i="18"/>
  <c r="Z68" i="18" s="1"/>
  <c r="Y89" i="18"/>
  <c r="Z89" i="18" s="1"/>
  <c r="V106" i="18"/>
  <c r="U101" i="18"/>
  <c r="V101" i="18" s="1"/>
  <c r="F109" i="18"/>
  <c r="H67" i="18"/>
  <c r="G65" i="18"/>
  <c r="H65" i="18" s="1"/>
  <c r="Y83" i="18"/>
  <c r="Z83" i="18" s="1"/>
  <c r="BA102" i="18"/>
  <c r="BB102" i="18" s="1"/>
  <c r="G45" i="18"/>
  <c r="G50" i="18"/>
  <c r="J63" i="18"/>
  <c r="F75" i="18"/>
  <c r="Y88" i="18"/>
  <c r="Z88" i="18" s="1"/>
  <c r="AL100" i="18"/>
  <c r="P112" i="18"/>
  <c r="Y112" i="18"/>
  <c r="Z112" i="18" s="1"/>
  <c r="Y93" i="18"/>
  <c r="Z93" i="18" s="1"/>
  <c r="D100" i="18"/>
  <c r="AM99" i="18"/>
  <c r="AN99" i="18" s="1"/>
  <c r="AN100" i="18"/>
  <c r="T102" i="18"/>
  <c r="Y106" i="18"/>
  <c r="Z106" i="18" s="1"/>
  <c r="H62" i="18"/>
  <c r="G60" i="18"/>
  <c r="H60" i="18" s="1"/>
  <c r="Y67" i="18"/>
  <c r="Z67" i="18" s="1"/>
  <c r="AB80" i="18"/>
  <c r="H82" i="18"/>
  <c r="G80" i="18"/>
  <c r="H80" i="18" s="1"/>
  <c r="N121" i="18"/>
  <c r="Y121" i="18"/>
  <c r="Z121" i="18" s="1"/>
  <c r="AR100" i="18"/>
  <c r="AQ99" i="18"/>
  <c r="AR99" i="18" s="1"/>
  <c r="L74" i="18"/>
  <c r="Y78" i="18"/>
  <c r="Z78" i="18" s="1"/>
  <c r="J82" i="18"/>
  <c r="AB75" i="18"/>
  <c r="H77" i="18"/>
  <c r="G75" i="18"/>
  <c r="H75" i="18" s="1"/>
  <c r="H87" i="18"/>
  <c r="G85" i="18"/>
  <c r="H85" i="18" s="1"/>
  <c r="F90" i="18"/>
  <c r="F99" i="18"/>
  <c r="AC99" i="18"/>
  <c r="AB100" i="18"/>
  <c r="F103" i="18"/>
  <c r="N106" i="18"/>
  <c r="Y87" i="18"/>
  <c r="Z87" i="18" s="1"/>
  <c r="H92" i="18"/>
  <c r="G90" i="18"/>
  <c r="H90" i="18" s="1"/>
  <c r="AS99" i="18"/>
  <c r="AT99" i="18" s="1"/>
  <c r="AD100" i="18"/>
  <c r="Y73" i="18"/>
  <c r="Z73" i="18" s="1"/>
  <c r="Y92" i="18"/>
  <c r="Z92" i="18" s="1"/>
  <c r="AD102" i="18"/>
  <c r="R106" i="18"/>
  <c r="Q101" i="18"/>
  <c r="R101" i="18" s="1"/>
  <c r="Y94" i="18"/>
  <c r="Z94" i="18" s="1"/>
  <c r="AB101" i="18"/>
  <c r="AD101" i="18"/>
  <c r="P106" i="18"/>
  <c r="O101" i="18"/>
  <c r="P101" i="18" s="1"/>
  <c r="N112" i="18"/>
  <c r="V113" i="18"/>
  <c r="U103" i="18"/>
  <c r="V103" i="18" s="1"/>
  <c r="J113" i="18"/>
  <c r="Y113" i="18"/>
  <c r="Z113" i="18" s="1"/>
  <c r="I103" i="18"/>
  <c r="J103" i="18" s="1"/>
  <c r="BA114" i="18"/>
  <c r="Y116" i="18"/>
  <c r="Z116" i="18" s="1"/>
  <c r="G101" i="18"/>
  <c r="BA109" i="18"/>
  <c r="F119" i="18"/>
  <c r="W102" i="18"/>
  <c r="X102" i="18" s="1"/>
  <c r="X112" i="18"/>
  <c r="F114" i="18"/>
  <c r="K102" i="18"/>
  <c r="L102" i="18" s="1"/>
  <c r="L112" i="18"/>
  <c r="S103" i="18"/>
  <c r="T103" i="18" s="1"/>
  <c r="T113" i="18"/>
  <c r="BA119" i="18"/>
  <c r="Y136" i="18"/>
  <c r="Z136" i="18" s="1"/>
  <c r="Y146" i="18"/>
  <c r="Z146" i="18" s="1"/>
  <c r="Y118" i="18"/>
  <c r="Z118" i="18" s="1"/>
  <c r="Y123" i="18"/>
  <c r="Z123" i="18" s="1"/>
  <c r="Y128" i="18"/>
  <c r="Z128" i="18" s="1"/>
  <c r="Y133" i="18"/>
  <c r="Z133" i="18" s="1"/>
  <c r="P137" i="18"/>
  <c r="Y142" i="18"/>
  <c r="Z142" i="18" s="1"/>
  <c r="F144" i="18"/>
  <c r="AB144" i="18"/>
  <c r="BA144" i="18"/>
  <c r="BA154" i="18"/>
  <c r="Y126" i="18"/>
  <c r="Z126" i="18" s="1"/>
  <c r="Y127" i="18"/>
  <c r="Z127" i="18" s="1"/>
  <c r="Y131" i="18"/>
  <c r="Z131" i="18" s="1"/>
  <c r="Y132" i="18"/>
  <c r="Z132" i="18" s="1"/>
  <c r="Y141" i="18"/>
  <c r="Z141" i="18" s="1"/>
  <c r="R147" i="18"/>
  <c r="H152" i="18"/>
  <c r="H156" i="18"/>
  <c r="Y138" i="18"/>
  <c r="Z138" i="18" s="1"/>
  <c r="F154" i="18"/>
  <c r="H151" i="18"/>
  <c r="G154" i="18"/>
  <c r="H154" i="18" s="1"/>
  <c r="Y143" i="18"/>
  <c r="Z143" i="18" s="1"/>
  <c r="D149" i="18"/>
  <c r="I125" i="19"/>
  <c r="Y151" i="18"/>
  <c r="Z151" i="18" s="1"/>
  <c r="Y158" i="18"/>
  <c r="Z158" i="18" s="1"/>
  <c r="J158" i="18"/>
  <c r="BA149" i="18"/>
  <c r="Y153" i="18"/>
  <c r="Z153" i="18" s="1"/>
  <c r="F139" i="18"/>
  <c r="D144" i="18"/>
  <c r="Y157" i="18"/>
  <c r="Z157" i="18" s="1"/>
  <c r="AB154" i="18"/>
  <c r="AB159" i="18"/>
  <c r="AB164" i="18"/>
  <c r="AB169" i="18"/>
  <c r="AB174" i="18"/>
  <c r="AB179" i="18"/>
  <c r="AB184" i="18"/>
  <c r="J163" i="18"/>
  <c r="J168" i="18"/>
  <c r="J173" i="18"/>
  <c r="H179" i="18"/>
  <c r="H184" i="18"/>
  <c r="L178" i="18"/>
  <c r="L183" i="18"/>
  <c r="L188" i="18"/>
  <c r="Y172" i="18"/>
  <c r="Z172" i="18" s="1"/>
  <c r="Y176" i="18"/>
  <c r="Z176" i="18" s="1"/>
  <c r="Y177" i="18"/>
  <c r="Z177" i="18" s="1"/>
  <c r="Y181" i="18"/>
  <c r="Z181" i="18" s="1"/>
  <c r="Y182" i="18"/>
  <c r="Z182" i="18" s="1"/>
  <c r="BU4" i="6" l="1"/>
  <c r="H4" i="6"/>
  <c r="AT4" i="6"/>
  <c r="U159" i="13"/>
  <c r="N114" i="13"/>
  <c r="L109" i="13"/>
  <c r="H109" i="13"/>
  <c r="L25" i="13"/>
  <c r="N6" i="3"/>
  <c r="F33" i="17"/>
  <c r="F159" i="13"/>
  <c r="P154" i="13"/>
  <c r="S80" i="13"/>
  <c r="T80" i="13" s="1"/>
  <c r="P8" i="13"/>
  <c r="J7" i="13"/>
  <c r="F39" i="17"/>
  <c r="Y179" i="18"/>
  <c r="Z179" i="18" s="1"/>
  <c r="J174" i="13"/>
  <c r="N169" i="13"/>
  <c r="L114" i="13"/>
  <c r="D35" i="13"/>
  <c r="L8" i="13"/>
  <c r="HI5" i="5"/>
  <c r="L179" i="13"/>
  <c r="F35" i="17"/>
  <c r="N30" i="13"/>
  <c r="F30" i="17"/>
  <c r="H25" i="13"/>
  <c r="P124" i="13"/>
  <c r="P149" i="13"/>
  <c r="J119" i="13"/>
  <c r="J184" i="13"/>
  <c r="L119" i="13"/>
  <c r="L80" i="13"/>
  <c r="L85" i="13"/>
  <c r="Y51" i="18"/>
  <c r="Z51" i="18" s="1"/>
  <c r="Y71" i="18"/>
  <c r="Z71" i="18" s="1"/>
  <c r="J20" i="13"/>
  <c r="Q5" i="3"/>
  <c r="R5" i="3" s="1"/>
  <c r="N124" i="13"/>
  <c r="EA5" i="1"/>
  <c r="EB7" i="1"/>
  <c r="F20" i="17"/>
  <c r="H134" i="13"/>
  <c r="AR99" i="13"/>
  <c r="AS99" i="13" s="1"/>
  <c r="N55" i="13"/>
  <c r="D8" i="13"/>
  <c r="BV18" i="5"/>
  <c r="N22" i="3"/>
  <c r="O5" i="4"/>
  <c r="EA6" i="1"/>
  <c r="EB8" i="1"/>
  <c r="F17" i="17"/>
  <c r="W6" i="18"/>
  <c r="W5" i="18" s="1"/>
  <c r="X5" i="18" s="1"/>
  <c r="BV14" i="5"/>
  <c r="P9" i="13"/>
  <c r="N7" i="13"/>
  <c r="N17" i="3"/>
  <c r="P179" i="13"/>
  <c r="H184" i="13"/>
  <c r="J85" i="13"/>
  <c r="J90" i="13"/>
  <c r="M6" i="18"/>
  <c r="S9" i="13"/>
  <c r="T9" i="13" s="1"/>
  <c r="N5" i="6"/>
  <c r="N10" i="3"/>
  <c r="U99" i="18"/>
  <c r="V99" i="18" s="1"/>
  <c r="V100" i="18"/>
  <c r="K99" i="18"/>
  <c r="L99" i="18" s="1"/>
  <c r="L100" i="18"/>
  <c r="N6" i="18"/>
  <c r="M5" i="18"/>
  <c r="N5" i="18" s="1"/>
  <c r="O99" i="18"/>
  <c r="P99" i="18" s="1"/>
  <c r="P100" i="18"/>
  <c r="W9" i="13"/>
  <c r="AT9" i="13"/>
  <c r="AU9" i="13" s="1"/>
  <c r="F4" i="6"/>
  <c r="S4" i="6"/>
  <c r="AU4" i="6"/>
  <c r="L145" i="18"/>
  <c r="K144" i="18"/>
  <c r="L144" i="18" s="1"/>
  <c r="AI109" i="13"/>
  <c r="P109" i="13"/>
  <c r="F15" i="13"/>
  <c r="S15" i="13"/>
  <c r="T15" i="13" s="1"/>
  <c r="H50" i="18"/>
  <c r="H40" i="18"/>
  <c r="AC159" i="13"/>
  <c r="J159" i="13"/>
  <c r="Y179" i="13"/>
  <c r="AT179" i="13"/>
  <c r="AU179" i="13" s="1"/>
  <c r="P164" i="13"/>
  <c r="G5" i="18"/>
  <c r="N149" i="13"/>
  <c r="J145" i="18"/>
  <c r="I144" i="18"/>
  <c r="Y145" i="18"/>
  <c r="Z145" i="18" s="1"/>
  <c r="H154" i="13"/>
  <c r="J120" i="18"/>
  <c r="I119" i="18"/>
  <c r="Y120" i="18"/>
  <c r="Z120" i="18" s="1"/>
  <c r="W101" i="13"/>
  <c r="U101" i="13"/>
  <c r="D101" i="13"/>
  <c r="AT100" i="13"/>
  <c r="AU100" i="13" s="1"/>
  <c r="Y100" i="13"/>
  <c r="X99" i="13"/>
  <c r="F100" i="13"/>
  <c r="I80" i="18"/>
  <c r="J80" i="18" s="1"/>
  <c r="J81" i="18"/>
  <c r="Y81" i="18"/>
  <c r="Z81" i="18" s="1"/>
  <c r="J91" i="18"/>
  <c r="I90" i="18"/>
  <c r="J90" i="18" s="1"/>
  <c r="Y91" i="18"/>
  <c r="Z91" i="18" s="1"/>
  <c r="AA100" i="13"/>
  <c r="Z99" i="13"/>
  <c r="AA99" i="13" s="1"/>
  <c r="W119" i="13"/>
  <c r="U119" i="13"/>
  <c r="H102" i="13"/>
  <c r="S102" i="13"/>
  <c r="T102" i="13" s="1"/>
  <c r="N100" i="13"/>
  <c r="M99" i="13"/>
  <c r="X110" i="18"/>
  <c r="W109" i="18"/>
  <c r="X109" i="18" s="1"/>
  <c r="O65" i="18"/>
  <c r="P65" i="18" s="1"/>
  <c r="P66" i="18"/>
  <c r="AT50" i="13"/>
  <c r="AU50" i="13" s="1"/>
  <c r="Y50" i="13"/>
  <c r="L100" i="13"/>
  <c r="K99" i="13"/>
  <c r="K6" i="18"/>
  <c r="P60" i="13"/>
  <c r="F7" i="13"/>
  <c r="S7" i="13"/>
  <c r="T7" i="13" s="1"/>
  <c r="E5" i="13"/>
  <c r="H45" i="13"/>
  <c r="S25" i="13"/>
  <c r="T25" i="13" s="1"/>
  <c r="N4" i="6"/>
  <c r="N14" i="3"/>
  <c r="BX7" i="1"/>
  <c r="BW7" i="1"/>
  <c r="BP4" i="5"/>
  <c r="AA5" i="4"/>
  <c r="D5" i="4"/>
  <c r="O4" i="4"/>
  <c r="W179" i="13"/>
  <c r="U179" i="13"/>
  <c r="D179" i="13"/>
  <c r="W55" i="18"/>
  <c r="X55" i="18" s="1"/>
  <c r="X56" i="18"/>
  <c r="DG6" i="1"/>
  <c r="CH6" i="1"/>
  <c r="T66" i="18"/>
  <c r="S65" i="18"/>
  <c r="T65" i="18" s="1"/>
  <c r="N65" i="13"/>
  <c r="Y5" i="13"/>
  <c r="BW8" i="1"/>
  <c r="H45" i="18"/>
  <c r="F36" i="17"/>
  <c r="F29" i="17"/>
  <c r="F40" i="17"/>
  <c r="F15" i="17"/>
  <c r="F9" i="17"/>
  <c r="U149" i="13"/>
  <c r="F8" i="17"/>
  <c r="N140" i="18"/>
  <c r="M139" i="18"/>
  <c r="N139" i="18" s="1"/>
  <c r="Y102" i="13"/>
  <c r="AT102" i="13"/>
  <c r="AU102" i="13" s="1"/>
  <c r="U102" i="13"/>
  <c r="F102" i="13"/>
  <c r="J154" i="13"/>
  <c r="T91" i="18"/>
  <c r="S90" i="18"/>
  <c r="T90" i="18" s="1"/>
  <c r="AT90" i="13"/>
  <c r="AU90" i="13" s="1"/>
  <c r="T86" i="18"/>
  <c r="S85" i="18"/>
  <c r="T85" i="18" s="1"/>
  <c r="AT45" i="13"/>
  <c r="AU45" i="13" s="1"/>
  <c r="Y45" i="13"/>
  <c r="N70" i="13"/>
  <c r="M30" i="18"/>
  <c r="N30" i="18" s="1"/>
  <c r="N31" i="18"/>
  <c r="T20" i="13"/>
  <c r="AY5" i="13"/>
  <c r="BV5" i="13"/>
  <c r="BW5" i="13" s="1"/>
  <c r="AW5" i="13"/>
  <c r="AW4" i="13" s="1"/>
  <c r="AP5" i="13"/>
  <c r="AQ5" i="13" s="1"/>
  <c r="AQ6" i="13"/>
  <c r="AL5" i="13"/>
  <c r="AM5" i="13" s="1"/>
  <c r="AM6" i="13"/>
  <c r="Q6" i="18"/>
  <c r="R11" i="18"/>
  <c r="Q10" i="18"/>
  <c r="R10" i="18" s="1"/>
  <c r="L7" i="13"/>
  <c r="J4" i="6"/>
  <c r="N13" i="3"/>
  <c r="BW5" i="1"/>
  <c r="AV9" i="1"/>
  <c r="AV7" i="1"/>
  <c r="AU5" i="1"/>
  <c r="Y184" i="13"/>
  <c r="AT184" i="13"/>
  <c r="AU184" i="13" s="1"/>
  <c r="AG100" i="13"/>
  <c r="AF99" i="13"/>
  <c r="AG99" i="13" s="1"/>
  <c r="O35" i="18"/>
  <c r="P35" i="18" s="1"/>
  <c r="P36" i="18"/>
  <c r="R165" i="18"/>
  <c r="Q164" i="18"/>
  <c r="R164" i="18" s="1"/>
  <c r="CW39" i="5"/>
  <c r="BV39" i="5"/>
  <c r="K5" i="4"/>
  <c r="AH5" i="4"/>
  <c r="AI5" i="4" s="1"/>
  <c r="Y7" i="18"/>
  <c r="Z7" i="18" s="1"/>
  <c r="L184" i="13"/>
  <c r="U154" i="13"/>
  <c r="W154" i="13"/>
  <c r="F7" i="17"/>
  <c r="W129" i="13"/>
  <c r="U129" i="13"/>
  <c r="AT124" i="13"/>
  <c r="AU124" i="13" s="1"/>
  <c r="N104" i="13"/>
  <c r="R110" i="18"/>
  <c r="Q109" i="18"/>
  <c r="R109" i="18" s="1"/>
  <c r="P86" i="18"/>
  <c r="O85" i="18"/>
  <c r="P85" i="18" s="1"/>
  <c r="F119" i="13"/>
  <c r="S119" i="13"/>
  <c r="T119" i="13" s="1"/>
  <c r="AJ99" i="13"/>
  <c r="AK99" i="13" s="1"/>
  <c r="AK100" i="13"/>
  <c r="Y66" i="18"/>
  <c r="Z66" i="18" s="1"/>
  <c r="J66" i="18"/>
  <c r="I65" i="18"/>
  <c r="T81" i="18"/>
  <c r="S80" i="18"/>
  <c r="T80" i="18" s="1"/>
  <c r="F70" i="13"/>
  <c r="S70" i="13"/>
  <c r="T70" i="13" s="1"/>
  <c r="X66" i="18"/>
  <c r="W65" i="18"/>
  <c r="X65" i="18" s="1"/>
  <c r="P90" i="13"/>
  <c r="Q60" i="18"/>
  <c r="R60" i="18" s="1"/>
  <c r="R61" i="18"/>
  <c r="I55" i="18"/>
  <c r="J55" i="18" s="1"/>
  <c r="Y56" i="18"/>
  <c r="Z56" i="18" s="1"/>
  <c r="J56" i="18"/>
  <c r="Y65" i="13"/>
  <c r="AT65" i="13"/>
  <c r="AU65" i="13" s="1"/>
  <c r="F30" i="13"/>
  <c r="S30" i="13"/>
  <c r="T30" i="13" s="1"/>
  <c r="F10" i="13"/>
  <c r="S10" i="13"/>
  <c r="T10" i="13" s="1"/>
  <c r="AH5" i="13"/>
  <c r="AI5" i="13" s="1"/>
  <c r="AI6" i="13"/>
  <c r="K5" i="13"/>
  <c r="L6" i="13"/>
  <c r="N15" i="13"/>
  <c r="X21" i="18"/>
  <c r="W20" i="18"/>
  <c r="X20" i="18" s="1"/>
  <c r="AT5" i="6"/>
  <c r="AU5" i="6" s="1"/>
  <c r="W5" i="6"/>
  <c r="U5" i="6"/>
  <c r="AK4" i="6"/>
  <c r="BV5" i="5"/>
  <c r="BW5" i="5"/>
  <c r="CW44" i="5"/>
  <c r="BV44" i="5"/>
  <c r="N12" i="3"/>
  <c r="EO4" i="5"/>
  <c r="BG6" i="1"/>
  <c r="L21" i="18"/>
  <c r="K20" i="18"/>
  <c r="AQ100" i="13"/>
  <c r="AP99" i="13"/>
  <c r="AQ99" i="13" s="1"/>
  <c r="P170" i="18"/>
  <c r="O169" i="18"/>
  <c r="J169" i="13"/>
  <c r="X135" i="18"/>
  <c r="W134" i="18"/>
  <c r="X134" i="18" s="1"/>
  <c r="P140" i="18"/>
  <c r="O139" i="18"/>
  <c r="P139" i="18" s="1"/>
  <c r="F34" i="17"/>
  <c r="D144" i="13"/>
  <c r="S144" i="13"/>
  <c r="T144" i="13" s="1"/>
  <c r="W134" i="13"/>
  <c r="U134" i="13"/>
  <c r="N76" i="18"/>
  <c r="M75" i="18"/>
  <c r="N75" i="18" s="1"/>
  <c r="K75" i="18"/>
  <c r="L76" i="18"/>
  <c r="N86" i="18"/>
  <c r="M85" i="18"/>
  <c r="N85" i="18" s="1"/>
  <c r="D90" i="13"/>
  <c r="S90" i="13"/>
  <c r="T90" i="13" s="1"/>
  <c r="AT75" i="13"/>
  <c r="AU75" i="13" s="1"/>
  <c r="Y75" i="13"/>
  <c r="R105" i="18"/>
  <c r="Q104" i="18"/>
  <c r="R104" i="18" s="1"/>
  <c r="Q100" i="18"/>
  <c r="N129" i="13"/>
  <c r="N109" i="13"/>
  <c r="F55" i="13"/>
  <c r="S55" i="13"/>
  <c r="T55" i="13" s="1"/>
  <c r="T61" i="18"/>
  <c r="S60" i="18"/>
  <c r="T60" i="18" s="1"/>
  <c r="AB99" i="13"/>
  <c r="AC99" i="13" s="1"/>
  <c r="S8" i="13"/>
  <c r="T8" i="13" s="1"/>
  <c r="U55" i="18"/>
  <c r="V55" i="18" s="1"/>
  <c r="V56" i="18"/>
  <c r="J41" i="18"/>
  <c r="I40" i="18"/>
  <c r="J40" i="18" s="1"/>
  <c r="Y41" i="18"/>
  <c r="Z41" i="18" s="1"/>
  <c r="AT15" i="13"/>
  <c r="AU15" i="13" s="1"/>
  <c r="S35" i="13"/>
  <c r="T35" i="13" s="1"/>
  <c r="F35" i="13"/>
  <c r="N40" i="13"/>
  <c r="P45" i="13"/>
  <c r="H9" i="13"/>
  <c r="P15" i="13"/>
  <c r="J55" i="13"/>
  <c r="AE70" i="13"/>
  <c r="L70" i="13"/>
  <c r="C5" i="13"/>
  <c r="D6" i="13"/>
  <c r="S6" i="13"/>
  <c r="T6" i="13" s="1"/>
  <c r="T26" i="18"/>
  <c r="S25" i="18"/>
  <c r="T25" i="18" s="1"/>
  <c r="BV38" i="5"/>
  <c r="CW38" i="5"/>
  <c r="J5" i="6"/>
  <c r="N11" i="3"/>
  <c r="HI4" i="5"/>
  <c r="U4" i="4"/>
  <c r="P115" i="18"/>
  <c r="O114" i="18"/>
  <c r="P114" i="18" s="1"/>
  <c r="M40" i="18"/>
  <c r="N40" i="18" s="1"/>
  <c r="N41" i="18"/>
  <c r="DD5" i="1"/>
  <c r="CN5" i="1"/>
  <c r="AI100" i="13"/>
  <c r="AH99" i="13"/>
  <c r="AI99" i="13" s="1"/>
  <c r="P100" i="13"/>
  <c r="W184" i="13"/>
  <c r="U184" i="13"/>
  <c r="AT164" i="13"/>
  <c r="AU164" i="13" s="1"/>
  <c r="Y164" i="13"/>
  <c r="P165" i="18"/>
  <c r="O164" i="18"/>
  <c r="R185" i="18"/>
  <c r="Q184" i="18"/>
  <c r="R184" i="18" s="1"/>
  <c r="T184" i="13"/>
  <c r="W144" i="18"/>
  <c r="X144" i="18" s="1"/>
  <c r="X145" i="18"/>
  <c r="L129" i="13"/>
  <c r="AC104" i="13"/>
  <c r="J104" i="13"/>
  <c r="W100" i="18"/>
  <c r="X175" i="18"/>
  <c r="W174" i="18"/>
  <c r="X174" i="18" s="1"/>
  <c r="F129" i="13"/>
  <c r="S129" i="13"/>
  <c r="T129" i="13" s="1"/>
  <c r="K85" i="18"/>
  <c r="L85" i="18" s="1"/>
  <c r="L86" i="18"/>
  <c r="J102" i="13"/>
  <c r="S104" i="13"/>
  <c r="T104" i="13" s="1"/>
  <c r="T100" i="13"/>
  <c r="AW99" i="13"/>
  <c r="AW97" i="13" s="1"/>
  <c r="V41" i="18"/>
  <c r="U40" i="18"/>
  <c r="V40" i="18" s="1"/>
  <c r="O6" i="18"/>
  <c r="P50" i="13"/>
  <c r="Y55" i="13"/>
  <c r="AT55" i="13"/>
  <c r="AU55" i="13" s="1"/>
  <c r="U6" i="18"/>
  <c r="Y70" i="13"/>
  <c r="AT70" i="13"/>
  <c r="AU70" i="13" s="1"/>
  <c r="Y40" i="13"/>
  <c r="AT40" i="13"/>
  <c r="AU40" i="13" s="1"/>
  <c r="D10" i="13"/>
  <c r="N10" i="13"/>
  <c r="AT20" i="13"/>
  <c r="AU20" i="13" s="1"/>
  <c r="P5" i="6"/>
  <c r="CW19" i="5"/>
  <c r="BV19" i="5"/>
  <c r="M4" i="4"/>
  <c r="CP6" i="1"/>
  <c r="DC6" i="1"/>
  <c r="BO6" i="1"/>
  <c r="DC5" i="1"/>
  <c r="Y159" i="18"/>
  <c r="Z159" i="18" s="1"/>
  <c r="G99" i="18"/>
  <c r="Y101" i="18"/>
  <c r="Z101" i="18" s="1"/>
  <c r="H101" i="18"/>
  <c r="F169" i="13"/>
  <c r="S169" i="13"/>
  <c r="T169" i="13" s="1"/>
  <c r="U169" i="13"/>
  <c r="U144" i="18"/>
  <c r="V144" i="18" s="1"/>
  <c r="V145" i="18"/>
  <c r="T110" i="18"/>
  <c r="S109" i="18"/>
  <c r="T109" i="18" s="1"/>
  <c r="J129" i="13"/>
  <c r="J104" i="18"/>
  <c r="L103" i="13"/>
  <c r="L134" i="13"/>
  <c r="F75" i="13"/>
  <c r="S75" i="13"/>
  <c r="T75" i="13" s="1"/>
  <c r="F109" i="13"/>
  <c r="S109" i="13"/>
  <c r="T109" i="13" s="1"/>
  <c r="U75" i="18"/>
  <c r="V75" i="18" s="1"/>
  <c r="V76" i="18"/>
  <c r="L56" i="18"/>
  <c r="K55" i="18"/>
  <c r="L55" i="18" s="1"/>
  <c r="F85" i="13"/>
  <c r="S85" i="13"/>
  <c r="T85" i="13" s="1"/>
  <c r="AT104" i="13"/>
  <c r="AU104" i="13" s="1"/>
  <c r="S154" i="13"/>
  <c r="T154" i="13" s="1"/>
  <c r="N61" i="18"/>
  <c r="M60" i="18"/>
  <c r="N60" i="18" s="1"/>
  <c r="V86" i="18"/>
  <c r="U85" i="18"/>
  <c r="V85" i="18" s="1"/>
  <c r="K60" i="18"/>
  <c r="L60" i="18" s="1"/>
  <c r="L61" i="18"/>
  <c r="Y30" i="13"/>
  <c r="AT30" i="13"/>
  <c r="AU30" i="13" s="1"/>
  <c r="AE102" i="13"/>
  <c r="AD99" i="13"/>
  <c r="AE99" i="13" s="1"/>
  <c r="I5" i="13"/>
  <c r="J5" i="13" s="1"/>
  <c r="J6" i="13"/>
  <c r="N35" i="13"/>
  <c r="D40" i="13"/>
  <c r="H7" i="13"/>
  <c r="AN5" i="13"/>
  <c r="AO5" i="13" s="1"/>
  <c r="BU5" i="6"/>
  <c r="P4" i="6"/>
  <c r="N21" i="3"/>
  <c r="N9" i="3"/>
  <c r="CQ5" i="5"/>
  <c r="BP5" i="5"/>
  <c r="DF6" i="1"/>
  <c r="DK5" i="1"/>
  <c r="BZ5" i="1"/>
  <c r="CW5" i="1"/>
  <c r="CX5" i="1" s="1"/>
  <c r="AY5" i="1"/>
  <c r="DI6" i="1"/>
  <c r="CD6" i="1"/>
  <c r="BC6" i="1"/>
  <c r="T159" i="13"/>
  <c r="F134" i="13"/>
  <c r="S134" i="13"/>
  <c r="T134" i="13" s="1"/>
  <c r="X51" i="18"/>
  <c r="W50" i="18"/>
  <c r="X50" i="18" s="1"/>
  <c r="L46" i="18"/>
  <c r="K45" i="18"/>
  <c r="L45" i="18" s="1"/>
  <c r="U70" i="18"/>
  <c r="V70" i="18" s="1"/>
  <c r="V71" i="18"/>
  <c r="BA99" i="18"/>
  <c r="BB99" i="18" s="1"/>
  <c r="AB99" i="18"/>
  <c r="D99" i="18"/>
  <c r="AD99" i="18"/>
  <c r="F11" i="17"/>
  <c r="AT169" i="13"/>
  <c r="AU169" i="13" s="1"/>
  <c r="P159" i="13"/>
  <c r="AT154" i="13"/>
  <c r="AU154" i="13" s="1"/>
  <c r="Y154" i="13"/>
  <c r="Y103" i="18"/>
  <c r="Z103" i="18" s="1"/>
  <c r="F41" i="17"/>
  <c r="H164" i="13"/>
  <c r="Y175" i="18"/>
  <c r="Z175" i="18" s="1"/>
  <c r="J175" i="18"/>
  <c r="I174" i="18"/>
  <c r="L174" i="13"/>
  <c r="F28" i="17"/>
  <c r="S149" i="13"/>
  <c r="T149" i="13" s="1"/>
  <c r="F149" i="13"/>
  <c r="AT144" i="13"/>
  <c r="AU144" i="13" s="1"/>
  <c r="Y144" i="13"/>
  <c r="F139" i="13"/>
  <c r="S139" i="13"/>
  <c r="T139" i="13" s="1"/>
  <c r="Y149" i="13"/>
  <c r="AT149" i="13"/>
  <c r="AU149" i="13" s="1"/>
  <c r="N159" i="13"/>
  <c r="W139" i="18"/>
  <c r="X139" i="18" s="1"/>
  <c r="X140" i="18"/>
  <c r="H139" i="13"/>
  <c r="J144" i="13"/>
  <c r="Y174" i="13"/>
  <c r="AT174" i="13"/>
  <c r="AU174" i="13" s="1"/>
  <c r="U174" i="13"/>
  <c r="P120" i="18"/>
  <c r="O119" i="18"/>
  <c r="P119" i="18" s="1"/>
  <c r="Y105" i="18"/>
  <c r="Z105" i="18" s="1"/>
  <c r="Y110" i="18"/>
  <c r="Z110" i="18" s="1"/>
  <c r="N119" i="13"/>
  <c r="H104" i="13"/>
  <c r="W100" i="13"/>
  <c r="V99" i="13"/>
  <c r="U100" i="13"/>
  <c r="AT114" i="13"/>
  <c r="AU114" i="13" s="1"/>
  <c r="Y114" i="13"/>
  <c r="U114" i="13"/>
  <c r="BA99" i="13"/>
  <c r="BV99" i="13"/>
  <c r="BW99" i="13" s="1"/>
  <c r="S103" i="13"/>
  <c r="T103" i="13" s="1"/>
  <c r="F103" i="13"/>
  <c r="E99" i="13"/>
  <c r="P101" i="13"/>
  <c r="O99" i="13"/>
  <c r="P99" i="13" s="1"/>
  <c r="Q65" i="18"/>
  <c r="R65" i="18" s="1"/>
  <c r="R66" i="18"/>
  <c r="P75" i="13"/>
  <c r="F154" i="13"/>
  <c r="AT85" i="13"/>
  <c r="AU85" i="13" s="1"/>
  <c r="Y85" i="13"/>
  <c r="H65" i="13"/>
  <c r="F40" i="13"/>
  <c r="S40" i="13"/>
  <c r="T40" i="13" s="1"/>
  <c r="P51" i="18"/>
  <c r="O50" i="18"/>
  <c r="P50" i="18" s="1"/>
  <c r="T56" i="18"/>
  <c r="S55" i="18"/>
  <c r="T55" i="18" s="1"/>
  <c r="N60" i="13"/>
  <c r="AD5" i="13"/>
  <c r="AE5" i="13" s="1"/>
  <c r="AE6" i="13"/>
  <c r="T31" i="18"/>
  <c r="S30" i="18"/>
  <c r="T30" i="18" s="1"/>
  <c r="P16" i="18"/>
  <c r="O15" i="18"/>
  <c r="CW11" i="5"/>
  <c r="BV11" i="5"/>
  <c r="N20" i="3"/>
  <c r="N8" i="3"/>
  <c r="Q5" i="4"/>
  <c r="GF4" i="5"/>
  <c r="GH5" i="5"/>
  <c r="AA60" i="13"/>
  <c r="AT60" i="13"/>
  <c r="AU60" i="13" s="1"/>
  <c r="H60" i="13"/>
  <c r="N51" i="18"/>
  <c r="M50" i="18"/>
  <c r="N50" i="18" s="1"/>
  <c r="Y102" i="18"/>
  <c r="Z102" i="18" s="1"/>
  <c r="Y149" i="18"/>
  <c r="Z149" i="18" s="1"/>
  <c r="Y80" i="18"/>
  <c r="Z80" i="18" s="1"/>
  <c r="Y35" i="18"/>
  <c r="Z35" i="18" s="1"/>
  <c r="Y8" i="18"/>
  <c r="Z8" i="18" s="1"/>
  <c r="F18" i="17"/>
  <c r="F42" i="17"/>
  <c r="AD5" i="18"/>
  <c r="BA5" i="18"/>
  <c r="BB5" i="18" s="1"/>
  <c r="AB5" i="18"/>
  <c r="F179" i="13"/>
  <c r="S179" i="13"/>
  <c r="T179" i="13" s="1"/>
  <c r="AG164" i="13"/>
  <c r="N164" i="13"/>
  <c r="F43" i="17"/>
  <c r="W164" i="13"/>
  <c r="U164" i="13"/>
  <c r="P184" i="13"/>
  <c r="L175" i="18"/>
  <c r="K174" i="18"/>
  <c r="L174" i="18" s="1"/>
  <c r="Y159" i="13"/>
  <c r="AT159" i="13"/>
  <c r="AU159" i="13" s="1"/>
  <c r="F6" i="17"/>
  <c r="F16" i="17"/>
  <c r="F38" i="17"/>
  <c r="L154" i="13"/>
  <c r="W139" i="13"/>
  <c r="U139" i="13"/>
  <c r="AT139" i="13"/>
  <c r="AU139" i="13" s="1"/>
  <c r="AT129" i="13"/>
  <c r="AU129" i="13" s="1"/>
  <c r="Y129" i="13"/>
  <c r="F144" i="13"/>
  <c r="F124" i="13"/>
  <c r="S124" i="13"/>
  <c r="T124" i="13" s="1"/>
  <c r="P129" i="13"/>
  <c r="N139" i="13"/>
  <c r="I100" i="18"/>
  <c r="J109" i="18"/>
  <c r="AC124" i="13"/>
  <c r="J124" i="13"/>
  <c r="J80" i="13"/>
  <c r="U104" i="13"/>
  <c r="Y46" i="18"/>
  <c r="Z46" i="18" s="1"/>
  <c r="L66" i="18"/>
  <c r="K65" i="18"/>
  <c r="L65" i="18" s="1"/>
  <c r="H85" i="13"/>
  <c r="S50" i="13"/>
  <c r="T50" i="13" s="1"/>
  <c r="F50" i="13"/>
  <c r="S65" i="13"/>
  <c r="T65" i="13" s="1"/>
  <c r="I6" i="18"/>
  <c r="Y31" i="18"/>
  <c r="Z31" i="18" s="1"/>
  <c r="L55" i="13"/>
  <c r="M35" i="18"/>
  <c r="N35" i="18" s="1"/>
  <c r="N36" i="18"/>
  <c r="L20" i="13"/>
  <c r="AG7" i="13"/>
  <c r="AF5" i="13"/>
  <c r="AG5" i="13" s="1"/>
  <c r="V5" i="13"/>
  <c r="W5" i="13" s="1"/>
  <c r="J15" i="13"/>
  <c r="P71" i="18"/>
  <c r="O70" i="18"/>
  <c r="D15" i="13"/>
  <c r="H5" i="6"/>
  <c r="T41" i="18"/>
  <c r="S40" i="18"/>
  <c r="T40" i="18" s="1"/>
  <c r="D5" i="6"/>
  <c r="K4" i="4"/>
  <c r="AH4" i="4"/>
  <c r="AI4" i="4" s="1"/>
  <c r="N19" i="3"/>
  <c r="N7" i="3"/>
  <c r="CV4" i="5"/>
  <c r="CW4" i="5" s="1"/>
  <c r="CF5" i="1"/>
  <c r="DH5" i="1"/>
  <c r="CT6" i="1"/>
  <c r="DA6" i="1"/>
  <c r="DE5" i="1"/>
  <c r="CL5" i="1"/>
  <c r="DJ5" i="1"/>
  <c r="L140" i="18"/>
  <c r="K139" i="18"/>
  <c r="L139" i="18" s="1"/>
  <c r="P91" i="18"/>
  <c r="O90" i="18"/>
  <c r="P90" i="18" s="1"/>
  <c r="T36" i="18"/>
  <c r="S35" i="18"/>
  <c r="T35" i="18" s="1"/>
  <c r="Y35" i="13"/>
  <c r="AT35" i="13"/>
  <c r="AU35" i="13" s="1"/>
  <c r="H55" i="13"/>
  <c r="BV7" i="5"/>
  <c r="BT118" i="1"/>
  <c r="BU6" i="1"/>
  <c r="Y124" i="18"/>
  <c r="Z124" i="18" s="1"/>
  <c r="Y10" i="18"/>
  <c r="Z10" i="18" s="1"/>
  <c r="Y9" i="18"/>
  <c r="Z9" i="18" s="1"/>
  <c r="F21" i="17"/>
  <c r="F37" i="17"/>
  <c r="F14" i="17"/>
  <c r="F19" i="17"/>
  <c r="N184" i="13"/>
  <c r="Y140" i="18"/>
  <c r="Z140" i="18" s="1"/>
  <c r="D154" i="13"/>
  <c r="M134" i="18"/>
  <c r="N134" i="18" s="1"/>
  <c r="N135" i="18"/>
  <c r="K134" i="18"/>
  <c r="L135" i="18"/>
  <c r="S164" i="13"/>
  <c r="T164" i="13" s="1"/>
  <c r="S154" i="18"/>
  <c r="T155" i="18"/>
  <c r="W144" i="13"/>
  <c r="U144" i="13"/>
  <c r="X120" i="18"/>
  <c r="W119" i="18"/>
  <c r="X119" i="18" s="1"/>
  <c r="V130" i="18"/>
  <c r="U129" i="18"/>
  <c r="V129" i="18" s="1"/>
  <c r="D139" i="13"/>
  <c r="F114" i="13"/>
  <c r="S114" i="13"/>
  <c r="T114" i="13" s="1"/>
  <c r="Y103" i="13"/>
  <c r="AT103" i="13"/>
  <c r="AU103" i="13" s="1"/>
  <c r="S100" i="18"/>
  <c r="S104" i="18"/>
  <c r="T104" i="18" s="1"/>
  <c r="T105" i="18"/>
  <c r="J115" i="18"/>
  <c r="I114" i="18"/>
  <c r="Y115" i="18"/>
  <c r="Z115" i="18" s="1"/>
  <c r="D100" i="13"/>
  <c r="C99" i="13"/>
  <c r="H90" i="13"/>
  <c r="AN99" i="13"/>
  <c r="AO99" i="13" s="1"/>
  <c r="Q114" i="18"/>
  <c r="R114" i="18" s="1"/>
  <c r="R115" i="18"/>
  <c r="AT119" i="13"/>
  <c r="AU119" i="13" s="1"/>
  <c r="Y119" i="13"/>
  <c r="J114" i="13"/>
  <c r="P80" i="13"/>
  <c r="Q70" i="18"/>
  <c r="R70" i="18" s="1"/>
  <c r="R71" i="18"/>
  <c r="M100" i="18"/>
  <c r="N105" i="18"/>
  <c r="M104" i="18"/>
  <c r="N104" i="18" s="1"/>
  <c r="D50" i="13"/>
  <c r="P41" i="18"/>
  <c r="O40" i="18"/>
  <c r="P40" i="18" s="1"/>
  <c r="P61" i="18"/>
  <c r="O60" i="18"/>
  <c r="P60" i="18" s="1"/>
  <c r="Y36" i="18"/>
  <c r="Z36" i="18" s="1"/>
  <c r="D45" i="13"/>
  <c r="H35" i="13"/>
  <c r="Y25" i="13"/>
  <c r="F25" i="13"/>
  <c r="AT25" i="13"/>
  <c r="AU25" i="13" s="1"/>
  <c r="S6" i="18"/>
  <c r="S60" i="13"/>
  <c r="T60" i="13" s="1"/>
  <c r="D9" i="13"/>
  <c r="J50" i="13"/>
  <c r="M5" i="13"/>
  <c r="Z5" i="13"/>
  <c r="AA5" i="13" s="1"/>
  <c r="AA6" i="13"/>
  <c r="AT6" i="13"/>
  <c r="AU6" i="13" s="1"/>
  <c r="AT7" i="13"/>
  <c r="AU7" i="13" s="1"/>
  <c r="Y5" i="6"/>
  <c r="U4" i="6"/>
  <c r="N16" i="3"/>
  <c r="BV28" i="5"/>
  <c r="AC5" i="4"/>
  <c r="AE5" i="4"/>
  <c r="AV10" i="1"/>
  <c r="AV8" i="1"/>
  <c r="AU6" i="1"/>
  <c r="BQ6" i="1"/>
  <c r="DB6" i="1"/>
  <c r="CR6" i="1"/>
  <c r="DG5" i="1"/>
  <c r="BM5" i="1"/>
  <c r="V91" i="18"/>
  <c r="U90" i="18"/>
  <c r="V90" i="18" s="1"/>
  <c r="O5" i="13"/>
  <c r="P5" i="13" s="1"/>
  <c r="P6" i="13"/>
  <c r="F5" i="6"/>
  <c r="S5" i="6"/>
  <c r="AT134" i="13"/>
  <c r="AU134" i="13" s="1"/>
  <c r="F45" i="13"/>
  <c r="S45" i="13"/>
  <c r="T45" i="13" s="1"/>
  <c r="CX8" i="1"/>
  <c r="F12" i="17"/>
  <c r="F10" i="17"/>
  <c r="F5" i="17"/>
  <c r="F174" i="13"/>
  <c r="S174" i="13"/>
  <c r="T174" i="13" s="1"/>
  <c r="F31" i="17"/>
  <c r="F13" i="17"/>
  <c r="R175" i="18"/>
  <c r="Q174" i="18"/>
  <c r="R174" i="18" s="1"/>
  <c r="T165" i="18"/>
  <c r="S164" i="18"/>
  <c r="T164" i="18" s="1"/>
  <c r="N175" i="18"/>
  <c r="M174" i="18"/>
  <c r="N174" i="18" s="1"/>
  <c r="D164" i="13"/>
  <c r="L159" i="13"/>
  <c r="D134" i="13"/>
  <c r="Y109" i="13"/>
  <c r="AT109" i="13"/>
  <c r="AU109" i="13" s="1"/>
  <c r="L120" i="18"/>
  <c r="K119" i="18"/>
  <c r="L119" i="18" s="1"/>
  <c r="H100" i="13"/>
  <c r="G99" i="13"/>
  <c r="H99" i="13" s="1"/>
  <c r="Y101" i="13"/>
  <c r="AT101" i="13"/>
  <c r="AU101" i="13" s="1"/>
  <c r="F101" i="13"/>
  <c r="W103" i="13"/>
  <c r="U103" i="13"/>
  <c r="P110" i="18"/>
  <c r="O109" i="18"/>
  <c r="P109" i="18" s="1"/>
  <c r="J130" i="18"/>
  <c r="I129" i="18"/>
  <c r="Y130" i="18"/>
  <c r="Z130" i="18" s="1"/>
  <c r="U109" i="13"/>
  <c r="AT80" i="13"/>
  <c r="AU80" i="13" s="1"/>
  <c r="I60" i="18"/>
  <c r="J61" i="18"/>
  <c r="Y61" i="18"/>
  <c r="Z61" i="18" s="1"/>
  <c r="D85" i="13"/>
  <c r="H80" i="13"/>
  <c r="K35" i="18"/>
  <c r="L35" i="18" s="1"/>
  <c r="L36" i="18"/>
  <c r="D65" i="13"/>
  <c r="H40" i="13"/>
  <c r="U65" i="18"/>
  <c r="V65" i="18" s="1"/>
  <c r="V66" i="18"/>
  <c r="K50" i="18"/>
  <c r="L50" i="18" s="1"/>
  <c r="L51" i="18"/>
  <c r="AT10" i="13"/>
  <c r="AU10" i="13" s="1"/>
  <c r="R46" i="18"/>
  <c r="Q45" i="18"/>
  <c r="R45" i="18" s="1"/>
  <c r="AL99" i="13"/>
  <c r="AM99" i="13" s="1"/>
  <c r="W8" i="13"/>
  <c r="AT8" i="13"/>
  <c r="AU8" i="13" s="1"/>
  <c r="D7" i="13"/>
  <c r="J10" i="13"/>
  <c r="AS7" i="13"/>
  <c r="AR5" i="13"/>
  <c r="AS5" i="13" s="1"/>
  <c r="G5" i="13"/>
  <c r="H5" i="13" s="1"/>
  <c r="H6" i="13"/>
  <c r="P30" i="13"/>
  <c r="L9" i="13"/>
  <c r="AJ5" i="13"/>
  <c r="AK5" i="13" s="1"/>
  <c r="AK6" i="13"/>
  <c r="BV6" i="1"/>
  <c r="BW6" i="1" s="1"/>
  <c r="DH6" i="1"/>
  <c r="CF6" i="1"/>
  <c r="BE6" i="1"/>
  <c r="AG4" i="4"/>
  <c r="CX7" i="1"/>
  <c r="CZ6" i="1"/>
  <c r="CW6" i="1"/>
  <c r="DD15" i="1" s="1"/>
  <c r="BE5" i="1"/>
  <c r="J99" i="13" l="1"/>
  <c r="X6" i="18"/>
  <c r="D99" i="13"/>
  <c r="N99" i="13"/>
  <c r="Y139" i="18"/>
  <c r="Z139" i="18" s="1"/>
  <c r="L99" i="13"/>
  <c r="N5" i="13"/>
  <c r="DD14" i="1"/>
  <c r="CY7" i="1"/>
  <c r="L75" i="18"/>
  <c r="Y75" i="18"/>
  <c r="Z75" i="18" s="1"/>
  <c r="N100" i="18"/>
  <c r="M99" i="18"/>
  <c r="N99" i="18" s="1"/>
  <c r="J65" i="18"/>
  <c r="Y65" i="18"/>
  <c r="Z65" i="18" s="1"/>
  <c r="J144" i="18"/>
  <c r="Y144" i="18"/>
  <c r="Z144" i="18" s="1"/>
  <c r="Y50" i="18"/>
  <c r="Z50" i="18" s="1"/>
  <c r="J114" i="18"/>
  <c r="Y114" i="18"/>
  <c r="Z114" i="18" s="1"/>
  <c r="J60" i="18"/>
  <c r="Y60" i="18"/>
  <c r="Z60" i="18" s="1"/>
  <c r="CY8" i="1"/>
  <c r="P164" i="18"/>
  <c r="Y164" i="18"/>
  <c r="Z164" i="18" s="1"/>
  <c r="L6" i="18"/>
  <c r="K5" i="18"/>
  <c r="L5" i="18" s="1"/>
  <c r="AT99" i="13"/>
  <c r="Y99" i="13"/>
  <c r="I5" i="18"/>
  <c r="J5" i="18" s="1"/>
  <c r="J6" i="18"/>
  <c r="Y6" i="18"/>
  <c r="Z6" i="18" s="1"/>
  <c r="Y90" i="18"/>
  <c r="Z90" i="18" s="1"/>
  <c r="P169" i="18"/>
  <c r="Y169" i="18"/>
  <c r="Z169" i="18" s="1"/>
  <c r="L5" i="13"/>
  <c r="H5" i="18"/>
  <c r="P70" i="18"/>
  <c r="Y70" i="18"/>
  <c r="Z70" i="18" s="1"/>
  <c r="Y109" i="18"/>
  <c r="Z109" i="18" s="1"/>
  <c r="W99" i="13"/>
  <c r="U99" i="13"/>
  <c r="Y104" i="18"/>
  <c r="Z104" i="18" s="1"/>
  <c r="H99" i="18"/>
  <c r="W99" i="18"/>
  <c r="X99" i="18" s="1"/>
  <c r="X100" i="18"/>
  <c r="D5" i="13"/>
  <c r="Q99" i="18"/>
  <c r="R99" i="18" s="1"/>
  <c r="R100" i="18"/>
  <c r="BV4" i="5"/>
  <c r="T1" i="6"/>
  <c r="I99" i="18"/>
  <c r="J99" i="18" s="1"/>
  <c r="J100" i="18"/>
  <c r="Y100" i="18"/>
  <c r="Z100" i="18" s="1"/>
  <c r="J174" i="18"/>
  <c r="Y174" i="18"/>
  <c r="Z174" i="18" s="1"/>
  <c r="Y30" i="18"/>
  <c r="Z30" i="18" s="1"/>
  <c r="J129" i="18"/>
  <c r="Y129" i="18"/>
  <c r="Z129" i="18" s="1"/>
  <c r="T154" i="18"/>
  <c r="Y154" i="18"/>
  <c r="Z154" i="18" s="1"/>
  <c r="F99" i="13"/>
  <c r="S99" i="13"/>
  <c r="L20" i="18"/>
  <c r="Y20" i="18"/>
  <c r="Z20" i="18" s="1"/>
  <c r="Y25" i="18"/>
  <c r="Z25" i="18" s="1"/>
  <c r="Y45" i="18"/>
  <c r="Z45" i="18" s="1"/>
  <c r="S99" i="18"/>
  <c r="T99" i="18" s="1"/>
  <c r="T100" i="18"/>
  <c r="CY6" i="1"/>
  <c r="CX6" i="1"/>
  <c r="P15" i="18"/>
  <c r="Y15" i="18"/>
  <c r="Z15" i="18" s="1"/>
  <c r="J119" i="18"/>
  <c r="Y119" i="18"/>
  <c r="Z119" i="18" s="1"/>
  <c r="Y85" i="18"/>
  <c r="Z85" i="18" s="1"/>
  <c r="F5" i="13"/>
  <c r="S5" i="13"/>
  <c r="Y40" i="18"/>
  <c r="Z40" i="18" s="1"/>
  <c r="O5" i="18"/>
  <c r="P5" i="18" s="1"/>
  <c r="P6" i="18"/>
  <c r="T6" i="18"/>
  <c r="S5" i="18"/>
  <c r="T5" i="18" s="1"/>
  <c r="L134" i="18"/>
  <c r="Y134" i="18"/>
  <c r="Z134" i="18" s="1"/>
  <c r="U5" i="18"/>
  <c r="V5" i="18" s="1"/>
  <c r="V6" i="18"/>
  <c r="Y184" i="18"/>
  <c r="Z184" i="18" s="1"/>
  <c r="R6" i="18"/>
  <c r="Q5" i="18"/>
  <c r="R5" i="18" s="1"/>
  <c r="BX8" i="1"/>
  <c r="S1" i="6"/>
  <c r="AT5" i="13"/>
  <c r="Y55" i="18"/>
  <c r="Z55" i="18" s="1"/>
  <c r="S1" i="13" l="1"/>
  <c r="T5" i="13"/>
  <c r="AU99" i="13"/>
  <c r="AT2" i="13"/>
  <c r="Y5" i="18"/>
  <c r="T99" i="13"/>
  <c r="S2" i="13"/>
  <c r="AT1" i="13"/>
  <c r="AU5" i="13"/>
  <c r="Y99" i="18"/>
  <c r="Z99" i="18" l="1"/>
  <c r="Y2" i="18"/>
  <c r="Y1" i="18"/>
  <c r="Z5" i="18"/>
</calcChain>
</file>

<file path=xl/sharedStrings.xml><?xml version="1.0" encoding="utf-8"?>
<sst xmlns="http://schemas.openxmlformats.org/spreadsheetml/2006/main" count="3422" uniqueCount="717">
  <si>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</si>
  <si>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</si>
  <si>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</si>
  <si>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</si>
  <si>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</si>
  <si>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</si>
  <si>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</si>
  <si>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</si>
  <si>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</si>
  <si>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</si>
  <si>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</si>
  <si>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</si>
  <si>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</si>
  <si>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</si>
  <si>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</si>
  <si>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</si>
  <si>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</si>
  <si>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</si>
  <si>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</si>
  <si>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</si>
  <si>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</si>
  <si>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</si>
  <si>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</si>
  <si>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</si>
  <si>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</si>
  <si>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</si>
  <si>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</si>
  <si>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</si>
  <si>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</si>
  <si>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</si>
  <si>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</si>
  <si>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</si>
  <si>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</si>
  <si>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</si>
  <si>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</si>
  <si>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</si>
  <si>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</si>
  <si>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</si>
  <si>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</si>
  <si>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</si>
  <si>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</si>
  <si>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</si>
  <si>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</si>
  <si>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</si>
  <si>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</si>
  <si>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</si>
  <si>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</si>
  <si>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</si>
  <si>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</si>
  <si>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</si>
  <si>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</si>
  <si>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</si>
  <si>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</si>
  <si>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</si>
  <si>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</si>
  <si>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</si>
  <si>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</si>
  <si>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</si>
  <si>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</si>
  <si>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</si>
  <si>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</si>
  <si>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</si>
  <si>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</si>
  <si>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</si>
  <si>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</si>
  <si>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</si>
  <si>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</si>
  <si>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</si>
  <si>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</si>
  <si>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</si>
  <si>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</si>
  <si>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</si>
  <si>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</si>
  <si>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</si>
  <si>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</si>
  <si>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</si>
  <si>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</si>
  <si>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</si>
  <si>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</si>
  <si>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</si>
  <si>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</si>
  <si>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</si>
  <si>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</si>
  <si>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</si>
  <si>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</si>
  <si>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</si>
  <si>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</si>
  <si>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</si>
  <si>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</si>
  <si>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</si>
  <si>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</si>
  <si>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</si>
  <si>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</si>
  <si>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</si>
  <si>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</si>
  <si>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</si>
  <si>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</si>
  <si>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</si>
  <si>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</si>
  <si>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</si>
  <si>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</si>
  <si>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</si>
  <si>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</si>
  <si>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</si>
  <si>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</si>
  <si>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</si>
  <si>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</si>
  <si>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</si>
  <si>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</si>
  <si>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</si>
  <si>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</si>
  <si>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</si>
  <si>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</si>
  <si>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2026年1-7月全省分市州累计完成公路货运量情况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</si>
  <si>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</si>
  <si>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</si>
  <si>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</si>
  <si>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</si>
  <si>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</si>
  <si>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</si>
  <si>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</si>
  <si>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</si>
  <si>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</si>
  <si>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</si>
  <si>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</si>
  <si>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</si>
  <si>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</si>
  <si>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</si>
  <si>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</si>
  <si>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</si>
  <si>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</si>
  <si>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</si>
  <si>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</si>
  <si>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</si>
  <si>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</si>
  <si>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</si>
  <si>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</si>
  <si>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</si>
  <si>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</si>
  <si>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</si>
  <si>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</si>
  <si>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</si>
  <si>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</si>
  <si>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</si>
  <si>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</si>
  <si>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</si>
  <si>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</si>
  <si>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</si>
  <si>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</si>
  <si>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</si>
  <si>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</si>
  <si>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</si>
  <si>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</si>
  <si>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</si>
  <si>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</si>
  <si>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</si>
  <si>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</si>
  <si>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</si>
  <si>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</si>
  <si>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</si>
  <si>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</si>
  <si>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</si>
  <si>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</si>
  <si>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</si>
  <si>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</si>
  <si>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</si>
  <si>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</si>
  <si>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</si>
  <si>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</si>
  <si>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</si>
  <si>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</si>
  <si>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</si>
  <si>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</si>
  <si>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</si>
  <si>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</si>
  <si>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</si>
  <si>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</si>
  <si>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</si>
  <si>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</si>
  <si>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</si>
  <si>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</si>
  <si>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</si>
  <si>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</si>
  <si>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</si>
  <si>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</si>
  <si>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</si>
  <si>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</si>
  <si>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</si>
  <si>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</si>
  <si>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</si>
  <si>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</si>
  <si>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</si>
  <si>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</si>
  <si>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</si>
  <si>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</si>
  <si>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</si>
  <si>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</si>
  <si>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</si>
  <si>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</si>
  <si>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</si>
  <si>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</si>
  <si>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</si>
  <si>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</si>
  <si>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</si>
  <si>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</si>
  <si>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</si>
  <si>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</si>
  <si>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</si>
  <si>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</si>
  <si>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</si>
  <si>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</si>
  <si>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</si>
  <si>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</si>
  <si>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374.0000</t>
  </si>
  <si>
    <t>316.0000</t>
  </si>
  <si>
    <t>349.0000</t>
  </si>
  <si>
    <t>352.0000</t>
  </si>
  <si>
    <t>291.0000</t>
  </si>
  <si>
    <t>177.0000</t>
  </si>
  <si>
    <t>平均运距181公里</t>
  </si>
  <si>
    <t>33,437.0000</t>
  </si>
  <si>
    <t>35,219.0000</t>
  </si>
  <si>
    <t>34,369.0000</t>
  </si>
  <si>
    <t>42,294.0000</t>
  </si>
  <si>
    <t>30,906.0000</t>
  </si>
  <si>
    <t>22,497.0000</t>
  </si>
  <si>
    <t>189.7400</t>
  </si>
  <si>
    <t>173.5100</t>
  </si>
  <si>
    <t>212.7600</t>
  </si>
  <si>
    <t>235.4400</t>
  </si>
  <si>
    <t>235.0700</t>
  </si>
  <si>
    <t>210.7900</t>
  </si>
  <si>
    <t>255</t>
  </si>
  <si>
    <t>254.0000</t>
  </si>
  <si>
    <t>271.0000</t>
  </si>
  <si>
    <t>12,939.5500</t>
  </si>
  <si>
    <t>12,615.7400</t>
  </si>
  <si>
    <t>14,098.6600</t>
  </si>
  <si>
    <t>12,424.8000</t>
  </si>
  <si>
    <t>10,888.2600</t>
  </si>
  <si>
    <t>11,504.2400</t>
  </si>
  <si>
    <t>15548</t>
  </si>
  <si>
    <t>18,649.0000</t>
  </si>
  <si>
    <t>17,563.0000</t>
  </si>
  <si>
    <t>255.0000</t>
  </si>
  <si>
    <t>247.0000</t>
  </si>
  <si>
    <t>257.0000</t>
  </si>
  <si>
    <t>228.0000</t>
  </si>
  <si>
    <t>274.0000</t>
  </si>
  <si>
    <t>23,454.0000</t>
  </si>
  <si>
    <t>25,859.0000</t>
  </si>
  <si>
    <t>22,793.0000</t>
  </si>
  <si>
    <t>19,645.0000</t>
  </si>
  <si>
    <t>35,100.0000</t>
  </si>
  <si>
    <t>751.0000</t>
  </si>
  <si>
    <t>762.0000</t>
  </si>
  <si>
    <t>728.0000</t>
  </si>
  <si>
    <t>903.0000</t>
  </si>
  <si>
    <t>706.0000</t>
  </si>
  <si>
    <t>702.0000</t>
  </si>
  <si>
    <t>37,470.0000</t>
  </si>
  <si>
    <t>39,710.0000</t>
  </si>
  <si>
    <t>40,130.0000</t>
  </si>
  <si>
    <t>50,180.0000</t>
  </si>
  <si>
    <t>40,360.0000</t>
  </si>
  <si>
    <t>38,120.0000</t>
  </si>
  <si>
    <t>791.0000</t>
  </si>
  <si>
    <t>826.0000</t>
  </si>
  <si>
    <t>840.0000</t>
  </si>
  <si>
    <t>743.0000</t>
  </si>
  <si>
    <t>685.0000</t>
  </si>
  <si>
    <t>40,165.0000</t>
  </si>
  <si>
    <t>42,520.0000</t>
  </si>
  <si>
    <t>40,421.0000</t>
  </si>
  <si>
    <t>36,809.0000</t>
  </si>
  <si>
    <t>37,389.0000</t>
  </si>
  <si>
    <t>113.7518</t>
  </si>
  <si>
    <t>106.5756</t>
  </si>
  <si>
    <t>106.2796</t>
  </si>
  <si>
    <t>112.6674</t>
  </si>
  <si>
    <t>96.0000</t>
  </si>
  <si>
    <t>111.2800</t>
  </si>
  <si>
    <t>6,809.0802</t>
  </si>
  <si>
    <t>6,583.0306</t>
  </si>
  <si>
    <t>7,084.1998</t>
  </si>
  <si>
    <t>6,521.3373</t>
  </si>
  <si>
    <t>5,400.0000</t>
  </si>
  <si>
    <t>9,583.2500</t>
  </si>
  <si>
    <t>149.3507</t>
  </si>
  <si>
    <t>149.4144</t>
  </si>
  <si>
    <t>149.2200</t>
  </si>
  <si>
    <t>152.3800</t>
  </si>
  <si>
    <t>151.0347</t>
  </si>
  <si>
    <t>143.9940</t>
  </si>
  <si>
    <t>9,648.6010</t>
  </si>
  <si>
    <t>9,960.1209</t>
  </si>
  <si>
    <t>9,853.9052</t>
  </si>
  <si>
    <t>11,732.5774</t>
  </si>
  <si>
    <t>11,452.5648</t>
  </si>
  <si>
    <t>10,001.6771</t>
  </si>
  <si>
    <t>425.1800</t>
  </si>
  <si>
    <t>445.8700</t>
  </si>
  <si>
    <t>455.0900</t>
  </si>
  <si>
    <t>408.2300</t>
  </si>
  <si>
    <t>478.9800</t>
  </si>
  <si>
    <t>19,487.6800</t>
  </si>
  <si>
    <t>22,469.6700</t>
  </si>
  <si>
    <t>19,737.4600</t>
  </si>
  <si>
    <t>17,237.7600</t>
  </si>
  <si>
    <t>28,820.8300</t>
  </si>
  <si>
    <t>475.0000</t>
  </si>
  <si>
    <t>469.0000</t>
  </si>
  <si>
    <t>455.0000</t>
  </si>
  <si>
    <t>456.0000</t>
  </si>
  <si>
    <t>401.0000</t>
  </si>
  <si>
    <t>465.4500</t>
  </si>
  <si>
    <t>26,742.0000</t>
  </si>
  <si>
    <t>25,128.0000</t>
  </si>
  <si>
    <t>25,308.0000</t>
  </si>
  <si>
    <t>25,412.0000</t>
  </si>
  <si>
    <t>21,352.0000</t>
  </si>
  <si>
    <t>23,866.5700</t>
  </si>
  <si>
    <t>605.0000</t>
  </si>
  <si>
    <t>575.0000</t>
  </si>
  <si>
    <t>30,086.0000</t>
  </si>
  <si>
    <t>31,110.0000</t>
  </si>
  <si>
    <t>381.0000</t>
  </si>
  <si>
    <t>367.0000</t>
  </si>
  <si>
    <t>372.0000</t>
  </si>
  <si>
    <t>382.0000</t>
  </si>
  <si>
    <t>357.0000</t>
  </si>
  <si>
    <t>390.0000</t>
  </si>
  <si>
    <t>23,132.0000</t>
  </si>
  <si>
    <t>21,503.0000</t>
  </si>
  <si>
    <t>24,106.0000</t>
  </si>
  <si>
    <t>21,433.0000</t>
  </si>
  <si>
    <t>19,142.0000</t>
  </si>
  <si>
    <t>30,675.0000</t>
  </si>
  <si>
    <t>155.7059</t>
  </si>
  <si>
    <t>152.3916</t>
  </si>
  <si>
    <t>198.5506</t>
  </si>
  <si>
    <t>221.8934</t>
  </si>
  <si>
    <t>198.4638</t>
  </si>
  <si>
    <t>284.6173</t>
  </si>
  <si>
    <t>9,760.2600</t>
  </si>
  <si>
    <t>9,665.1387</t>
  </si>
  <si>
    <t>10,860.0850</t>
  </si>
  <si>
    <t>11,214.6759</t>
  </si>
  <si>
    <t>9,884.9920</t>
  </si>
  <si>
    <t>19,983.1777</t>
  </si>
  <si>
    <t>339.3471</t>
  </si>
  <si>
    <t>337.4522</t>
  </si>
  <si>
    <t>323.5839</t>
  </si>
  <si>
    <t>324.1455</t>
  </si>
  <si>
    <t>312.8523</t>
  </si>
  <si>
    <t>322.4966</t>
  </si>
  <si>
    <t>22,562.9173</t>
  </si>
  <si>
    <t>20,286.2209</t>
  </si>
  <si>
    <t>20,254.1227</t>
  </si>
  <si>
    <t>19,329.5673</t>
  </si>
  <si>
    <t>17,842.4280</t>
  </si>
  <si>
    <t>18,078.4298</t>
  </si>
  <si>
    <t>148.0000</t>
  </si>
  <si>
    <t>142.0000</t>
  </si>
  <si>
    <t>143.0000</t>
  </si>
  <si>
    <t>153.0000</t>
  </si>
  <si>
    <t>134.0000</t>
  </si>
  <si>
    <t>154.0000</t>
  </si>
  <si>
    <t>6,054.0000</t>
  </si>
  <si>
    <t>5,836.0000</t>
  </si>
  <si>
    <t>6,379.0000</t>
  </si>
  <si>
    <t>5,736.0000</t>
  </si>
  <si>
    <t>5,155.0000</t>
  </si>
  <si>
    <t>8,348.0000</t>
  </si>
  <si>
    <t>104.6000</t>
  </si>
  <si>
    <t>101.8000</t>
  </si>
  <si>
    <t>102.0000</t>
  </si>
  <si>
    <t>104.7000</t>
  </si>
  <si>
    <t>93.0000</t>
  </si>
  <si>
    <t>109.0000</t>
  </si>
  <si>
    <t>4,571.0000</t>
  </si>
  <si>
    <t>4,471.0000</t>
  </si>
  <si>
    <t>4,897.0000</t>
  </si>
  <si>
    <t>4,280.0000</t>
  </si>
  <si>
    <t>3,743.0000</t>
  </si>
  <si>
    <t>161.0000</t>
  </si>
  <si>
    <t>158.0000</t>
  </si>
  <si>
    <t>163.0000</t>
  </si>
  <si>
    <t>164.0000</t>
  </si>
  <si>
    <t>145.0000</t>
  </si>
  <si>
    <t>170.0000</t>
  </si>
  <si>
    <t>7,240.0000</t>
  </si>
  <si>
    <t>7,110.0000</t>
  </si>
  <si>
    <t>8,100.0000</t>
  </si>
  <si>
    <t>7,180.0000</t>
  </si>
  <si>
    <t>6,205.0000</t>
  </si>
  <si>
    <t>7,950.0000</t>
  </si>
  <si>
    <t>46.0000</t>
  </si>
  <si>
    <t>45.0000</t>
  </si>
  <si>
    <t>44.5000</t>
  </si>
  <si>
    <t>47.0000</t>
  </si>
  <si>
    <t>42.0000</t>
  </si>
  <si>
    <t>48.0000</t>
  </si>
  <si>
    <t>1,782.0000</t>
  </si>
  <si>
    <t>1,750.0000</t>
  </si>
  <si>
    <t>1,880.0000</t>
  </si>
  <si>
    <t>1,733.0000</t>
  </si>
  <si>
    <t>1,515.0000</t>
  </si>
  <si>
    <t>2,336.0000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</si>
  <si>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</si>
  <si>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</si>
  <si>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</si>
  <si>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</si>
  <si>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</si>
  <si>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</si>
  <si>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</si>
  <si>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</si>
  <si>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</si>
  <si>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</si>
  <si>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</si>
  <si>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</si>
  <si>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</si>
  <si>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</si>
  <si>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</si>
  <si>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</si>
  <si>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</si>
  <si>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</si>
  <si>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</si>
  <si>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</si>
  <si>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</si>
  <si>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</si>
  <si>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</si>
  <si>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</si>
  <si>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</si>
  <si>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</si>
  <si>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</si>
  <si>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</si>
  <si>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</si>
  <si>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</si>
  <si>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</si>
  <si>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</si>
  <si>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</si>
  <si>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</si>
  <si>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</si>
  <si>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</si>
  <si>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</si>
  <si>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</si>
  <si>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</si>
  <si>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</si>
  <si>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</si>
  <si>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</si>
  <si>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</si>
  <si>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</si>
  <si>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</si>
  <si>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</si>
  <si>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</si>
  <si>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</si>
  <si>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</si>
  <si>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</si>
  <si>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</si>
  <si>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</si>
  <si>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</si>
  <si>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</si>
  <si>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</si>
  <si>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</si>
  <si>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</si>
  <si>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</si>
  <si>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</si>
  <si>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</si>
  <si>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</si>
  <si>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</si>
  <si>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</si>
  <si>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4970.63</t>
  </si>
  <si>
    <t>4782.98</t>
  </si>
  <si>
    <t>26403.98</t>
  </si>
  <si>
    <t>25294.47</t>
  </si>
  <si>
    <t>4946.86</t>
  </si>
  <si>
    <t>4758.64</t>
  </si>
  <si>
    <t>27097.57</t>
  </si>
  <si>
    <t>25809.77</t>
  </si>
  <si>
    <t>24744.94</t>
  </si>
  <si>
    <t>1010.85</t>
  </si>
  <si>
    <t>1050.46</t>
  </si>
  <si>
    <t>7802.04</t>
  </si>
  <si>
    <t>8089.20</t>
  </si>
  <si>
    <t>874.95</t>
  </si>
  <si>
    <t>929.16</t>
  </si>
  <si>
    <t>5513.96</t>
  </si>
  <si>
    <t>4892.91</t>
  </si>
  <si>
    <t>4383.17</t>
  </si>
  <si>
    <t>1404.69</t>
  </si>
  <si>
    <t>1377.98</t>
  </si>
  <si>
    <t>8271.86</t>
  </si>
  <si>
    <t>8297.71</t>
  </si>
  <si>
    <t>1279.83</t>
  </si>
  <si>
    <t>1255.71</t>
  </si>
  <si>
    <t>5431.49</t>
  </si>
  <si>
    <t>5732.65</t>
  </si>
  <si>
    <t>5763.00</t>
  </si>
  <si>
    <t>1134.97</t>
  </si>
  <si>
    <t>1075.39</t>
  </si>
  <si>
    <t>4519.92</t>
  </si>
  <si>
    <t>4081.66</t>
  </si>
  <si>
    <t>1092.00</t>
  </si>
  <si>
    <t>1033.27</t>
  </si>
  <si>
    <t>2887.33</t>
  </si>
  <si>
    <t>3412.92</t>
  </si>
  <si>
    <t>3220.72</t>
  </si>
  <si>
    <t>1556.78</t>
  </si>
  <si>
    <t>1413.31</t>
  </si>
  <si>
    <t>10216.33</t>
  </si>
  <si>
    <t>9277.11</t>
  </si>
  <si>
    <t>1362.58</t>
  </si>
  <si>
    <t>1227.40</t>
  </si>
  <si>
    <t>6177.57</t>
  </si>
  <si>
    <t>6784.79</t>
  </si>
  <si>
    <t>6128.50</t>
  </si>
  <si>
    <t>197.86</t>
  </si>
  <si>
    <t>222.22</t>
  </si>
  <si>
    <t>1231.82</t>
  </si>
  <si>
    <t>1443.21</t>
  </si>
  <si>
    <t>186.48</t>
  </si>
  <si>
    <t>206.20</t>
  </si>
  <si>
    <t>1282.21</t>
  </si>
  <si>
    <t>1095.50</t>
  </si>
  <si>
    <t>1215.82</t>
  </si>
  <si>
    <t>575.43</t>
  </si>
  <si>
    <t>578.66</t>
  </si>
  <si>
    <t>2960.06</t>
  </si>
  <si>
    <t>2966.33</t>
  </si>
  <si>
    <t>563.61</t>
  </si>
  <si>
    <t>568.00</t>
  </si>
  <si>
    <t>2764.22</t>
  </si>
  <si>
    <t>2881.50</t>
  </si>
  <si>
    <t>2899.85</t>
  </si>
  <si>
    <t>458.55</t>
  </si>
  <si>
    <t>438.63</t>
  </si>
  <si>
    <t>4957.09</t>
  </si>
  <si>
    <t>4877.43</t>
  </si>
  <si>
    <t>286.04</t>
  </si>
  <si>
    <t>281.52</t>
  </si>
  <si>
    <t>1667.98</t>
  </si>
  <si>
    <t>1772.35</t>
  </si>
  <si>
    <t>1746.07</t>
  </si>
  <si>
    <t>772.29</t>
  </si>
  <si>
    <t>767.47</t>
  </si>
  <si>
    <t>4305.03</t>
  </si>
  <si>
    <t>4273.60</t>
  </si>
  <si>
    <t>763.99</t>
  </si>
  <si>
    <t>760.57</t>
  </si>
  <si>
    <t>4404.92</t>
  </si>
  <si>
    <t>4201.97</t>
  </si>
  <si>
    <t>4183.14</t>
  </si>
  <si>
    <t>668.31</t>
  </si>
  <si>
    <t>622.96</t>
  </si>
  <si>
    <t>9071.52</t>
  </si>
  <si>
    <t>8197.01</t>
  </si>
  <si>
    <t>411.33</t>
  </si>
  <si>
    <t>396.18</t>
  </si>
  <si>
    <t>3561.77</t>
  </si>
  <si>
    <t>3579.67</t>
  </si>
  <si>
    <t>2301.44</t>
  </si>
  <si>
    <t>687.86</t>
  </si>
  <si>
    <t>682.34</t>
  </si>
  <si>
    <t>7012.86</t>
  </si>
  <si>
    <t>8109.42</t>
  </si>
  <si>
    <t>503.53</t>
  </si>
  <si>
    <t>549.64</t>
  </si>
  <si>
    <t>2686.33</t>
  </si>
  <si>
    <t>2536.85</t>
  </si>
  <si>
    <t>2601.00</t>
  </si>
  <si>
    <t>165.69</t>
  </si>
  <si>
    <t>162.64</t>
  </si>
  <si>
    <t>1176.08</t>
  </si>
  <si>
    <t>1155.35</t>
  </si>
  <si>
    <t>135.47</t>
  </si>
  <si>
    <t>133.26</t>
  </si>
  <si>
    <t>738.11</t>
  </si>
  <si>
    <t>667.35</t>
  </si>
  <si>
    <t>657.30</t>
  </si>
  <si>
    <t>514.05</t>
  </si>
  <si>
    <t>517.63</t>
  </si>
  <si>
    <t>3936.60</t>
  </si>
  <si>
    <t>5461.78</t>
  </si>
  <si>
    <t>415.93</t>
  </si>
  <si>
    <t>450.32</t>
  </si>
  <si>
    <t>2394.16</t>
  </si>
  <si>
    <t>2380.29</t>
  </si>
  <si>
    <t>2304.82</t>
  </si>
  <si>
    <t>150.92</t>
  </si>
  <si>
    <t>256.39</t>
  </si>
  <si>
    <t>1165.20</t>
  </si>
  <si>
    <t>2009.08</t>
  </si>
  <si>
    <t>127.91</t>
  </si>
  <si>
    <t>233.09</t>
  </si>
  <si>
    <t>864.22</t>
  </si>
  <si>
    <t>902.48</t>
  </si>
  <si>
    <t>1323.08</t>
  </si>
  <si>
    <t>205.06</t>
  </si>
  <si>
    <t>224.53</t>
  </si>
  <si>
    <t>2112.12</t>
  </si>
  <si>
    <t>2312.66</t>
  </si>
  <si>
    <t>70.14</t>
  </si>
  <si>
    <t>74.12</t>
  </si>
  <si>
    <t>250.58</t>
  </si>
  <si>
    <t>273.55</t>
  </si>
  <si>
    <t>289.07</t>
  </si>
  <si>
    <t>125.94</t>
  </si>
  <si>
    <t>117.05</t>
  </si>
  <si>
    <t>1454.01</t>
  </si>
  <si>
    <t>1479.44</t>
  </si>
  <si>
    <t>62.78</t>
  </si>
  <si>
    <t>56.28</t>
  </si>
  <si>
    <t>243.76</t>
  </si>
  <si>
    <t>227.97</t>
  </si>
  <si>
    <t>203.56</t>
  </si>
  <si>
    <t>10.45</t>
  </si>
  <si>
    <t>10.15</t>
  </si>
  <si>
    <t>99.28</t>
  </si>
  <si>
    <t>96.43</t>
  </si>
  <si>
    <t>9.38</t>
  </si>
  <si>
    <t>9.48</t>
  </si>
  <si>
    <t>69.00</t>
  </si>
  <si>
    <t>70.35</t>
  </si>
  <si>
    <t>71.10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</si>
  <si>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</si>
  <si>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</si>
  <si>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</si>
  <si>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</si>
  <si>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</si>
  <si>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</si>
  <si>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</si>
  <si>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</si>
  <si>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</si>
  <si>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</si>
  <si>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</si>
  <si>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</si>
  <si>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99225.68</t>
  </si>
  <si>
    <t>468.48</t>
  </si>
  <si>
    <t>轮渡客运量（万人次）</t>
  </si>
  <si>
    <t>轮渡旅客周转量(万人公里)</t>
  </si>
  <si>
    <t>67.00</t>
  </si>
  <si>
    <t>227.80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</si>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</sst>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.00_);[Red]\(0.00\)"/>
    <numFmt numFmtId="178" formatCode="0_ "/>
    <numFmt numFmtId="179" formatCode="0.0000_ "/>
    <numFmt numFmtId="180" formatCode="0.0000_);[Red]\(0.0000\)"/>
    <numFmt numFmtId="181" formatCode="0.0000;[Red]0.0000"/>
    <numFmt numFmtId="182" formatCode="yyyy&quot;年&quot;m&quot;月&quot;;@"/>
  </numFmts>
  <fonts count="55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name val="宋体"/>
      <family val="3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family val="3"/>
      <charset val="134"/>
      <scheme val="minor"/>
    </font>
    <font>
      <sz val="14"/>
      <name val="仿宋_GB2312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20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20"/>
      <name val="宋体"/>
      <family val="3"/>
      <charset val="134"/>
    </font>
    <font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等线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9">
    <xf numFmtId="0" fontId="0" fillId="0" borderId="0">
      <alignment vertical="center"/>
    </xf>
    <xf numFmtId="9" fontId="54" fillId="0" borderId="0">
      <alignment vertical="center"/>
    </xf>
    <xf numFmtId="0" fontId="44" fillId="0" borderId="0">
      <alignment vertical="center"/>
    </xf>
    <xf numFmtId="0" fontId="50" fillId="0" borderId="0"/>
    <xf numFmtId="9" fontId="54" fillId="0" borderId="0">
      <alignment vertical="center"/>
    </xf>
    <xf numFmtId="0" fontId="54" fillId="0" borderId="0">
      <alignment vertical="center"/>
    </xf>
    <xf numFmtId="0" fontId="44" fillId="0" borderId="0"/>
    <xf numFmtId="41" fontId="44" fillId="0" borderId="0"/>
    <xf numFmtId="0" fontId="54" fillId="0" borderId="0">
      <alignment vertical="center"/>
    </xf>
  </cellStyleXfs>
  <cellXfs count="7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178" fontId="0" fillId="0" borderId="5" xfId="0" applyNumberFormat="1" applyBorder="1" applyAlignment="1">
      <alignment horizontal="center" vertical="center" wrapText="1"/>
    </xf>
    <xf numFmtId="178" fontId="0" fillId="0" borderId="6" xfId="0" applyNumberFormat="1" applyBorder="1" applyAlignment="1">
      <alignment horizontal="center" vertical="center" wrapText="1"/>
    </xf>
    <xf numFmtId="178" fontId="0" fillId="0" borderId="9" xfId="0" applyNumberFormat="1" applyBorder="1" applyAlignment="1">
      <alignment horizontal="center" vertical="center" wrapText="1"/>
    </xf>
    <xf numFmtId="178" fontId="3" fillId="0" borderId="11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0" fontId="4" fillId="0" borderId="11" xfId="0" applyNumberFormat="1" applyFont="1" applyBorder="1" applyAlignment="1">
      <alignment horizontal="center" vertical="center" wrapText="1"/>
    </xf>
    <xf numFmtId="10" fontId="3" fillId="0" borderId="11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8" fontId="3" fillId="0" borderId="6" xfId="0" applyNumberFormat="1" applyFont="1" applyBorder="1" applyAlignment="1">
      <alignment horizontal="center" vertical="center" wrapText="1"/>
    </xf>
    <xf numFmtId="178" fontId="4" fillId="0" borderId="6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177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8" fontId="0" fillId="0" borderId="0" xfId="0" applyNumberFormat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10" fontId="3" fillId="0" borderId="8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176" fontId="0" fillId="0" borderId="0" xfId="0" applyNumberFormat="1">
      <alignment vertical="center"/>
    </xf>
    <xf numFmtId="178" fontId="10" fillId="0" borderId="11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178" fontId="11" fillId="0" borderId="11" xfId="0" applyNumberFormat="1" applyFont="1" applyBorder="1" applyAlignment="1">
      <alignment horizontal="center" vertical="center" wrapText="1"/>
    </xf>
    <xf numFmtId="10" fontId="0" fillId="0" borderId="11" xfId="0" applyNumberFormat="1" applyBorder="1" applyAlignment="1">
      <alignment horizontal="center" vertical="center"/>
    </xf>
    <xf numFmtId="10" fontId="11" fillId="0" borderId="11" xfId="1" applyNumberFormat="1" applyFont="1" applyBorder="1" applyAlignment="1">
      <alignment horizontal="center" vertical="center"/>
    </xf>
    <xf numFmtId="10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0" fontId="13" fillId="0" borderId="11" xfId="1" applyNumberFormat="1" applyFont="1" applyBorder="1" applyAlignment="1">
      <alignment horizontal="center" vertical="center"/>
    </xf>
    <xf numFmtId="178" fontId="13" fillId="0" borderId="11" xfId="0" applyNumberFormat="1" applyFont="1" applyBorder="1" applyAlignment="1">
      <alignment horizontal="center" vertical="center" wrapText="1"/>
    </xf>
    <xf numFmtId="176" fontId="13" fillId="0" borderId="11" xfId="0" applyNumberFormat="1" applyFont="1" applyBorder="1" applyAlignment="1">
      <alignment horizontal="center" vertical="center" wrapText="1"/>
    </xf>
    <xf numFmtId="10" fontId="13" fillId="0" borderId="11" xfId="0" applyNumberFormat="1" applyFont="1" applyBorder="1" applyAlignment="1">
      <alignment horizontal="center" vertical="center" wrapText="1"/>
    </xf>
    <xf numFmtId="10" fontId="0" fillId="0" borderId="0" xfId="0" applyNumberFormat="1">
      <alignment vertical="center"/>
    </xf>
    <xf numFmtId="176" fontId="15" fillId="0" borderId="11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/>
    </xf>
    <xf numFmtId="10" fontId="16" fillId="0" borderId="11" xfId="0" applyNumberFormat="1" applyFont="1" applyBorder="1" applyAlignment="1">
      <alignment horizontal="center" vertical="center" wrapText="1"/>
    </xf>
    <xf numFmtId="176" fontId="16" fillId="0" borderId="11" xfId="0" applyNumberFormat="1" applyFont="1" applyBorder="1" applyAlignment="1">
      <alignment horizontal="center" vertical="center" wrapText="1"/>
    </xf>
    <xf numFmtId="10" fontId="13" fillId="0" borderId="11" xfId="0" applyNumberFormat="1" applyFont="1" applyBorder="1" applyAlignment="1">
      <alignment horizontal="center" vertical="center"/>
    </xf>
    <xf numFmtId="178" fontId="8" fillId="0" borderId="11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78" fontId="4" fillId="0" borderId="11" xfId="0" applyNumberFormat="1" applyFont="1" applyBorder="1" applyAlignment="1">
      <alignment horizontal="left" vertical="center" wrapText="1"/>
    </xf>
    <xf numFmtId="178" fontId="4" fillId="0" borderId="11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176" fontId="25" fillId="0" borderId="11" xfId="0" applyNumberFormat="1" applyFont="1" applyBorder="1" applyAlignment="1">
      <alignment horizontal="center" vertical="center" wrapText="1"/>
    </xf>
    <xf numFmtId="10" fontId="25" fillId="0" borderId="11" xfId="0" applyNumberFormat="1" applyFont="1" applyBorder="1" applyAlignment="1">
      <alignment horizontal="center" vertical="center" wrapText="1"/>
    </xf>
    <xf numFmtId="178" fontId="25" fillId="0" borderId="11" xfId="0" applyNumberFormat="1" applyFont="1" applyBorder="1" applyAlignment="1">
      <alignment horizontal="center" vertical="center" wrapText="1"/>
    </xf>
    <xf numFmtId="10" fontId="27" fillId="0" borderId="11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10" fontId="3" fillId="0" borderId="2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78" fontId="18" fillId="0" borderId="11" xfId="0" applyNumberFormat="1" applyFont="1" applyBorder="1" applyAlignment="1">
      <alignment horizontal="center" vertical="center" wrapText="1"/>
    </xf>
    <xf numFmtId="178" fontId="29" fillId="0" borderId="11" xfId="0" applyNumberFormat="1" applyFont="1" applyBorder="1" applyAlignment="1">
      <alignment horizontal="center" vertical="center" wrapText="1"/>
    </xf>
    <xf numFmtId="177" fontId="16" fillId="0" borderId="11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0" fontId="13" fillId="0" borderId="0" xfId="0" applyFont="1">
      <alignment vertical="center"/>
    </xf>
    <xf numFmtId="0" fontId="33" fillId="0" borderId="11" xfId="0" applyFont="1" applyBorder="1" applyAlignment="1">
      <alignment horizontal="center" vertical="center" wrapText="1"/>
    </xf>
    <xf numFmtId="10" fontId="17" fillId="0" borderId="11" xfId="0" applyNumberFormat="1" applyFont="1" applyBorder="1" applyAlignment="1">
      <alignment horizontal="center" vertical="center"/>
    </xf>
    <xf numFmtId="0" fontId="0" fillId="3" borderId="0" xfId="0" applyFill="1">
      <alignment vertical="center"/>
    </xf>
    <xf numFmtId="0" fontId="12" fillId="3" borderId="0" xfId="0" applyFont="1" applyFill="1" applyAlignment="1">
      <alignment wrapText="1"/>
    </xf>
    <xf numFmtId="0" fontId="12" fillId="3" borderId="0" xfId="0" applyFont="1" applyFill="1" applyAlignment="1"/>
    <xf numFmtId="0" fontId="14" fillId="3" borderId="0" xfId="0" applyFont="1" applyFill="1">
      <alignment vertical="center"/>
    </xf>
    <xf numFmtId="0" fontId="14" fillId="3" borderId="0" xfId="0" applyFont="1" applyFill="1" applyAlignment="1">
      <alignment horizontal="center" vertical="center" wrapText="1"/>
    </xf>
    <xf numFmtId="10" fontId="0" fillId="3" borderId="0" xfId="0" applyNumberFormat="1" applyFill="1">
      <alignment vertical="center"/>
    </xf>
    <xf numFmtId="178" fontId="14" fillId="0" borderId="11" xfId="0" applyNumberFormat="1" applyFont="1" applyBorder="1" applyAlignment="1">
      <alignment horizontal="center" vertical="center"/>
    </xf>
    <xf numFmtId="0" fontId="18" fillId="2" borderId="0" xfId="0" applyFont="1" applyFill="1" applyAlignment="1"/>
    <xf numFmtId="0" fontId="16" fillId="2" borderId="0" xfId="0" applyFont="1" applyFill="1" applyAlignment="1"/>
    <xf numFmtId="0" fontId="29" fillId="2" borderId="0" xfId="0" applyFont="1" applyFill="1" applyAlignment="1"/>
    <xf numFmtId="178" fontId="0" fillId="3" borderId="0" xfId="0" applyNumberFormat="1" applyFill="1">
      <alignment vertical="center"/>
    </xf>
    <xf numFmtId="0" fontId="1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45" fillId="0" borderId="0" xfId="0" applyFont="1">
      <alignment vertical="center"/>
    </xf>
    <xf numFmtId="0" fontId="11" fillId="0" borderId="11" xfId="0" applyFont="1" applyBorder="1" applyAlignment="1">
      <alignment horizontal="center" vertical="center"/>
    </xf>
    <xf numFmtId="10" fontId="11" fillId="0" borderId="11" xfId="0" applyNumberFormat="1" applyFont="1" applyBorder="1" applyAlignment="1">
      <alignment horizontal="center" vertical="center"/>
    </xf>
    <xf numFmtId="0" fontId="47" fillId="0" borderId="0" xfId="0" applyFont="1">
      <alignment vertical="center"/>
    </xf>
    <xf numFmtId="0" fontId="48" fillId="0" borderId="11" xfId="0" applyFont="1" applyBorder="1" applyAlignment="1">
      <alignment horizontal="center" vertical="center" wrapText="1"/>
    </xf>
    <xf numFmtId="10" fontId="11" fillId="0" borderId="11" xfId="1" applyNumberFormat="1" applyFont="1" applyBorder="1" applyAlignment="1">
      <alignment horizontal="center"/>
    </xf>
    <xf numFmtId="10" fontId="13" fillId="0" borderId="11" xfId="1" applyNumberFormat="1" applyFont="1" applyBorder="1" applyAlignment="1">
      <alignment horizontal="center"/>
    </xf>
    <xf numFmtId="10" fontId="13" fillId="0" borderId="11" xfId="0" applyNumberFormat="1" applyFont="1" applyBorder="1" applyAlignment="1">
      <alignment horizontal="center"/>
    </xf>
    <xf numFmtId="49" fontId="53" fillId="0" borderId="11" xfId="0" applyNumberFormat="1" applyFont="1" applyBorder="1" applyAlignment="1">
      <alignment horizontal="center" vertical="center" wrapText="1"/>
    </xf>
    <xf numFmtId="2" fontId="13" fillId="0" borderId="11" xfId="0" applyNumberFormat="1" applyFon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16" fillId="0" borderId="11" xfId="0" applyNumberFormat="1" applyFont="1" applyBorder="1" applyAlignment="1">
      <alignment horizontal="center" vertical="center" wrapText="1"/>
    </xf>
    <xf numFmtId="2" fontId="30" fillId="0" borderId="21" xfId="0" applyNumberFormat="1" applyFont="1" applyBorder="1" applyAlignment="1">
      <alignment horizontal="center" vertical="center"/>
    </xf>
    <xf numFmtId="2" fontId="17" fillId="0" borderId="11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2" fontId="0" fillId="0" borderId="0" xfId="0" applyNumberFormat="1" applyAlignment="1">
      <alignment horizontal="center" vertical="center"/>
    </xf>
    <xf numFmtId="57" fontId="12" fillId="0" borderId="11" xfId="0" applyNumberFormat="1" applyFont="1" applyBorder="1" applyAlignment="1">
      <alignment horizontal="center" vertical="center" wrapText="1"/>
    </xf>
    <xf numFmtId="178" fontId="17" fillId="0" borderId="11" xfId="0" applyNumberFormat="1" applyFont="1" applyBorder="1" applyAlignment="1">
      <alignment horizontal="center" vertical="center" wrapText="1"/>
    </xf>
    <xf numFmtId="57" fontId="17" fillId="0" borderId="1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176" fontId="0" fillId="0" borderId="11" xfId="0" applyNumberFormat="1" applyBorder="1" applyAlignment="1"/>
    <xf numFmtId="2" fontId="0" fillId="0" borderId="11" xfId="0" applyNumberFormat="1" applyBorder="1" applyAlignment="1"/>
    <xf numFmtId="2" fontId="0" fillId="0" borderId="11" xfId="0" applyNumberFormat="1" applyBorder="1" applyAlignment="1">
      <alignment horizontal="center"/>
    </xf>
    <xf numFmtId="176" fontId="0" fillId="0" borderId="11" xfId="0" applyNumberFormat="1" applyBorder="1" applyAlignment="1">
      <alignment horizontal="center"/>
    </xf>
    <xf numFmtId="10" fontId="0" fillId="0" borderId="11" xfId="0" applyNumberFormat="1" applyBorder="1" applyAlignment="1">
      <alignment horizontal="center"/>
    </xf>
    <xf numFmtId="181" fontId="0" fillId="0" borderId="11" xfId="0" applyNumberFormat="1" applyBorder="1" applyAlignment="1"/>
    <xf numFmtId="176" fontId="0" fillId="0" borderId="11" xfId="0" applyNumberFormat="1" applyBorder="1">
      <alignment vertical="center"/>
    </xf>
    <xf numFmtId="2" fontId="54" fillId="0" borderId="0" xfId="8" applyNumberFormat="1">
      <alignment vertical="center"/>
    </xf>
    <xf numFmtId="180" fontId="0" fillId="0" borderId="0" xfId="0" applyNumberFormat="1" applyAlignment="1">
      <alignment horizontal="center" wrapText="1"/>
    </xf>
    <xf numFmtId="178" fontId="4" fillId="0" borderId="11" xfId="0" applyNumberFormat="1" applyFont="1" applyBorder="1" applyAlignment="1">
      <alignment horizontal="center" vertical="center" wrapText="1"/>
    </xf>
    <xf numFmtId="178" fontId="0" fillId="0" borderId="11" xfId="0" applyNumberFormat="1" applyBorder="1" applyAlignment="1">
      <alignment horizontal="center" vertical="center" wrapText="1"/>
    </xf>
    <xf numFmtId="10" fontId="0" fillId="0" borderId="11" xfId="0" applyNumberFormat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180" fontId="0" fillId="0" borderId="11" xfId="0" applyNumberFormat="1" applyBorder="1" applyAlignment="1">
      <alignment horizontal="center" vertical="center" wrapText="1"/>
    </xf>
    <xf numFmtId="10" fontId="0" fillId="0" borderId="19" xfId="0" applyNumberFormat="1" applyBorder="1" applyAlignment="1">
      <alignment horizontal="center" vertical="center" wrapText="1"/>
    </xf>
    <xf numFmtId="57" fontId="0" fillId="0" borderId="13" xfId="0" applyNumberForma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/>
    </xf>
    <xf numFmtId="10" fontId="4" fillId="0" borderId="11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4" fillId="0" borderId="0" xfId="1" applyNumberFormat="1" applyFont="1" applyAlignment="1">
      <alignment horizontal="center" vertical="center" wrapText="1"/>
    </xf>
    <xf numFmtId="10" fontId="4" fillId="0" borderId="17" xfId="0" applyNumberFormat="1" applyFont="1" applyBorder="1" applyAlignment="1">
      <alignment horizontal="center" vertical="center" wrapText="1"/>
    </xf>
    <xf numFmtId="2" fontId="0" fillId="0" borderId="17" xfId="0" applyNumberFormat="1" applyBorder="1" applyAlignment="1">
      <alignment horizontal="center" vertical="center"/>
    </xf>
    <xf numFmtId="180" fontId="0" fillId="0" borderId="11" xfId="0" applyNumberFormat="1" applyBorder="1" applyAlignment="1">
      <alignment horizontal="center" vertical="center"/>
    </xf>
    <xf numFmtId="2" fontId="44" fillId="0" borderId="11" xfId="0" applyNumberFormat="1" applyFont="1" applyBorder="1" applyAlignment="1">
      <alignment horizontal="center" vertical="center"/>
    </xf>
    <xf numFmtId="2" fontId="44" fillId="0" borderId="11" xfId="0" applyNumberFormat="1" applyFont="1" applyBorder="1">
      <alignment vertical="center"/>
    </xf>
    <xf numFmtId="2" fontId="4" fillId="0" borderId="14" xfId="0" applyNumberFormat="1" applyFont="1" applyBorder="1" applyAlignment="1">
      <alignment horizontal="center" vertical="center"/>
    </xf>
    <xf numFmtId="10" fontId="4" fillId="0" borderId="14" xfId="0" applyNumberFormat="1" applyFont="1" applyBorder="1" applyAlignment="1">
      <alignment horizontal="center" vertical="center"/>
    </xf>
    <xf numFmtId="10" fontId="4" fillId="0" borderId="14" xfId="0" applyNumberFormat="1" applyFont="1" applyBorder="1" applyAlignment="1">
      <alignment horizontal="center" vertical="center" wrapText="1"/>
    </xf>
    <xf numFmtId="10" fontId="4" fillId="0" borderId="28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/>
    </xf>
    <xf numFmtId="10" fontId="4" fillId="0" borderId="13" xfId="0" applyNumberFormat="1" applyFont="1" applyBorder="1" applyAlignment="1">
      <alignment horizontal="center" vertical="center"/>
    </xf>
    <xf numFmtId="10" fontId="4" fillId="0" borderId="13" xfId="0" applyNumberFormat="1" applyFont="1" applyBorder="1" applyAlignment="1">
      <alignment horizontal="center" vertical="center" wrapText="1"/>
    </xf>
    <xf numFmtId="10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/>
    <xf numFmtId="180" fontId="4" fillId="0" borderId="0" xfId="0" applyNumberFormat="1" applyFont="1" applyAlignment="1"/>
    <xf numFmtId="2" fontId="49" fillId="0" borderId="11" xfId="0" applyNumberFormat="1" applyFont="1" applyBorder="1" applyAlignment="1">
      <alignment horizontal="center"/>
    </xf>
    <xf numFmtId="2" fontId="4" fillId="0" borderId="0" xfId="0" applyNumberFormat="1" applyFont="1" applyAlignment="1"/>
    <xf numFmtId="10" fontId="4" fillId="0" borderId="8" xfId="0" applyNumberFormat="1" applyFont="1" applyBorder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0" fontId="4" fillId="0" borderId="11" xfId="0" applyNumberFormat="1" applyFon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 wrapText="1"/>
    </xf>
    <xf numFmtId="10" fontId="4" fillId="0" borderId="24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/>
    </xf>
    <xf numFmtId="10" fontId="4" fillId="0" borderId="11" xfId="0" applyNumberFormat="1" applyFont="1" applyBorder="1" applyAlignment="1"/>
    <xf numFmtId="176" fontId="4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181" fontId="4" fillId="0" borderId="0" xfId="0" applyNumberFormat="1" applyFont="1" applyAlignment="1"/>
    <xf numFmtId="176" fontId="4" fillId="0" borderId="0" xfId="0" applyNumberFormat="1" applyFont="1">
      <alignment vertical="center"/>
    </xf>
    <xf numFmtId="177" fontId="4" fillId="0" borderId="0" xfId="0" applyNumberFormat="1" applyFont="1" applyAlignment="1"/>
    <xf numFmtId="2" fontId="0" fillId="0" borderId="0" xfId="0" applyNumberFormat="1" applyAlignment="1"/>
    <xf numFmtId="179" fontId="4" fillId="0" borderId="13" xfId="0" applyNumberFormat="1" applyFont="1" applyBorder="1" applyAlignment="1">
      <alignment horizontal="center" vertical="center"/>
    </xf>
    <xf numFmtId="2" fontId="8" fillId="0" borderId="0" xfId="0" applyNumberFormat="1" applyFont="1" applyAlignment="1">
      <alignment vertical="center" wrapText="1"/>
    </xf>
    <xf numFmtId="2" fontId="11" fillId="0" borderId="11" xfId="0" applyNumberFormat="1" applyFont="1" applyBorder="1" applyAlignment="1">
      <alignment horizontal="center"/>
    </xf>
    <xf numFmtId="1" fontId="11" fillId="0" borderId="11" xfId="0" applyNumberFormat="1" applyFont="1" applyBorder="1" applyAlignment="1">
      <alignment horizontal="center"/>
    </xf>
    <xf numFmtId="2" fontId="13" fillId="0" borderId="11" xfId="0" applyNumberFormat="1" applyFont="1" applyBorder="1" applyAlignment="1">
      <alignment horizontal="center" vertical="center" wrapText="1"/>
    </xf>
    <xf numFmtId="2" fontId="13" fillId="0" borderId="11" xfId="0" applyNumberFormat="1" applyFont="1" applyBorder="1" applyAlignment="1">
      <alignment horizontal="center"/>
    </xf>
    <xf numFmtId="1" fontId="13" fillId="0" borderId="1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2" fontId="11" fillId="0" borderId="11" xfId="0" applyNumberFormat="1" applyFont="1" applyBorder="1" applyAlignment="1">
      <alignment horizontal="center" vertical="center"/>
    </xf>
    <xf numFmtId="1" fontId="11" fillId="0" borderId="11" xfId="0" applyNumberFormat="1" applyFont="1" applyBorder="1" applyAlignment="1">
      <alignment horizontal="center" vertical="center"/>
    </xf>
    <xf numFmtId="2" fontId="13" fillId="0" borderId="17" xfId="0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" fontId="1" fillId="0" borderId="0" xfId="0" applyNumberFormat="1" applyFont="1">
      <alignment vertical="center"/>
    </xf>
    <xf numFmtId="0" fontId="22" fillId="0" borderId="15" xfId="2" applyFont="1" applyBorder="1" applyAlignment="1"/>
    <xf numFmtId="178" fontId="22" fillId="0" borderId="16" xfId="2" applyNumberFormat="1" applyFont="1" applyBorder="1" applyAlignment="1"/>
    <xf numFmtId="10" fontId="22" fillId="0" borderId="16" xfId="2" applyNumberFormat="1" applyFont="1" applyBorder="1" applyAlignment="1"/>
    <xf numFmtId="178" fontId="0" fillId="0" borderId="11" xfId="0" applyNumberFormat="1" applyBorder="1">
      <alignment vertical="center"/>
    </xf>
    <xf numFmtId="10" fontId="0" fillId="0" borderId="11" xfId="0" applyNumberFormat="1" applyBorder="1">
      <alignment vertical="center"/>
    </xf>
    <xf numFmtId="2" fontId="0" fillId="0" borderId="11" xfId="0" applyNumberFormat="1" applyBorder="1">
      <alignment vertical="center"/>
    </xf>
    <xf numFmtId="178" fontId="36" fillId="0" borderId="11" xfId="0" applyNumberFormat="1" applyFont="1" applyBorder="1" applyAlignment="1">
      <alignment horizontal="center" vertical="center" wrapText="1"/>
    </xf>
    <xf numFmtId="10" fontId="12" fillId="0" borderId="11" xfId="0" applyNumberFormat="1" applyFont="1" applyBorder="1" applyAlignment="1">
      <alignment horizontal="center" vertical="center" wrapText="1"/>
    </xf>
    <xf numFmtId="178" fontId="12" fillId="0" borderId="11" xfId="0" applyNumberFormat="1" applyFont="1" applyBorder="1" applyAlignment="1">
      <alignment horizontal="center" vertical="center" wrapText="1"/>
    </xf>
    <xf numFmtId="176" fontId="12" fillId="0" borderId="11" xfId="0" applyNumberFormat="1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 wrapText="1"/>
    </xf>
    <xf numFmtId="10" fontId="12" fillId="0" borderId="9" xfId="0" applyNumberFormat="1" applyFont="1" applyBorder="1" applyAlignment="1">
      <alignment horizontal="center" vertical="center" wrapText="1"/>
    </xf>
    <xf numFmtId="178" fontId="12" fillId="0" borderId="17" xfId="0" applyNumberFormat="1" applyFont="1" applyBorder="1" applyAlignment="1">
      <alignment horizontal="center" vertical="center" wrapText="1"/>
    </xf>
    <xf numFmtId="178" fontId="12" fillId="0" borderId="8" xfId="0" applyNumberFormat="1" applyFont="1" applyBorder="1" applyAlignment="1">
      <alignment horizontal="center" vertical="center" wrapText="1"/>
    </xf>
    <xf numFmtId="10" fontId="35" fillId="0" borderId="0" xfId="0" applyNumberFormat="1" applyFont="1" applyAlignment="1">
      <alignment horizontal="center" vertical="center" wrapText="1"/>
    </xf>
    <xf numFmtId="178" fontId="12" fillId="0" borderId="9" xfId="0" applyNumberFormat="1" applyFont="1" applyBorder="1" applyAlignment="1">
      <alignment horizontal="center" vertical="center" wrapText="1"/>
    </xf>
    <xf numFmtId="178" fontId="12" fillId="0" borderId="6" xfId="0" applyNumberFormat="1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/>
    </xf>
    <xf numFmtId="178" fontId="44" fillId="0" borderId="28" xfId="0" applyNumberFormat="1" applyFont="1" applyBorder="1" applyAlignment="1">
      <alignment horizontal="center" vertical="center" wrapText="1"/>
    </xf>
    <xf numFmtId="178" fontId="44" fillId="0" borderId="8" xfId="0" applyNumberFormat="1" applyFont="1" applyBorder="1" applyAlignment="1">
      <alignment horizontal="center" vertical="center" wrapText="1"/>
    </xf>
    <xf numFmtId="178" fontId="12" fillId="0" borderId="18" xfId="0" applyNumberFormat="1" applyFont="1" applyBorder="1" applyAlignment="1">
      <alignment horizontal="center" vertical="center" wrapText="1"/>
    </xf>
    <xf numFmtId="178" fontId="12" fillId="0" borderId="39" xfId="0" applyNumberFormat="1" applyFont="1" applyBorder="1" applyAlignment="1">
      <alignment horizontal="center" vertical="center" wrapText="1"/>
    </xf>
    <xf numFmtId="178" fontId="44" fillId="0" borderId="17" xfId="0" applyNumberFormat="1" applyFont="1" applyBorder="1" applyAlignment="1">
      <alignment horizontal="center" vertical="center" wrapText="1"/>
    </xf>
    <xf numFmtId="178" fontId="44" fillId="0" borderId="30" xfId="0" applyNumberFormat="1" applyFont="1" applyBorder="1" applyAlignment="1">
      <alignment horizontal="center" vertical="center" wrapText="1"/>
    </xf>
    <xf numFmtId="178" fontId="44" fillId="0" borderId="31" xfId="0" applyNumberFormat="1" applyFont="1" applyBorder="1" applyAlignment="1">
      <alignment horizontal="center" vertical="center" wrapText="1"/>
    </xf>
    <xf numFmtId="178" fontId="12" fillId="0" borderId="15" xfId="0" applyNumberFormat="1" applyFont="1" applyBorder="1" applyAlignment="1">
      <alignment horizontal="center" vertical="center" wrapText="1"/>
    </xf>
    <xf numFmtId="178" fontId="12" fillId="0" borderId="30" xfId="0" applyNumberFormat="1" applyFont="1" applyBorder="1" applyAlignment="1">
      <alignment horizontal="center" vertical="center" wrapText="1"/>
    </xf>
    <xf numFmtId="57" fontId="12" fillId="0" borderId="5" xfId="0" applyNumberFormat="1" applyFont="1" applyBorder="1" applyAlignment="1">
      <alignment horizontal="center" vertical="center" wrapText="1"/>
    </xf>
    <xf numFmtId="57" fontId="12" fillId="0" borderId="26" xfId="0" applyNumberFormat="1" applyFont="1" applyBorder="1" applyAlignment="1">
      <alignment horizontal="center" vertical="center" wrapText="1"/>
    </xf>
    <xf numFmtId="57" fontId="12" fillId="0" borderId="22" xfId="0" applyNumberFormat="1" applyFont="1" applyBorder="1" applyAlignment="1">
      <alignment horizontal="center" vertical="center" wrapText="1"/>
    </xf>
    <xf numFmtId="57" fontId="44" fillId="0" borderId="22" xfId="0" applyNumberFormat="1" applyFont="1" applyBorder="1" applyAlignment="1">
      <alignment horizontal="center" vertical="center" wrapText="1"/>
    </xf>
    <xf numFmtId="57" fontId="12" fillId="0" borderId="27" xfId="0" applyNumberFormat="1" applyFont="1" applyBorder="1" applyAlignment="1">
      <alignment horizontal="center" vertical="center" wrapText="1"/>
    </xf>
    <xf numFmtId="0" fontId="12" fillId="0" borderId="0" xfId="0" applyFont="1" applyAlignment="1"/>
    <xf numFmtId="0" fontId="14" fillId="0" borderId="11" xfId="0" applyFont="1" applyBorder="1" applyAlignment="1">
      <alignment horizontal="center" vertical="center" wrapText="1"/>
    </xf>
    <xf numFmtId="2" fontId="14" fillId="0" borderId="11" xfId="0" applyNumberFormat="1" applyFont="1" applyBorder="1">
      <alignment vertical="center"/>
    </xf>
    <xf numFmtId="10" fontId="14" fillId="0" borderId="11" xfId="0" applyNumberFormat="1" applyFont="1" applyBorder="1">
      <alignment vertical="center"/>
    </xf>
    <xf numFmtId="176" fontId="14" fillId="0" borderId="11" xfId="0" applyNumberFormat="1" applyFont="1" applyBorder="1">
      <alignment vertical="center"/>
    </xf>
    <xf numFmtId="178" fontId="14" fillId="0" borderId="11" xfId="0" applyNumberFormat="1" applyFont="1" applyBorder="1">
      <alignment vertical="center"/>
    </xf>
    <xf numFmtId="176" fontId="31" fillId="0" borderId="0" xfId="0" applyNumberFormat="1" applyFont="1" applyAlignment="1">
      <alignment horizontal="center" vertical="center"/>
    </xf>
    <xf numFmtId="10" fontId="31" fillId="0" borderId="0" xfId="0" applyNumberFormat="1" applyFont="1" applyAlignment="1">
      <alignment horizontal="center" vertical="center"/>
    </xf>
    <xf numFmtId="2" fontId="16" fillId="0" borderId="0" xfId="0" applyNumberFormat="1" applyFont="1" applyAlignment="1"/>
    <xf numFmtId="10" fontId="16" fillId="0" borderId="0" xfId="0" applyNumberFormat="1" applyFont="1" applyAlignment="1"/>
    <xf numFmtId="176" fontId="18" fillId="0" borderId="0" xfId="0" applyNumberFormat="1" applyFont="1" applyAlignment="1"/>
    <xf numFmtId="2" fontId="18" fillId="0" borderId="0" xfId="0" applyNumberFormat="1" applyFont="1" applyAlignment="1"/>
    <xf numFmtId="10" fontId="18" fillId="0" borderId="0" xfId="0" applyNumberFormat="1" applyFont="1" applyAlignment="1"/>
    <xf numFmtId="179" fontId="18" fillId="0" borderId="0" xfId="0" applyNumberFormat="1" applyFont="1" applyAlignment="1"/>
    <xf numFmtId="177" fontId="18" fillId="0" borderId="0" xfId="0" applyNumberFormat="1" applyFont="1" applyAlignment="1"/>
    <xf numFmtId="177" fontId="18" fillId="0" borderId="0" xfId="0" applyNumberFormat="1" applyFont="1" applyAlignment="1">
      <alignment horizontal="center" vertical="center"/>
    </xf>
    <xf numFmtId="10" fontId="17" fillId="0" borderId="4" xfId="0" applyNumberFormat="1" applyFont="1" applyBorder="1" applyAlignment="1">
      <alignment horizontal="center" vertical="center" wrapText="1"/>
    </xf>
    <xf numFmtId="176" fontId="17" fillId="0" borderId="32" xfId="0" applyNumberFormat="1" applyFont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center" vertical="center" wrapText="1"/>
    </xf>
    <xf numFmtId="10" fontId="17" fillId="0" borderId="0" xfId="0" applyNumberFormat="1" applyFont="1" applyAlignment="1">
      <alignment horizontal="center" vertical="center" wrapText="1"/>
    </xf>
    <xf numFmtId="10" fontId="17" fillId="0" borderId="33" xfId="0" applyNumberFormat="1" applyFont="1" applyBorder="1" applyAlignment="1">
      <alignment horizontal="center" vertical="center" wrapText="1"/>
    </xf>
    <xf numFmtId="10" fontId="17" fillId="0" borderId="9" xfId="0" applyNumberFormat="1" applyFont="1" applyBorder="1" applyAlignment="1">
      <alignment horizontal="center" vertical="center" wrapText="1"/>
    </xf>
    <xf numFmtId="178" fontId="17" fillId="0" borderId="17" xfId="0" applyNumberFormat="1" applyFont="1" applyBorder="1" applyAlignment="1">
      <alignment horizontal="center" vertical="center" wrapText="1"/>
    </xf>
    <xf numFmtId="180" fontId="17" fillId="0" borderId="11" xfId="0" applyNumberFormat="1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horizontal="center" vertical="center" wrapText="1"/>
    </xf>
    <xf numFmtId="10" fontId="17" fillId="0" borderId="11" xfId="0" applyNumberFormat="1" applyFont="1" applyBorder="1" applyAlignment="1">
      <alignment horizontal="center" vertical="center" wrapText="1"/>
    </xf>
    <xf numFmtId="2" fontId="17" fillId="0" borderId="14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178" fontId="17" fillId="0" borderId="8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 wrapText="1"/>
    </xf>
    <xf numFmtId="178" fontId="17" fillId="0" borderId="9" xfId="0" applyNumberFormat="1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horizontal="center"/>
    </xf>
    <xf numFmtId="178" fontId="17" fillId="0" borderId="6" xfId="0" applyNumberFormat="1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/>
    </xf>
    <xf numFmtId="2" fontId="17" fillId="0" borderId="0" xfId="0" applyNumberFormat="1" applyFont="1" applyAlignment="1">
      <alignment horizontal="center"/>
    </xf>
    <xf numFmtId="10" fontId="17" fillId="0" borderId="14" xfId="0" applyNumberFormat="1" applyFont="1" applyBorder="1" applyAlignment="1">
      <alignment horizontal="center" vertical="center" wrapText="1"/>
    </xf>
    <xf numFmtId="176" fontId="17" fillId="0" borderId="37" xfId="0" applyNumberFormat="1" applyFont="1" applyBorder="1" applyAlignment="1">
      <alignment horizontal="center" vertical="center" wrapText="1"/>
    </xf>
    <xf numFmtId="178" fontId="16" fillId="0" borderId="28" xfId="0" applyNumberFormat="1" applyFont="1" applyBorder="1" applyAlignment="1">
      <alignment horizontal="center" vertical="center" wrapText="1"/>
    </xf>
    <xf numFmtId="178" fontId="16" fillId="0" borderId="8" xfId="0" applyNumberFormat="1" applyFont="1" applyBorder="1" applyAlignment="1">
      <alignment horizontal="center" vertical="center" wrapText="1"/>
    </xf>
    <xf numFmtId="178" fontId="17" fillId="0" borderId="18" xfId="0" applyNumberFormat="1" applyFont="1" applyBorder="1" applyAlignment="1">
      <alignment horizontal="center" vertical="center" wrapText="1"/>
    </xf>
    <xf numFmtId="178" fontId="17" fillId="0" borderId="39" xfId="0" applyNumberFormat="1" applyFont="1" applyBorder="1" applyAlignment="1">
      <alignment horizontal="center" vertical="center" wrapText="1"/>
    </xf>
    <xf numFmtId="178" fontId="16" fillId="0" borderId="17" xfId="0" applyNumberFormat="1" applyFont="1" applyBorder="1" applyAlignment="1">
      <alignment horizontal="center" vertical="center" wrapText="1"/>
    </xf>
    <xf numFmtId="178" fontId="16" fillId="0" borderId="30" xfId="0" applyNumberFormat="1" applyFont="1" applyBorder="1" applyAlignment="1">
      <alignment horizontal="center" vertical="center" wrapText="1"/>
    </xf>
    <xf numFmtId="178" fontId="16" fillId="0" borderId="31" xfId="0" applyNumberFormat="1" applyFont="1" applyBorder="1" applyAlignment="1">
      <alignment horizontal="center" vertical="center" wrapText="1"/>
    </xf>
    <xf numFmtId="178" fontId="17" fillId="0" borderId="15" xfId="0" applyNumberFormat="1" applyFont="1" applyBorder="1" applyAlignment="1">
      <alignment horizontal="center" vertical="center" wrapText="1"/>
    </xf>
    <xf numFmtId="178" fontId="17" fillId="0" borderId="30" xfId="0" applyNumberFormat="1" applyFont="1" applyBorder="1" applyAlignment="1">
      <alignment horizontal="center" vertical="center" wrapText="1"/>
    </xf>
    <xf numFmtId="57" fontId="17" fillId="0" borderId="5" xfId="0" applyNumberFormat="1" applyFont="1" applyBorder="1" applyAlignment="1">
      <alignment horizontal="center" vertical="center" wrapText="1"/>
    </xf>
    <xf numFmtId="57" fontId="17" fillId="0" borderId="26" xfId="0" applyNumberFormat="1" applyFont="1" applyBorder="1" applyAlignment="1">
      <alignment horizontal="center" vertical="center" wrapText="1"/>
    </xf>
    <xf numFmtId="57" fontId="17" fillId="0" borderId="22" xfId="0" applyNumberFormat="1" applyFont="1" applyBorder="1" applyAlignment="1">
      <alignment horizontal="center" vertical="center" wrapText="1"/>
    </xf>
    <xf numFmtId="57" fontId="16" fillId="0" borderId="22" xfId="0" applyNumberFormat="1" applyFont="1" applyBorder="1" applyAlignment="1">
      <alignment horizontal="center" vertical="center" wrapText="1"/>
    </xf>
    <xf numFmtId="57" fontId="16" fillId="0" borderId="46" xfId="0" applyNumberFormat="1" applyFont="1" applyBorder="1" applyAlignment="1">
      <alignment horizontal="center" vertical="center" wrapText="1"/>
    </xf>
    <xf numFmtId="57" fontId="17" fillId="0" borderId="18" xfId="0" applyNumberFormat="1" applyFont="1" applyBorder="1" applyAlignment="1">
      <alignment horizontal="center" vertical="center" wrapText="1"/>
    </xf>
    <xf numFmtId="57" fontId="17" fillId="0" borderId="15" xfId="0" applyNumberFormat="1" applyFont="1" applyBorder="1" applyAlignment="1">
      <alignment horizontal="center" vertical="center" wrapText="1"/>
    </xf>
    <xf numFmtId="178" fontId="18" fillId="0" borderId="13" xfId="0" applyNumberFormat="1" applyFont="1" applyBorder="1" applyAlignment="1">
      <alignment horizontal="center" vertical="center" wrapText="1"/>
    </xf>
    <xf numFmtId="2" fontId="16" fillId="0" borderId="13" xfId="0" applyNumberFormat="1" applyFont="1" applyBorder="1" applyAlignment="1">
      <alignment horizontal="center" vertical="center"/>
    </xf>
    <xf numFmtId="10" fontId="16" fillId="0" borderId="13" xfId="0" applyNumberFormat="1" applyFont="1" applyBorder="1" applyAlignment="1">
      <alignment horizontal="center" vertical="center"/>
    </xf>
    <xf numFmtId="2" fontId="17" fillId="0" borderId="13" xfId="0" applyNumberFormat="1" applyFont="1" applyBorder="1" applyAlignment="1">
      <alignment horizontal="center" vertical="center"/>
    </xf>
    <xf numFmtId="176" fontId="18" fillId="0" borderId="13" xfId="0" applyNumberFormat="1" applyFont="1" applyBorder="1" applyAlignment="1">
      <alignment horizontal="center" vertical="center"/>
    </xf>
    <xf numFmtId="2" fontId="18" fillId="0" borderId="13" xfId="0" applyNumberFormat="1" applyFont="1" applyBorder="1" applyAlignment="1">
      <alignment horizontal="center" vertical="center"/>
    </xf>
    <xf numFmtId="10" fontId="18" fillId="0" borderId="13" xfId="0" applyNumberFormat="1" applyFont="1" applyBorder="1" applyAlignment="1">
      <alignment horizontal="center" vertical="center"/>
    </xf>
    <xf numFmtId="2" fontId="18" fillId="0" borderId="37" xfId="0" applyNumberFormat="1" applyFont="1" applyBorder="1" applyAlignment="1">
      <alignment horizontal="center" vertical="center"/>
    </xf>
    <xf numFmtId="2" fontId="18" fillId="0" borderId="11" xfId="0" applyNumberFormat="1" applyFont="1" applyBorder="1" applyAlignment="1">
      <alignment horizontal="center" vertical="center"/>
    </xf>
    <xf numFmtId="176" fontId="18" fillId="0" borderId="6" xfId="0" applyNumberFormat="1" applyFont="1" applyBorder="1" applyAlignment="1">
      <alignment horizontal="center" vertical="center"/>
    </xf>
    <xf numFmtId="10" fontId="18" fillId="0" borderId="0" xfId="0" applyNumberFormat="1" applyFont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8" fillId="0" borderId="4" xfId="0" applyNumberFormat="1" applyFont="1" applyBorder="1" applyAlignment="1">
      <alignment horizontal="center" vertical="center"/>
    </xf>
    <xf numFmtId="10" fontId="18" fillId="0" borderId="13" xfId="0" applyNumberFormat="1" applyFont="1" applyBorder="1" applyAlignment="1">
      <alignment horizontal="center" vertical="center" wrapText="1"/>
    </xf>
    <xf numFmtId="10" fontId="18" fillId="0" borderId="9" xfId="0" applyNumberFormat="1" applyFont="1" applyBorder="1" applyAlignment="1">
      <alignment horizontal="center" vertical="center" wrapText="1"/>
    </xf>
    <xf numFmtId="2" fontId="29" fillId="0" borderId="17" xfId="0" applyNumberFormat="1" applyFont="1" applyBorder="1" applyAlignment="1">
      <alignment horizontal="center" vertical="center"/>
    </xf>
    <xf numFmtId="10" fontId="29" fillId="0" borderId="11" xfId="0" applyNumberFormat="1" applyFont="1" applyBorder="1" applyAlignment="1">
      <alignment horizontal="center" vertical="center"/>
    </xf>
    <xf numFmtId="2" fontId="29" fillId="0" borderId="11" xfId="0" applyNumberFormat="1" applyFont="1" applyBorder="1" applyAlignment="1">
      <alignment horizontal="center" vertical="center"/>
    </xf>
    <xf numFmtId="10" fontId="18" fillId="0" borderId="11" xfId="0" applyNumberFormat="1" applyFont="1" applyBorder="1" applyAlignment="1">
      <alignment horizontal="center" vertical="center" wrapText="1"/>
    </xf>
    <xf numFmtId="2" fontId="18" fillId="0" borderId="11" xfId="0" applyNumberFormat="1" applyFont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center" vertical="center" wrapText="1"/>
    </xf>
    <xf numFmtId="10" fontId="18" fillId="0" borderId="4" xfId="0" applyNumberFormat="1" applyFont="1" applyBorder="1" applyAlignment="1">
      <alignment horizontal="center" vertical="center" wrapText="1"/>
    </xf>
    <xf numFmtId="10" fontId="18" fillId="0" borderId="33" xfId="0" applyNumberFormat="1" applyFont="1" applyBorder="1" applyAlignment="1">
      <alignment horizontal="center" vertical="center" wrapText="1"/>
    </xf>
    <xf numFmtId="178" fontId="18" fillId="0" borderId="9" xfId="0" applyNumberFormat="1" applyFont="1" applyBorder="1" applyAlignment="1">
      <alignment horizontal="center" vertical="center" wrapText="1"/>
    </xf>
    <xf numFmtId="2" fontId="18" fillId="0" borderId="25" xfId="0" applyNumberFormat="1" applyFont="1" applyBorder="1" applyAlignment="1">
      <alignment horizontal="center" vertical="center" wrapText="1"/>
    </xf>
    <xf numFmtId="10" fontId="18" fillId="0" borderId="34" xfId="0" applyNumberFormat="1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176" fontId="18" fillId="0" borderId="9" xfId="0" applyNumberFormat="1" applyFont="1" applyBorder="1" applyAlignment="1">
      <alignment horizontal="center" vertical="center" wrapText="1"/>
    </xf>
    <xf numFmtId="2" fontId="18" fillId="0" borderId="17" xfId="0" applyNumberFormat="1" applyFont="1" applyBorder="1" applyAlignment="1">
      <alignment horizontal="center" vertical="center" wrapText="1"/>
    </xf>
    <xf numFmtId="10" fontId="18" fillId="0" borderId="30" xfId="0" applyNumberFormat="1" applyFont="1" applyBorder="1" applyAlignment="1">
      <alignment horizontal="center" vertical="center" wrapText="1"/>
    </xf>
    <xf numFmtId="2" fontId="18" fillId="0" borderId="31" xfId="0" applyNumberFormat="1" applyFont="1" applyBorder="1" applyAlignment="1">
      <alignment horizontal="center" vertical="center" wrapText="1"/>
    </xf>
    <xf numFmtId="10" fontId="29" fillId="0" borderId="30" xfId="0" applyNumberFormat="1" applyFont="1" applyBorder="1" applyAlignment="1">
      <alignment horizontal="center" vertical="center" wrapText="1"/>
    </xf>
    <xf numFmtId="10" fontId="29" fillId="0" borderId="15" xfId="0" applyNumberFormat="1" applyFont="1" applyBorder="1" applyAlignment="1">
      <alignment horizontal="center" vertical="center" wrapText="1"/>
    </xf>
    <xf numFmtId="2" fontId="29" fillId="0" borderId="11" xfId="0" applyNumberFormat="1" applyFont="1" applyBorder="1" applyAlignment="1">
      <alignment horizontal="center" vertical="center" wrapText="1"/>
    </xf>
    <xf numFmtId="10" fontId="29" fillId="0" borderId="41" xfId="0" applyNumberFormat="1" applyFont="1" applyBorder="1" applyAlignment="1">
      <alignment horizontal="center" vertical="center" wrapText="1"/>
    </xf>
    <xf numFmtId="10" fontId="29" fillId="0" borderId="33" xfId="0" applyNumberFormat="1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vertical="center" wrapText="1"/>
    </xf>
    <xf numFmtId="178" fontId="16" fillId="0" borderId="9" xfId="0" applyNumberFormat="1" applyFont="1" applyBorder="1" applyAlignment="1">
      <alignment horizontal="center" vertical="center" wrapText="1"/>
    </xf>
    <xf numFmtId="2" fontId="38" fillId="0" borderId="17" xfId="0" applyNumberFormat="1" applyFont="1" applyBorder="1" applyAlignment="1"/>
    <xf numFmtId="10" fontId="16" fillId="0" borderId="30" xfId="0" applyNumberFormat="1" applyFont="1" applyBorder="1" applyAlignment="1">
      <alignment horizontal="center" vertical="center" wrapText="1"/>
    </xf>
    <xf numFmtId="2" fontId="38" fillId="0" borderId="11" xfId="0" applyNumberFormat="1" applyFont="1" applyBorder="1" applyAlignment="1">
      <alignment horizontal="center" vertical="center" wrapText="1"/>
    </xf>
    <xf numFmtId="2" fontId="39" fillId="0" borderId="11" xfId="0" applyNumberFormat="1" applyFont="1" applyBorder="1" applyAlignment="1">
      <alignment horizontal="center" vertical="center"/>
    </xf>
    <xf numFmtId="2" fontId="39" fillId="0" borderId="31" xfId="0" applyNumberFormat="1" applyFont="1" applyBorder="1" applyAlignment="1">
      <alignment horizontal="center" vertical="center" wrapText="1"/>
    </xf>
    <xf numFmtId="10" fontId="18" fillId="0" borderId="15" xfId="0" applyNumberFormat="1" applyFont="1" applyBorder="1" applyAlignment="1">
      <alignment horizontal="center" vertical="center" wrapText="1"/>
    </xf>
    <xf numFmtId="2" fontId="18" fillId="0" borderId="15" xfId="0" applyNumberFormat="1" applyFont="1" applyBorder="1" applyAlignment="1">
      <alignment horizontal="center" vertical="center" wrapText="1"/>
    </xf>
    <xf numFmtId="177" fontId="18" fillId="0" borderId="6" xfId="0" applyNumberFormat="1" applyFont="1" applyBorder="1" applyAlignment="1">
      <alignment horizontal="center" vertical="center" wrapText="1"/>
    </xf>
    <xf numFmtId="2" fontId="16" fillId="0" borderId="11" xfId="0" applyNumberFormat="1" applyFont="1" applyBorder="1" applyAlignment="1">
      <alignment horizontal="center" vertical="center"/>
    </xf>
    <xf numFmtId="10" fontId="16" fillId="0" borderId="11" xfId="0" applyNumberFormat="1" applyFont="1" applyBorder="1" applyAlignment="1">
      <alignment horizontal="center" vertical="center"/>
    </xf>
    <xf numFmtId="2" fontId="16" fillId="0" borderId="42" xfId="0" applyNumberFormat="1" applyFont="1" applyBorder="1" applyAlignment="1">
      <alignment horizontal="center" vertical="center"/>
    </xf>
    <xf numFmtId="2" fontId="16" fillId="0" borderId="6" xfId="0" applyNumberFormat="1" applyFont="1" applyBorder="1" applyAlignment="1">
      <alignment horizontal="center" vertical="center"/>
    </xf>
    <xf numFmtId="10" fontId="16" fillId="0" borderId="0" xfId="0" applyNumberFormat="1" applyFont="1" applyAlignment="1">
      <alignment horizontal="center" vertical="center"/>
    </xf>
    <xf numFmtId="2" fontId="16" fillId="0" borderId="31" xfId="0" applyNumberFormat="1" applyFont="1" applyBorder="1" applyAlignment="1">
      <alignment horizontal="center" vertical="center"/>
    </xf>
    <xf numFmtId="10" fontId="16" fillId="0" borderId="13" xfId="0" applyNumberFormat="1" applyFont="1" applyBorder="1" applyAlignment="1">
      <alignment horizontal="center" vertical="center" wrapText="1"/>
    </xf>
    <xf numFmtId="10" fontId="16" fillId="0" borderId="9" xfId="0" applyNumberFormat="1" applyFont="1" applyBorder="1" applyAlignment="1">
      <alignment horizontal="center" vertical="center" wrapText="1"/>
    </xf>
    <xf numFmtId="2" fontId="17" fillId="0" borderId="17" xfId="0" applyNumberFormat="1" applyFont="1" applyBorder="1" applyAlignment="1">
      <alignment horizontal="center" vertical="center"/>
    </xf>
    <xf numFmtId="10" fontId="16" fillId="0" borderId="4" xfId="0" applyNumberFormat="1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 vertical="center" wrapText="1"/>
    </xf>
    <xf numFmtId="10" fontId="16" fillId="0" borderId="0" xfId="0" applyNumberFormat="1" applyFont="1" applyAlignment="1">
      <alignment horizontal="center" vertical="center" wrapText="1"/>
    </xf>
    <xf numFmtId="2" fontId="16" fillId="0" borderId="9" xfId="0" applyNumberFormat="1" applyFont="1" applyBorder="1" applyAlignment="1">
      <alignment horizontal="center" vertical="center" wrapText="1"/>
    </xf>
    <xf numFmtId="2" fontId="16" fillId="0" borderId="17" xfId="0" applyNumberFormat="1" applyFont="1" applyBorder="1" applyAlignment="1">
      <alignment horizontal="center" vertical="center" wrapText="1"/>
    </xf>
    <xf numFmtId="10" fontId="16" fillId="0" borderId="15" xfId="0" applyNumberFormat="1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176" fontId="16" fillId="0" borderId="9" xfId="0" applyNumberFormat="1" applyFont="1" applyBorder="1" applyAlignment="1">
      <alignment horizontal="center" vertical="center" wrapText="1"/>
    </xf>
    <xf numFmtId="2" fontId="16" fillId="0" borderId="31" xfId="0" applyNumberFormat="1" applyFont="1" applyBorder="1" applyAlignment="1">
      <alignment horizontal="center" vertical="center" wrapText="1"/>
    </xf>
    <xf numFmtId="10" fontId="17" fillId="0" borderId="30" xfId="0" applyNumberFormat="1" applyFont="1" applyBorder="1" applyAlignment="1">
      <alignment horizontal="center" vertical="center" wrapText="1"/>
    </xf>
    <xf numFmtId="10" fontId="17" fillId="0" borderId="15" xfId="0" applyNumberFormat="1" applyFont="1" applyBorder="1" applyAlignment="1">
      <alignment horizontal="center" vertical="center" wrapText="1"/>
    </xf>
    <xf numFmtId="10" fontId="17" fillId="0" borderId="41" xfId="0" applyNumberFormat="1" applyFont="1" applyBorder="1" applyAlignment="1">
      <alignment horizontal="center" vertical="center" wrapText="1"/>
    </xf>
    <xf numFmtId="2" fontId="38" fillId="0" borderId="11" xfId="0" applyNumberFormat="1" applyFont="1" applyBorder="1" applyAlignment="1">
      <alignment horizontal="center" vertical="center"/>
    </xf>
    <xf numFmtId="2" fontId="38" fillId="0" borderId="31" xfId="0" applyNumberFormat="1" applyFont="1" applyBorder="1" applyAlignment="1">
      <alignment horizontal="center" vertical="center" wrapText="1"/>
    </xf>
    <xf numFmtId="176" fontId="16" fillId="0" borderId="13" xfId="0" applyNumberFormat="1" applyFont="1" applyBorder="1" applyAlignment="1">
      <alignment horizontal="center" vertical="center"/>
    </xf>
    <xf numFmtId="10" fontId="16" fillId="0" borderId="37" xfId="0" applyNumberFormat="1" applyFont="1" applyBorder="1" applyAlignment="1">
      <alignment horizontal="center" vertical="center"/>
    </xf>
    <xf numFmtId="10" fontId="16" fillId="0" borderId="14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/>
    </xf>
    <xf numFmtId="180" fontId="16" fillId="0" borderId="11" xfId="0" applyNumberFormat="1" applyFont="1" applyBorder="1" applyAlignment="1">
      <alignment horizontal="center" vertical="center" wrapText="1"/>
    </xf>
    <xf numFmtId="178" fontId="16" fillId="0" borderId="11" xfId="0" applyNumberFormat="1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176" fontId="16" fillId="0" borderId="4" xfId="0" applyNumberFormat="1" applyFont="1" applyBorder="1" applyAlignment="1">
      <alignment horizontal="center" vertical="center" wrapText="1"/>
    </xf>
    <xf numFmtId="178" fontId="16" fillId="0" borderId="4" xfId="0" applyNumberFormat="1" applyFont="1" applyBorder="1" applyAlignment="1">
      <alignment horizontal="center" vertical="center" wrapText="1"/>
    </xf>
    <xf numFmtId="176" fontId="16" fillId="0" borderId="17" xfId="0" applyNumberFormat="1" applyFont="1" applyBorder="1" applyAlignment="1">
      <alignment horizontal="center" vertical="center" wrapText="1"/>
    </xf>
    <xf numFmtId="2" fontId="17" fillId="0" borderId="15" xfId="0" applyNumberFormat="1" applyFont="1" applyBorder="1" applyAlignment="1">
      <alignment horizontal="center" vertical="center" wrapText="1"/>
    </xf>
    <xf numFmtId="178" fontId="17" fillId="0" borderId="11" xfId="0" applyNumberFormat="1" applyFont="1" applyBorder="1" applyAlignment="1">
      <alignment vertical="center" wrapText="1"/>
    </xf>
    <xf numFmtId="2" fontId="38" fillId="0" borderId="15" xfId="0" applyNumberFormat="1" applyFont="1" applyBorder="1" applyAlignment="1">
      <alignment horizontal="center" vertical="center" wrapText="1"/>
    </xf>
    <xf numFmtId="176" fontId="38" fillId="0" borderId="11" xfId="0" applyNumberFormat="1" applyFont="1" applyBorder="1" applyAlignment="1">
      <alignment horizontal="center" vertical="center" wrapText="1"/>
    </xf>
    <xf numFmtId="176" fontId="38" fillId="0" borderId="11" xfId="0" applyNumberFormat="1" applyFont="1" applyBorder="1" applyAlignment="1">
      <alignment horizontal="center" vertical="center"/>
    </xf>
    <xf numFmtId="176" fontId="38" fillId="0" borderId="17" xfId="0" applyNumberFormat="1" applyFont="1" applyBorder="1" applyAlignment="1">
      <alignment horizontal="center" vertical="center" wrapText="1"/>
    </xf>
    <xf numFmtId="178" fontId="18" fillId="0" borderId="17" xfId="0" applyNumberFormat="1" applyFont="1" applyBorder="1" applyAlignment="1">
      <alignment horizontal="center" vertical="center" wrapText="1"/>
    </xf>
    <xf numFmtId="178" fontId="18" fillId="0" borderId="14" xfId="0" applyNumberFormat="1" applyFont="1" applyBorder="1" applyAlignment="1">
      <alignment horizontal="center" vertical="center" wrapText="1"/>
    </xf>
    <xf numFmtId="2" fontId="16" fillId="0" borderId="14" xfId="0" applyNumberFormat="1" applyFont="1" applyBorder="1" applyAlignment="1">
      <alignment horizontal="center" vertical="center"/>
    </xf>
    <xf numFmtId="2" fontId="16" fillId="0" borderId="36" xfId="0" applyNumberFormat="1" applyFont="1" applyBorder="1" applyAlignment="1">
      <alignment horizontal="center" vertical="center"/>
    </xf>
    <xf numFmtId="10" fontId="16" fillId="0" borderId="14" xfId="0" applyNumberFormat="1" applyFont="1" applyBorder="1" applyAlignment="1">
      <alignment horizontal="center" vertical="center" wrapText="1"/>
    </xf>
    <xf numFmtId="2" fontId="29" fillId="0" borderId="13" xfId="0" applyNumberFormat="1" applyFont="1" applyBorder="1" applyAlignment="1">
      <alignment horizontal="center" vertical="center"/>
    </xf>
    <xf numFmtId="2" fontId="18" fillId="0" borderId="42" xfId="0" applyNumberFormat="1" applyFont="1" applyBorder="1" applyAlignment="1">
      <alignment horizontal="center" vertical="center"/>
    </xf>
    <xf numFmtId="10" fontId="18" fillId="0" borderId="6" xfId="0" applyNumberFormat="1" applyFont="1" applyBorder="1" applyAlignment="1">
      <alignment horizontal="center" vertical="center"/>
    </xf>
    <xf numFmtId="2" fontId="18" fillId="0" borderId="6" xfId="0" applyNumberFormat="1" applyFont="1" applyBorder="1" applyAlignment="1">
      <alignment horizontal="center" vertical="center"/>
    </xf>
    <xf numFmtId="2" fontId="29" fillId="0" borderId="23" xfId="0" applyNumberFormat="1" applyFont="1" applyBorder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2" fontId="18" fillId="0" borderId="13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10" fontId="18" fillId="0" borderId="41" xfId="0" applyNumberFormat="1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2" fontId="18" fillId="0" borderId="3" xfId="0" applyNumberFormat="1" applyFont="1" applyBorder="1" applyAlignment="1">
      <alignment horizontal="center" vertical="center" wrapText="1"/>
    </xf>
    <xf numFmtId="10" fontId="29" fillId="0" borderId="19" xfId="0" applyNumberFormat="1" applyFont="1" applyBorder="1" applyAlignment="1">
      <alignment horizontal="center" vertical="center" wrapText="1"/>
    </xf>
    <xf numFmtId="2" fontId="29" fillId="0" borderId="34" xfId="0" applyNumberFormat="1" applyFont="1" applyBorder="1" applyAlignment="1">
      <alignment horizontal="center" vertical="center" wrapText="1"/>
    </xf>
    <xf numFmtId="10" fontId="29" fillId="0" borderId="4" xfId="0" applyNumberFormat="1" applyFont="1" applyBorder="1" applyAlignment="1">
      <alignment horizontal="center" vertical="center" wrapText="1"/>
    </xf>
    <xf numFmtId="10" fontId="29" fillId="0" borderId="34" xfId="0" applyNumberFormat="1" applyFont="1" applyBorder="1" applyAlignment="1">
      <alignment horizontal="center" vertical="center" wrapText="1"/>
    </xf>
    <xf numFmtId="2" fontId="16" fillId="0" borderId="25" xfId="0" applyNumberFormat="1" applyFont="1" applyBorder="1" applyAlignment="1">
      <alignment horizontal="center" vertical="center" wrapText="1"/>
    </xf>
    <xf numFmtId="2" fontId="40" fillId="0" borderId="4" xfId="0" applyNumberFormat="1" applyFont="1" applyBorder="1" applyAlignment="1">
      <alignment horizontal="right" vertical="center"/>
    </xf>
    <xf numFmtId="10" fontId="16" fillId="0" borderId="33" xfId="0" applyNumberFormat="1" applyFont="1" applyBorder="1" applyAlignment="1">
      <alignment horizontal="center" vertical="center" wrapText="1"/>
    </xf>
    <xf numFmtId="2" fontId="38" fillId="0" borderId="4" xfId="0" applyNumberFormat="1" applyFont="1" applyBorder="1" applyAlignment="1">
      <alignment horizontal="center" vertical="center"/>
    </xf>
    <xf numFmtId="10" fontId="16" fillId="0" borderId="34" xfId="0" applyNumberFormat="1" applyFont="1" applyBorder="1" applyAlignment="1">
      <alignment horizontal="center" vertical="center" wrapText="1"/>
    </xf>
    <xf numFmtId="2" fontId="39" fillId="0" borderId="4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/>
    </xf>
    <xf numFmtId="2" fontId="17" fillId="0" borderId="36" xfId="0" applyNumberFormat="1" applyFont="1" applyBorder="1" applyAlignment="1">
      <alignment horizontal="center" vertical="center"/>
    </xf>
    <xf numFmtId="2" fontId="16" fillId="0" borderId="8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10" fontId="16" fillId="0" borderId="44" xfId="0" applyNumberFormat="1" applyFont="1" applyBorder="1" applyAlignment="1">
      <alignment horizontal="center" vertical="center" wrapText="1"/>
    </xf>
    <xf numFmtId="2" fontId="40" fillId="0" borderId="11" xfId="0" applyNumberFormat="1" applyFont="1" applyBorder="1" applyAlignment="1">
      <alignment horizontal="right" vertical="center"/>
    </xf>
    <xf numFmtId="49" fontId="18" fillId="0" borderId="4" xfId="0" applyNumberFormat="1" applyFont="1" applyBorder="1" applyAlignment="1">
      <alignment horizontal="center" vertical="center" wrapText="1"/>
    </xf>
    <xf numFmtId="176" fontId="18" fillId="0" borderId="6" xfId="0" applyNumberFormat="1" applyFont="1" applyBorder="1" applyAlignment="1">
      <alignment horizontal="center" vertical="center" wrapText="1"/>
    </xf>
    <xf numFmtId="49" fontId="40" fillId="0" borderId="4" xfId="0" applyNumberFormat="1" applyFont="1" applyBorder="1" applyAlignment="1">
      <alignment horizontal="right" vertical="center"/>
    </xf>
    <xf numFmtId="176" fontId="40" fillId="0" borderId="4" xfId="0" applyNumberFormat="1" applyFont="1" applyBorder="1" applyAlignment="1">
      <alignment horizontal="right" vertical="center"/>
    </xf>
    <xf numFmtId="2" fontId="39" fillId="0" borderId="8" xfId="0" applyNumberFormat="1" applyFont="1" applyBorder="1" applyAlignment="1">
      <alignment horizontal="center" vertical="center"/>
    </xf>
    <xf numFmtId="2" fontId="17" fillId="0" borderId="31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 wrapText="1"/>
    </xf>
    <xf numFmtId="49" fontId="40" fillId="0" borderId="11" xfId="0" applyNumberFormat="1" applyFont="1" applyBorder="1" applyAlignment="1">
      <alignment horizontal="right" vertical="center"/>
    </xf>
    <xf numFmtId="176" fontId="40" fillId="0" borderId="11" xfId="0" applyNumberFormat="1" applyFont="1" applyBorder="1" applyAlignment="1">
      <alignment horizontal="right" vertical="center"/>
    </xf>
    <xf numFmtId="2" fontId="38" fillId="0" borderId="8" xfId="0" applyNumberFormat="1" applyFont="1" applyBorder="1" applyAlignment="1">
      <alignment horizontal="center" vertical="center"/>
    </xf>
    <xf numFmtId="2" fontId="17" fillId="0" borderId="45" xfId="0" applyNumberFormat="1" applyFont="1" applyBorder="1" applyAlignment="1">
      <alignment horizontal="center" vertical="center"/>
    </xf>
    <xf numFmtId="178" fontId="16" fillId="0" borderId="6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10" fontId="16" fillId="0" borderId="29" xfId="0" applyNumberFormat="1" applyFont="1" applyBorder="1" applyAlignment="1">
      <alignment horizontal="center" vertical="center" wrapText="1"/>
    </xf>
    <xf numFmtId="178" fontId="16" fillId="0" borderId="24" xfId="0" applyNumberFormat="1" applyFont="1" applyBorder="1" applyAlignment="1">
      <alignment horizontal="center" vertical="center" wrapText="1"/>
    </xf>
    <xf numFmtId="178" fontId="16" fillId="0" borderId="13" xfId="0" applyNumberFormat="1" applyFont="1" applyBorder="1" applyAlignment="1">
      <alignment horizontal="center" vertical="center" wrapText="1"/>
    </xf>
    <xf numFmtId="177" fontId="16" fillId="0" borderId="13" xfId="0" applyNumberFormat="1" applyFont="1" applyBorder="1" applyAlignment="1">
      <alignment horizontal="center" vertical="center" wrapText="1"/>
    </xf>
    <xf numFmtId="10" fontId="16" fillId="0" borderId="41" xfId="0" applyNumberFormat="1" applyFont="1" applyBorder="1" applyAlignment="1">
      <alignment horizontal="center" vertical="center" wrapText="1"/>
    </xf>
    <xf numFmtId="10" fontId="16" fillId="0" borderId="19" xfId="0" applyNumberFormat="1" applyFont="1" applyBorder="1" applyAlignment="1">
      <alignment horizontal="center" vertical="center" wrapText="1"/>
    </xf>
    <xf numFmtId="176" fontId="16" fillId="0" borderId="23" xfId="0" applyNumberFormat="1" applyFont="1" applyBorder="1" applyAlignment="1">
      <alignment horizontal="center" vertical="center" wrapText="1"/>
    </xf>
    <xf numFmtId="10" fontId="17" fillId="0" borderId="19" xfId="0" applyNumberFormat="1" applyFont="1" applyBorder="1" applyAlignment="1">
      <alignment horizontal="center" vertical="center" wrapText="1"/>
    </xf>
    <xf numFmtId="176" fontId="17" fillId="0" borderId="19" xfId="0" applyNumberFormat="1" applyFont="1" applyBorder="1" applyAlignment="1">
      <alignment horizontal="center" vertical="center" wrapText="1"/>
    </xf>
    <xf numFmtId="10" fontId="17" fillId="0" borderId="13" xfId="0" applyNumberFormat="1" applyFont="1" applyBorder="1" applyAlignment="1">
      <alignment horizontal="center" vertical="center" wrapText="1"/>
    </xf>
    <xf numFmtId="49" fontId="40" fillId="0" borderId="13" xfId="0" applyNumberFormat="1" applyFont="1" applyBorder="1" applyAlignment="1">
      <alignment horizontal="right" vertical="center"/>
    </xf>
    <xf numFmtId="176" fontId="40" fillId="0" borderId="13" xfId="0" applyNumberFormat="1" applyFont="1" applyBorder="1" applyAlignment="1">
      <alignment horizontal="right" vertical="center"/>
    </xf>
    <xf numFmtId="2" fontId="16" fillId="0" borderId="13" xfId="0" applyNumberFormat="1" applyFont="1" applyBorder="1" applyAlignment="1">
      <alignment horizontal="center" vertical="center" wrapText="1"/>
    </xf>
    <xf numFmtId="4" fontId="16" fillId="0" borderId="13" xfId="0" applyNumberFormat="1" applyFont="1" applyBorder="1" applyAlignment="1">
      <alignment horizontal="center" vertical="center" wrapText="1"/>
    </xf>
    <xf numFmtId="176" fontId="38" fillId="0" borderId="8" xfId="0" applyNumberFormat="1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41" fillId="0" borderId="4" xfId="0" applyNumberFormat="1" applyFont="1" applyBorder="1" applyAlignment="1">
      <alignment vertical="center" wrapText="1"/>
    </xf>
    <xf numFmtId="2" fontId="40" fillId="0" borderId="4" xfId="0" applyNumberFormat="1" applyFont="1" applyBorder="1" applyAlignment="1">
      <alignment vertical="center" wrapText="1"/>
    </xf>
    <xf numFmtId="2" fontId="42" fillId="0" borderId="8" xfId="0" applyNumberFormat="1" applyFont="1" applyBorder="1" applyAlignment="1">
      <alignment horizontal="center" vertical="center"/>
    </xf>
    <xf numFmtId="2" fontId="17" fillId="0" borderId="8" xfId="0" applyNumberFormat="1" applyFont="1" applyBorder="1" applyAlignment="1">
      <alignment horizontal="center" vertical="center" wrapText="1"/>
    </xf>
    <xf numFmtId="2" fontId="40" fillId="0" borderId="11" xfId="0" applyNumberFormat="1" applyFont="1" applyBorder="1" applyAlignment="1">
      <alignment vertical="center" wrapText="1"/>
    </xf>
    <xf numFmtId="2" fontId="17" fillId="0" borderId="17" xfId="0" applyNumberFormat="1" applyFont="1" applyBorder="1" applyAlignment="1">
      <alignment horizontal="center" vertical="center" wrapText="1"/>
    </xf>
    <xf numFmtId="2" fontId="43" fillId="0" borderId="8" xfId="0" applyNumberFormat="1" applyFont="1" applyBorder="1" applyAlignment="1">
      <alignment horizontal="center" vertical="center"/>
    </xf>
    <xf numFmtId="176" fontId="16" fillId="0" borderId="11" xfId="0" applyNumberFormat="1" applyFont="1" applyBorder="1" applyAlignment="1">
      <alignment horizontal="center" vertical="center"/>
    </xf>
    <xf numFmtId="10" fontId="16" fillId="0" borderId="6" xfId="0" applyNumberFormat="1" applyFont="1" applyBorder="1" applyAlignment="1">
      <alignment horizontal="center" vertical="center"/>
    </xf>
    <xf numFmtId="177" fontId="17" fillId="0" borderId="14" xfId="0" applyNumberFormat="1" applyFont="1" applyBorder="1" applyAlignment="1">
      <alignment horizontal="center" vertical="center"/>
    </xf>
    <xf numFmtId="177" fontId="17" fillId="0" borderId="11" xfId="0" applyNumberFormat="1" applyFont="1" applyBorder="1" applyAlignment="1">
      <alignment horizontal="center" vertical="center"/>
    </xf>
    <xf numFmtId="10" fontId="16" fillId="0" borderId="42" xfId="0" applyNumberFormat="1" applyFont="1" applyBorder="1" applyAlignment="1">
      <alignment horizontal="center" vertical="center"/>
    </xf>
    <xf numFmtId="177" fontId="16" fillId="0" borderId="13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 wrapText="1"/>
    </xf>
    <xf numFmtId="178" fontId="17" fillId="0" borderId="13" xfId="0" applyNumberFormat="1" applyFont="1" applyBorder="1" applyAlignment="1">
      <alignment horizontal="center" vertical="center" wrapText="1"/>
    </xf>
    <xf numFmtId="177" fontId="40" fillId="0" borderId="19" xfId="0" applyNumberFormat="1" applyFont="1" applyBorder="1" applyAlignment="1">
      <alignment vertical="center" wrapText="1"/>
    </xf>
    <xf numFmtId="4" fontId="16" fillId="0" borderId="19" xfId="0" applyNumberFormat="1" applyFont="1" applyBorder="1" applyAlignment="1">
      <alignment horizontal="center" vertical="center" wrapText="1"/>
    </xf>
    <xf numFmtId="178" fontId="17" fillId="0" borderId="24" xfId="0" applyNumberFormat="1" applyFont="1" applyBorder="1" applyAlignment="1">
      <alignment horizontal="center" vertical="center" wrapText="1"/>
    </xf>
    <xf numFmtId="177" fontId="40" fillId="0" borderId="13" xfId="0" applyNumberFormat="1" applyFont="1" applyBorder="1" applyAlignment="1">
      <alignment vertical="center" wrapText="1"/>
    </xf>
    <xf numFmtId="176" fontId="43" fillId="0" borderId="6" xfId="0" applyNumberFormat="1" applyFont="1" applyBorder="1" applyAlignment="1">
      <alignment horizontal="center" vertical="center"/>
    </xf>
    <xf numFmtId="2" fontId="16" fillId="0" borderId="24" xfId="0" applyNumberFormat="1" applyFont="1" applyBorder="1" applyAlignment="1">
      <alignment horizontal="center" vertical="center" wrapText="1"/>
    </xf>
    <xf numFmtId="2" fontId="40" fillId="0" borderId="13" xfId="0" applyNumberFormat="1" applyFont="1" applyBorder="1" applyAlignment="1">
      <alignment vertical="center" wrapText="1"/>
    </xf>
    <xf numFmtId="10" fontId="18" fillId="0" borderId="19" xfId="0" applyNumberFormat="1" applyFont="1" applyBorder="1" applyAlignment="1">
      <alignment horizontal="center" vertical="center" wrapText="1"/>
    </xf>
    <xf numFmtId="2" fontId="29" fillId="0" borderId="17" xfId="0" applyNumberFormat="1" applyFont="1" applyBorder="1" applyAlignment="1">
      <alignment horizontal="center" vertical="center" wrapText="1"/>
    </xf>
    <xf numFmtId="177" fontId="40" fillId="0" borderId="24" xfId="0" applyNumberFormat="1" applyFont="1" applyBorder="1" applyAlignment="1">
      <alignment vertical="center" wrapText="1"/>
    </xf>
    <xf numFmtId="4" fontId="16" fillId="0" borderId="11" xfId="0" applyNumberFormat="1" applyFont="1" applyBorder="1" applyAlignment="1">
      <alignment horizontal="center" vertical="center" wrapText="1"/>
    </xf>
    <xf numFmtId="2" fontId="18" fillId="0" borderId="19" xfId="0" applyNumberFormat="1" applyFont="1" applyBorder="1" applyAlignment="1">
      <alignment horizontal="center" vertical="center"/>
    </xf>
    <xf numFmtId="10" fontId="29" fillId="0" borderId="11" xfId="0" applyNumberFormat="1" applyFont="1" applyBorder="1" applyAlignment="1">
      <alignment horizontal="center" vertical="center" wrapText="1"/>
    </xf>
    <xf numFmtId="2" fontId="29" fillId="0" borderId="4" xfId="0" applyNumberFormat="1" applyFont="1" applyBorder="1" applyAlignment="1">
      <alignment horizontal="center" vertical="center" wrapText="1"/>
    </xf>
    <xf numFmtId="178" fontId="29" fillId="0" borderId="9" xfId="0" applyNumberFormat="1" applyFont="1" applyBorder="1" applyAlignment="1">
      <alignment horizontal="center" vertical="center" wrapText="1"/>
    </xf>
    <xf numFmtId="2" fontId="17" fillId="0" borderId="25" xfId="0" applyNumberFormat="1" applyFont="1" applyBorder="1" applyAlignment="1">
      <alignment horizontal="center" vertical="center" wrapText="1"/>
    </xf>
    <xf numFmtId="2" fontId="44" fillId="0" borderId="4" xfId="2" applyNumberFormat="1" applyBorder="1" applyAlignment="1">
      <alignment horizontal="center" vertical="center"/>
    </xf>
    <xf numFmtId="2" fontId="40" fillId="0" borderId="4" xfId="2" applyNumberFormat="1" applyFont="1" applyBorder="1">
      <alignment vertical="center"/>
    </xf>
    <xf numFmtId="2" fontId="40" fillId="0" borderId="3" xfId="2" applyNumberFormat="1" applyFont="1" applyBorder="1">
      <alignment vertical="center"/>
    </xf>
    <xf numFmtId="49" fontId="16" fillId="0" borderId="14" xfId="0" applyNumberFormat="1" applyFont="1" applyBorder="1" applyAlignment="1">
      <alignment horizontal="center" vertical="center" wrapText="1"/>
    </xf>
    <xf numFmtId="10" fontId="16" fillId="0" borderId="38" xfId="0" applyNumberFormat="1" applyFont="1" applyBorder="1" applyAlignment="1">
      <alignment horizontal="center" vertical="center" wrapText="1"/>
    </xf>
    <xf numFmtId="2" fontId="44" fillId="0" borderId="11" xfId="2" applyNumberFormat="1" applyBorder="1" applyAlignment="1">
      <alignment horizontal="center" vertical="center" wrapText="1"/>
    </xf>
    <xf numFmtId="2" fontId="40" fillId="0" borderId="11" xfId="2" applyNumberFormat="1" applyFont="1" applyBorder="1" applyAlignment="1">
      <alignment vertical="center" wrapText="1"/>
    </xf>
    <xf numFmtId="2" fontId="40" fillId="0" borderId="31" xfId="2" applyNumberFormat="1" applyFont="1" applyBorder="1" applyAlignment="1">
      <alignment vertical="center" wrapText="1"/>
    </xf>
    <xf numFmtId="49" fontId="17" fillId="0" borderId="18" xfId="0" applyNumberFormat="1" applyFont="1" applyBorder="1" applyAlignment="1">
      <alignment horizontal="center" vertical="center" wrapText="1"/>
    </xf>
    <xf numFmtId="178" fontId="44" fillId="0" borderId="13" xfId="2" applyNumberFormat="1" applyBorder="1" applyAlignment="1">
      <alignment horizontal="center" vertical="center" wrapText="1"/>
    </xf>
    <xf numFmtId="177" fontId="40" fillId="0" borderId="13" xfId="2" applyNumberFormat="1" applyFont="1" applyBorder="1" applyAlignment="1">
      <alignment vertical="center" wrapText="1"/>
    </xf>
    <xf numFmtId="177" fontId="40" fillId="0" borderId="24" xfId="2" applyNumberFormat="1" applyFont="1" applyBorder="1" applyAlignment="1">
      <alignment vertical="center" wrapText="1"/>
    </xf>
    <xf numFmtId="2" fontId="29" fillId="0" borderId="19" xfId="0" applyNumberFormat="1" applyFont="1" applyBorder="1" applyAlignment="1">
      <alignment horizontal="center" vertical="center" wrapText="1"/>
    </xf>
    <xf numFmtId="2" fontId="29" fillId="0" borderId="13" xfId="0" applyNumberFormat="1" applyFont="1" applyBorder="1" applyAlignment="1">
      <alignment horizontal="center" vertical="center" wrapText="1"/>
    </xf>
    <xf numFmtId="49" fontId="29" fillId="0" borderId="19" xfId="0" applyNumberFormat="1" applyFont="1" applyBorder="1" applyAlignment="1">
      <alignment horizontal="center" vertical="center" wrapText="1"/>
    </xf>
    <xf numFmtId="2" fontId="17" fillId="0" borderId="24" xfId="0" applyNumberFormat="1" applyFont="1" applyBorder="1" applyAlignment="1">
      <alignment horizontal="center" vertical="center" wrapText="1"/>
    </xf>
    <xf numFmtId="2" fontId="17" fillId="0" borderId="20" xfId="0" applyNumberFormat="1" applyFont="1" applyBorder="1" applyAlignment="1">
      <alignment horizontal="center" vertical="center" wrapText="1"/>
    </xf>
    <xf numFmtId="2" fontId="17" fillId="0" borderId="18" xfId="0" applyNumberFormat="1" applyFont="1" applyBorder="1" applyAlignment="1">
      <alignment horizontal="center" vertical="center" wrapText="1"/>
    </xf>
    <xf numFmtId="10" fontId="16" fillId="0" borderId="26" xfId="0" applyNumberFormat="1" applyFont="1" applyBorder="1" applyAlignment="1">
      <alignment horizontal="center" vertical="center" wrapText="1"/>
    </xf>
    <xf numFmtId="10" fontId="18" fillId="0" borderId="11" xfId="0" applyNumberFormat="1" applyFont="1" applyBorder="1" applyAlignment="1">
      <alignment horizontal="center" vertical="center"/>
    </xf>
    <xf numFmtId="49" fontId="29" fillId="0" borderId="4" xfId="0" applyNumberFormat="1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/>
    </xf>
    <xf numFmtId="2" fontId="41" fillId="0" borderId="4" xfId="0" applyNumberFormat="1" applyFont="1" applyBorder="1">
      <alignment vertical="center"/>
    </xf>
    <xf numFmtId="2" fontId="18" fillId="0" borderId="34" xfId="0" applyNumberFormat="1" applyFont="1" applyBorder="1" applyAlignment="1">
      <alignment horizontal="center" vertical="center" wrapText="1"/>
    </xf>
    <xf numFmtId="2" fontId="40" fillId="0" borderId="4" xfId="0" applyNumberFormat="1" applyFont="1" applyBorder="1">
      <alignment vertical="center"/>
    </xf>
    <xf numFmtId="49" fontId="17" fillId="0" borderId="8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/>
    </xf>
    <xf numFmtId="2" fontId="40" fillId="0" borderId="11" xfId="0" applyNumberFormat="1" applyFont="1" applyBorder="1">
      <alignment vertical="center"/>
    </xf>
    <xf numFmtId="2" fontId="16" fillId="0" borderId="1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/>
    </xf>
    <xf numFmtId="2" fontId="17" fillId="0" borderId="19" xfId="0" applyNumberFormat="1" applyFont="1" applyBorder="1" applyAlignment="1">
      <alignment horizontal="center" vertical="center" wrapText="1"/>
    </xf>
    <xf numFmtId="4" fontId="17" fillId="0" borderId="19" xfId="0" applyNumberFormat="1" applyFont="1" applyBorder="1" applyAlignment="1">
      <alignment horizontal="center" vertical="center" wrapText="1"/>
    </xf>
    <xf numFmtId="177" fontId="40" fillId="0" borderId="19" xfId="0" applyNumberFormat="1" applyFont="1" applyBorder="1">
      <alignment vertical="center"/>
    </xf>
    <xf numFmtId="176" fontId="16" fillId="0" borderId="19" xfId="0" applyNumberFormat="1" applyFont="1" applyBorder="1" applyAlignment="1">
      <alignment horizontal="center" vertical="center" wrapText="1"/>
    </xf>
    <xf numFmtId="177" fontId="40" fillId="0" borderId="13" xfId="0" applyNumberFormat="1" applyFont="1" applyBorder="1">
      <alignment vertical="center"/>
    </xf>
    <xf numFmtId="176" fontId="38" fillId="0" borderId="6" xfId="0" applyNumberFormat="1" applyFont="1" applyBorder="1" applyAlignment="1">
      <alignment horizontal="center" vertical="center"/>
    </xf>
    <xf numFmtId="2" fontId="41" fillId="0" borderId="4" xfId="0" applyNumberFormat="1" applyFont="1" applyBorder="1" applyAlignment="1">
      <alignment horizontal="center"/>
    </xf>
    <xf numFmtId="2" fontId="17" fillId="0" borderId="13" xfId="0" applyNumberFormat="1" applyFont="1" applyBorder="1" applyAlignment="1">
      <alignment horizontal="center" vertical="center" wrapText="1"/>
    </xf>
    <xf numFmtId="2" fontId="40" fillId="0" borderId="23" xfId="0" applyNumberFormat="1" applyFont="1" applyBorder="1" applyAlignment="1">
      <alignment vertical="center" wrapText="1"/>
    </xf>
    <xf numFmtId="2" fontId="40" fillId="0" borderId="8" xfId="0" applyNumberFormat="1" applyFont="1" applyBorder="1" applyAlignment="1">
      <alignment horizontal="center"/>
    </xf>
    <xf numFmtId="2" fontId="40" fillId="0" borderId="31" xfId="0" applyNumberFormat="1" applyFont="1" applyBorder="1" applyAlignment="1">
      <alignment vertical="center" wrapText="1"/>
    </xf>
    <xf numFmtId="3" fontId="40" fillId="0" borderId="6" xfId="0" applyNumberFormat="1" applyFont="1" applyBorder="1" applyAlignment="1">
      <alignment horizontal="center"/>
    </xf>
    <xf numFmtId="49" fontId="40" fillId="0" borderId="6" xfId="0" applyNumberFormat="1" applyFont="1" applyBorder="1" applyAlignment="1">
      <alignment horizontal="center"/>
    </xf>
    <xf numFmtId="49" fontId="41" fillId="0" borderId="4" xfId="0" applyNumberFormat="1" applyFont="1" applyBorder="1" applyAlignment="1">
      <alignment horizontal="center"/>
    </xf>
    <xf numFmtId="176" fontId="18" fillId="0" borderId="0" xfId="0" applyNumberFormat="1" applyFont="1" applyAlignment="1">
      <alignment horizontal="center" vertical="center" wrapText="1"/>
    </xf>
    <xf numFmtId="49" fontId="40" fillId="0" borderId="8" xfId="0" applyNumberFormat="1" applyFont="1" applyBorder="1" applyAlignment="1">
      <alignment horizontal="center"/>
    </xf>
    <xf numFmtId="176" fontId="16" fillId="0" borderId="0" xfId="0" applyNumberFormat="1" applyFont="1" applyAlignment="1">
      <alignment horizontal="center" vertical="center" wrapText="1"/>
    </xf>
    <xf numFmtId="10" fontId="18" fillId="0" borderId="19" xfId="0" applyNumberFormat="1" applyFont="1" applyBorder="1" applyAlignment="1">
      <alignment horizontal="center" vertical="center"/>
    </xf>
    <xf numFmtId="2" fontId="18" fillId="0" borderId="24" xfId="0" applyNumberFormat="1" applyFont="1" applyBorder="1" applyAlignment="1">
      <alignment horizontal="center" vertical="center"/>
    </xf>
    <xf numFmtId="10" fontId="16" fillId="0" borderId="19" xfId="0" applyNumberFormat="1" applyFont="1" applyBorder="1" applyAlignment="1">
      <alignment horizontal="center" vertical="center"/>
    </xf>
    <xf numFmtId="2" fontId="16" fillId="0" borderId="24" xfId="0" applyNumberFormat="1" applyFont="1" applyBorder="1" applyAlignment="1">
      <alignment horizontal="center" vertical="center"/>
    </xf>
    <xf numFmtId="178" fontId="16" fillId="0" borderId="9" xfId="0" applyNumberFormat="1" applyFont="1" applyBorder="1" applyAlignment="1">
      <alignment horizontal="left" vertical="center" wrapText="1"/>
    </xf>
    <xf numFmtId="176" fontId="17" fillId="0" borderId="13" xfId="0" applyNumberFormat="1" applyFont="1" applyBorder="1" applyAlignment="1">
      <alignment horizontal="center" vertical="center" wrapText="1"/>
    </xf>
    <xf numFmtId="177" fontId="40" fillId="0" borderId="24" xfId="0" applyNumberFormat="1" applyFont="1" applyBorder="1">
      <alignment vertical="center"/>
    </xf>
    <xf numFmtId="4" fontId="16" fillId="0" borderId="8" xfId="0" applyNumberFormat="1" applyFont="1" applyBorder="1" applyAlignment="1">
      <alignment horizontal="center" vertical="center" wrapText="1"/>
    </xf>
    <xf numFmtId="2" fontId="18" fillId="0" borderId="24" xfId="0" applyNumberFormat="1" applyFont="1" applyBorder="1" applyAlignment="1">
      <alignment horizontal="center" vertical="center" wrapText="1"/>
    </xf>
    <xf numFmtId="2" fontId="18" fillId="0" borderId="23" xfId="0" applyNumberFormat="1" applyFont="1" applyBorder="1" applyAlignment="1">
      <alignment horizontal="center" vertical="center" wrapText="1"/>
    </xf>
    <xf numFmtId="10" fontId="29" fillId="0" borderId="13" xfId="0" applyNumberFormat="1" applyFont="1" applyBorder="1" applyAlignment="1">
      <alignment horizontal="center" vertical="center" wrapText="1"/>
    </xf>
    <xf numFmtId="2" fontId="16" fillId="0" borderId="14" xfId="0" applyNumberFormat="1" applyFont="1" applyBorder="1" applyAlignment="1">
      <alignment horizontal="center" vertical="center" wrapText="1"/>
    </xf>
    <xf numFmtId="176" fontId="16" fillId="0" borderId="0" xfId="0" applyNumberFormat="1" applyFont="1" applyAlignment="1"/>
    <xf numFmtId="177" fontId="16" fillId="0" borderId="0" xfId="0" applyNumberFormat="1" applyFont="1" applyAlignment="1"/>
    <xf numFmtId="179" fontId="16" fillId="0" borderId="0" xfId="0" applyNumberFormat="1" applyFont="1" applyAlignment="1"/>
    <xf numFmtId="177" fontId="16" fillId="0" borderId="0" xfId="0" applyNumberFormat="1" applyFont="1" applyAlignment="1">
      <alignment horizontal="center" vertical="center"/>
    </xf>
    <xf numFmtId="180" fontId="16" fillId="0" borderId="0" xfId="0" applyNumberFormat="1" applyFont="1" applyAlignment="1"/>
    <xf numFmtId="49" fontId="16" fillId="0" borderId="0" xfId="0" applyNumberFormat="1" applyFont="1" applyAlignment="1"/>
    <xf numFmtId="2" fontId="22" fillId="0" borderId="16" xfId="2" applyNumberFormat="1" applyFont="1" applyBorder="1" applyAlignment="1"/>
    <xf numFmtId="2" fontId="34" fillId="0" borderId="16" xfId="2" applyNumberFormat="1" applyFont="1" applyBorder="1" applyAlignment="1"/>
    <xf numFmtId="178" fontId="22" fillId="0" borderId="17" xfId="2" applyNumberFormat="1" applyFont="1" applyBorder="1" applyAlignment="1"/>
    <xf numFmtId="178" fontId="22" fillId="0" borderId="17" xfId="2" applyNumberFormat="1" applyFont="1" applyBorder="1" applyAlignment="1">
      <alignment horizontal="center"/>
    </xf>
    <xf numFmtId="178" fontId="0" fillId="0" borderId="11" xfId="0" applyNumberFormat="1" applyBorder="1" applyAlignment="1">
      <alignment horizontal="center" vertical="center"/>
    </xf>
    <xf numFmtId="2" fontId="14" fillId="0" borderId="11" xfId="0" applyNumberFormat="1" applyFont="1" applyBorder="1" applyAlignment="1">
      <alignment horizontal="center" vertical="center"/>
    </xf>
    <xf numFmtId="10" fontId="14" fillId="0" borderId="11" xfId="0" applyNumberFormat="1" applyFont="1" applyBorder="1" applyAlignment="1">
      <alignment horizontal="center" vertical="center"/>
    </xf>
    <xf numFmtId="2" fontId="37" fillId="0" borderId="11" xfId="0" applyNumberFormat="1" applyFont="1" applyBorder="1" applyAlignment="1">
      <alignment horizontal="center" vertical="center"/>
    </xf>
    <xf numFmtId="10" fontId="37" fillId="0" borderId="11" xfId="0" applyNumberFormat="1" applyFont="1" applyBorder="1" applyAlignment="1">
      <alignment horizontal="center" vertical="center"/>
    </xf>
    <xf numFmtId="176" fontId="37" fillId="0" borderId="11" xfId="0" applyNumberFormat="1" applyFont="1" applyBorder="1" applyAlignment="1">
      <alignment horizontal="center" vertical="center"/>
    </xf>
    <xf numFmtId="2" fontId="15" fillId="0" borderId="11" xfId="0" applyNumberFormat="1" applyFont="1" applyBorder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/>
    </xf>
    <xf numFmtId="2" fontId="13" fillId="0" borderId="0" xfId="0" applyNumberFormat="1" applyFont="1">
      <alignment vertical="center"/>
    </xf>
    <xf numFmtId="2" fontId="12" fillId="0" borderId="11" xfId="0" applyNumberFormat="1" applyFon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15" fillId="0" borderId="11" xfId="0" applyNumberFormat="1" applyFont="1" applyBorder="1" applyAlignment="1">
      <alignment horizontal="center" vertical="center"/>
    </xf>
    <xf numFmtId="2" fontId="32" fillId="0" borderId="0" xfId="0" applyNumberFormat="1" applyFont="1" applyAlignment="1">
      <alignment horizontal="center" vertical="center"/>
    </xf>
    <xf numFmtId="10" fontId="32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76" fontId="32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8" fontId="1" fillId="0" borderId="25" xfId="0" applyNumberFormat="1" applyFont="1" applyBorder="1" applyAlignment="1">
      <alignment horizontal="center" vertical="center" wrapText="1"/>
    </xf>
    <xf numFmtId="176" fontId="0" fillId="0" borderId="27" xfId="0" applyNumberFormat="1" applyBorder="1" applyAlignment="1">
      <alignment horizontal="center" vertical="center" wrapText="1"/>
    </xf>
    <xf numFmtId="178" fontId="1" fillId="0" borderId="28" xfId="0" applyNumberFormat="1" applyFont="1" applyBorder="1" applyAlignment="1">
      <alignment horizontal="center" vertical="center" wrapText="1"/>
    </xf>
    <xf numFmtId="176" fontId="0" fillId="0" borderId="18" xfId="0" applyNumberForma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10" fontId="3" fillId="0" borderId="30" xfId="0" applyNumberFormat="1" applyFont="1" applyBorder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10" fontId="4" fillId="0" borderId="30" xfId="0" applyNumberFormat="1" applyFont="1" applyBorder="1" applyAlignment="1">
      <alignment horizontal="center" vertical="center" wrapText="1"/>
    </xf>
    <xf numFmtId="177" fontId="4" fillId="0" borderId="31" xfId="0" applyNumberFormat="1" applyFont="1" applyBorder="1" applyAlignment="1">
      <alignment horizontal="center" vertical="center"/>
    </xf>
    <xf numFmtId="2" fontId="1" fillId="0" borderId="31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177" fontId="0" fillId="0" borderId="31" xfId="0" applyNumberFormat="1" applyBorder="1" applyAlignment="1">
      <alignment horizontal="center" vertical="center"/>
    </xf>
    <xf numFmtId="176" fontId="4" fillId="0" borderId="31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78" fontId="5" fillId="0" borderId="0" xfId="0" applyNumberFormat="1" applyFont="1" applyAlignment="1">
      <alignment horizontal="center" vertical="center"/>
    </xf>
    <xf numFmtId="178" fontId="1" fillId="0" borderId="5" xfId="0" applyNumberFormat="1" applyFont="1" applyBorder="1" applyAlignment="1">
      <alignment horizontal="center" vertical="center" wrapText="1"/>
    </xf>
    <xf numFmtId="178" fontId="1" fillId="0" borderId="9" xfId="0" applyNumberFormat="1" applyFont="1" applyBorder="1" applyAlignment="1">
      <alignment horizontal="center" vertical="center" wrapText="1"/>
    </xf>
    <xf numFmtId="43" fontId="3" fillId="0" borderId="11" xfId="0" applyNumberFormat="1" applyFont="1" applyBorder="1" applyAlignment="1">
      <alignment horizontal="center" vertical="center" wrapText="1"/>
    </xf>
    <xf numFmtId="2" fontId="27" fillId="0" borderId="1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2" fontId="4" fillId="0" borderId="24" xfId="0" applyNumberFormat="1" applyFont="1" applyBorder="1" applyAlignment="1">
      <alignment horizontal="center" vertical="center"/>
    </xf>
    <xf numFmtId="2" fontId="1" fillId="0" borderId="17" xfId="0" applyNumberFormat="1" applyFont="1" applyBorder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/>
    </xf>
    <xf numFmtId="177" fontId="16" fillId="0" borderId="11" xfId="0" applyNumberFormat="1" applyFont="1" applyBorder="1" applyAlignment="1">
      <alignment horizontal="center" vertical="center"/>
    </xf>
    <xf numFmtId="2" fontId="28" fillId="0" borderId="11" xfId="0" applyNumberFormat="1" applyFon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 wrapText="1"/>
    </xf>
    <xf numFmtId="1" fontId="13" fillId="0" borderId="11" xfId="0" applyNumberFormat="1" applyFont="1" applyBorder="1" applyAlignment="1">
      <alignment horizontal="center" vertical="center"/>
    </xf>
    <xf numFmtId="2" fontId="19" fillId="0" borderId="6" xfId="7" applyNumberFormat="1" applyFont="1" applyBorder="1" applyAlignment="1">
      <alignment vertical="center"/>
    </xf>
    <xf numFmtId="2" fontId="19" fillId="0" borderId="18" xfId="7" applyNumberFormat="1" applyFont="1" applyBorder="1" applyAlignment="1">
      <alignment vertical="center"/>
    </xf>
    <xf numFmtId="2" fontId="20" fillId="0" borderId="6" xfId="6" applyNumberFormat="1" applyFont="1" applyBorder="1" applyAlignment="1">
      <alignment horizontal="right" vertical="center"/>
    </xf>
    <xf numFmtId="2" fontId="19" fillId="0" borderId="18" xfId="7" applyNumberFormat="1" applyFont="1" applyBorder="1" applyAlignment="1">
      <alignment horizontal="right" vertical="center"/>
    </xf>
    <xf numFmtId="1" fontId="0" fillId="0" borderId="11" xfId="0" applyNumberFormat="1" applyBorder="1">
      <alignment vertical="center"/>
    </xf>
    <xf numFmtId="2" fontId="1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horizontal="center"/>
    </xf>
    <xf numFmtId="10" fontId="0" fillId="0" borderId="11" xfId="0" applyNumberFormat="1" applyBorder="1" applyAlignment="1"/>
    <xf numFmtId="2" fontId="0" fillId="0" borderId="8" xfId="0" applyNumberFormat="1" applyBorder="1" applyAlignment="1">
      <alignment horizontal="center" vertical="center" wrapText="1"/>
    </xf>
    <xf numFmtId="10" fontId="54" fillId="0" borderId="0" xfId="8" applyNumberFormat="1">
      <alignment vertical="center"/>
    </xf>
    <xf numFmtId="10" fontId="1" fillId="0" borderId="0" xfId="0" applyNumberFormat="1" applyFont="1">
      <alignment vertical="center"/>
    </xf>
    <xf numFmtId="57" fontId="0" fillId="0" borderId="11" xfId="0" applyNumberFormat="1" applyBorder="1">
      <alignment vertical="center"/>
    </xf>
    <xf numFmtId="2" fontId="12" fillId="0" borderId="11" xfId="0" applyNumberFormat="1" applyFont="1" applyBorder="1" applyAlignment="1">
      <alignment horizontal="center"/>
    </xf>
    <xf numFmtId="2" fontId="12" fillId="0" borderId="6" xfId="0" applyNumberFormat="1" applyFont="1" applyBorder="1" applyAlignment="1">
      <alignment horizontal="center"/>
    </xf>
    <xf numFmtId="2" fontId="14" fillId="0" borderId="11" xfId="0" applyNumberFormat="1" applyFont="1" applyBorder="1" applyAlignment="1">
      <alignment horizontal="center" vertical="center" wrapText="1"/>
    </xf>
    <xf numFmtId="57" fontId="14" fillId="0" borderId="11" xfId="0" applyNumberFormat="1" applyFont="1" applyBorder="1">
      <alignment vertical="center"/>
    </xf>
    <xf numFmtId="2" fontId="17" fillId="0" borderId="6" xfId="0" applyNumberFormat="1" applyFont="1" applyBorder="1" applyAlignment="1">
      <alignment horizontal="center"/>
    </xf>
    <xf numFmtId="10" fontId="17" fillId="0" borderId="0" xfId="0" applyNumberFormat="1" applyFont="1" applyAlignment="1">
      <alignment horizontal="center"/>
    </xf>
    <xf numFmtId="2" fontId="17" fillId="0" borderId="6" xfId="0" applyNumberFormat="1" applyFont="1" applyBorder="1" applyAlignment="1">
      <alignment horizontal="center" vertical="center" wrapText="1"/>
    </xf>
    <xf numFmtId="2" fontId="16" fillId="0" borderId="40" xfId="0" applyNumberFormat="1" applyFont="1" applyBorder="1" applyAlignment="1">
      <alignment horizontal="center" vertical="center" wrapText="1"/>
    </xf>
    <xf numFmtId="57" fontId="54" fillId="0" borderId="0" xfId="8" applyNumberFormat="1">
      <alignment vertical="center"/>
    </xf>
    <xf numFmtId="10" fontId="34" fillId="0" borderId="16" xfId="2" applyNumberFormat="1" applyFont="1" applyBorder="1" applyAlignment="1"/>
    <xf numFmtId="2" fontId="3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2" fontId="22" fillId="0" borderId="11" xfId="2" applyNumberFormat="1" applyFont="1" applyBorder="1" applyAlignment="1">
      <alignment horizontal="center"/>
    </xf>
    <xf numFmtId="2" fontId="24" fillId="0" borderId="11" xfId="0" applyNumberFormat="1" applyFont="1" applyBorder="1" applyAlignment="1">
      <alignment horizontal="center" vertical="center" wrapText="1"/>
    </xf>
    <xf numFmtId="1" fontId="13" fillId="0" borderId="11" xfId="0" applyNumberFormat="1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/>
    </xf>
    <xf numFmtId="178" fontId="4" fillId="0" borderId="11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2" fontId="0" fillId="0" borderId="13" xfId="0" applyNumberFormat="1" applyBorder="1" applyAlignment="1"/>
    <xf numFmtId="178" fontId="0" fillId="0" borderId="11" xfId="0" applyNumberFormat="1" applyBorder="1" applyAlignment="1">
      <alignment horizontal="center" vertical="center" wrapText="1"/>
    </xf>
    <xf numFmtId="10" fontId="0" fillId="0" borderId="13" xfId="0" applyNumberFormat="1" applyBorder="1" applyAlignment="1"/>
    <xf numFmtId="49" fontId="0" fillId="0" borderId="11" xfId="0" applyNumberFormat="1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11" xfId="0" applyNumberForma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/>
    <xf numFmtId="2" fontId="0" fillId="0" borderId="1" xfId="0" applyNumberFormat="1" applyBorder="1" applyAlignment="1"/>
    <xf numFmtId="57" fontId="0" fillId="0" borderId="11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80" fontId="0" fillId="0" borderId="11" xfId="0" applyNumberFormat="1" applyBorder="1" applyAlignment="1">
      <alignment horizontal="center" vertical="center" wrapText="1"/>
    </xf>
    <xf numFmtId="10" fontId="0" fillId="0" borderId="33" xfId="0" applyNumberFormat="1" applyBorder="1" applyAlignment="1">
      <alignment horizontal="center" vertical="center" wrapText="1"/>
    </xf>
    <xf numFmtId="10" fontId="0" fillId="0" borderId="41" xfId="0" applyNumberFormat="1" applyBorder="1" applyAlignment="1"/>
    <xf numFmtId="182" fontId="0" fillId="0" borderId="11" xfId="0" applyNumberFormat="1" applyBorder="1" applyAlignment="1">
      <alignment horizontal="center" vertical="center" wrapText="1"/>
    </xf>
    <xf numFmtId="10" fontId="0" fillId="0" borderId="11" xfId="0" applyNumberFormat="1" applyBorder="1" applyAlignment="1">
      <alignment horizontal="center"/>
    </xf>
    <xf numFmtId="0" fontId="0" fillId="0" borderId="0" xfId="0" applyAlignment="1"/>
    <xf numFmtId="57" fontId="0" fillId="0" borderId="4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/>
    </xf>
    <xf numFmtId="181" fontId="0" fillId="0" borderId="11" xfId="0" applyNumberForma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2" fontId="0" fillId="0" borderId="28" xfId="0" applyNumberFormat="1" applyBorder="1" applyAlignment="1"/>
    <xf numFmtId="2" fontId="0" fillId="0" borderId="19" xfId="0" applyNumberFormat="1" applyBorder="1" applyAlignment="1"/>
    <xf numFmtId="2" fontId="0" fillId="0" borderId="24" xfId="0" applyNumberFormat="1" applyBorder="1" applyAlignment="1"/>
    <xf numFmtId="0" fontId="11" fillId="0" borderId="11" xfId="0" applyFont="1" applyBorder="1" applyAlignment="1">
      <alignment horizontal="center" vertical="center"/>
    </xf>
    <xf numFmtId="1" fontId="0" fillId="0" borderId="17" xfId="0" applyNumberFormat="1" applyBorder="1" applyAlignment="1"/>
    <xf numFmtId="1" fontId="0" fillId="0" borderId="16" xfId="0" applyNumberFormat="1" applyBorder="1" applyAlignment="1"/>
    <xf numFmtId="10" fontId="0" fillId="0" borderId="17" xfId="0" applyNumberFormat="1" applyBorder="1" applyAlignment="1"/>
    <xf numFmtId="0" fontId="23" fillId="0" borderId="0" xfId="2" applyFont="1" applyAlignment="1">
      <alignment horizontal="center" vertical="center"/>
    </xf>
    <xf numFmtId="0" fontId="46" fillId="0" borderId="0" xfId="2" applyFont="1" applyAlignment="1">
      <alignment horizontal="center"/>
    </xf>
    <xf numFmtId="0" fontId="0" fillId="0" borderId="0" xfId="0" applyAlignment="1">
      <alignment horizontal="center" vertical="center"/>
    </xf>
    <xf numFmtId="0" fontId="45" fillId="0" borderId="0" xfId="0" applyFont="1">
      <alignment vertical="center"/>
    </xf>
    <xf numFmtId="57" fontId="12" fillId="0" borderId="8" xfId="0" applyNumberFormat="1" applyFont="1" applyBorder="1" applyAlignment="1">
      <alignment horizontal="center"/>
    </xf>
    <xf numFmtId="57" fontId="12" fillId="0" borderId="3" xfId="0" applyNumberFormat="1" applyFont="1" applyBorder="1" applyAlignment="1">
      <alignment horizontal="center"/>
    </xf>
    <xf numFmtId="2" fontId="0" fillId="0" borderId="25" xfId="0" applyNumberFormat="1" applyBorder="1" applyAlignment="1"/>
    <xf numFmtId="57" fontId="12" fillId="0" borderId="11" xfId="0" applyNumberFormat="1" applyFont="1" applyBorder="1" applyAlignment="1">
      <alignment horizontal="center"/>
    </xf>
    <xf numFmtId="2" fontId="0" fillId="0" borderId="17" xfId="0" applyNumberFormat="1" applyBorder="1" applyAlignment="1"/>
    <xf numFmtId="0" fontId="25" fillId="0" borderId="11" xfId="0" applyFont="1" applyBorder="1" applyAlignment="1">
      <alignment horizontal="center" vertical="center"/>
    </xf>
    <xf numFmtId="10" fontId="12" fillId="0" borderId="11" xfId="0" applyNumberFormat="1" applyFont="1" applyBorder="1" applyAlignment="1">
      <alignment horizontal="center" vertical="center" wrapText="1"/>
    </xf>
    <xf numFmtId="57" fontId="12" fillId="0" borderId="11" xfId="0" applyNumberFormat="1" applyFont="1" applyBorder="1" applyAlignment="1">
      <alignment horizontal="center" vertical="center" wrapText="1"/>
    </xf>
    <xf numFmtId="57" fontId="0" fillId="0" borderId="13" xfId="0" applyNumberFormat="1" applyBorder="1" applyAlignment="1"/>
    <xf numFmtId="49" fontId="12" fillId="0" borderId="4" xfId="0" applyNumberFormat="1" applyFont="1" applyBorder="1" applyAlignment="1">
      <alignment horizontal="center" vertical="center" wrapText="1"/>
    </xf>
    <xf numFmtId="178" fontId="35" fillId="0" borderId="11" xfId="0" applyNumberFormat="1" applyFont="1" applyBorder="1" applyAlignment="1">
      <alignment horizontal="center" vertical="center" wrapText="1"/>
    </xf>
    <xf numFmtId="180" fontId="12" fillId="0" borderId="11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2" fontId="0" fillId="0" borderId="18" xfId="0" applyNumberFormat="1" applyBorder="1" applyAlignment="1"/>
    <xf numFmtId="57" fontId="12" fillId="0" borderId="14" xfId="0" applyNumberFormat="1" applyFont="1" applyBorder="1" applyAlignment="1">
      <alignment horizontal="center" vertical="center" wrapText="1"/>
    </xf>
    <xf numFmtId="57" fontId="0" fillId="0" borderId="37" xfId="0" applyNumberFormat="1" applyBorder="1" applyAlignment="1"/>
    <xf numFmtId="10" fontId="12" fillId="0" borderId="8" xfId="0" applyNumberFormat="1" applyFont="1" applyBorder="1" applyAlignment="1">
      <alignment horizontal="center" vertical="center" wrapText="1"/>
    </xf>
    <xf numFmtId="178" fontId="12" fillId="0" borderId="17" xfId="0" applyNumberFormat="1" applyFont="1" applyBorder="1" applyAlignment="1">
      <alignment horizontal="center" vertical="center" wrapText="1"/>
    </xf>
    <xf numFmtId="178" fontId="12" fillId="0" borderId="11" xfId="0" applyNumberFormat="1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57" fontId="12" fillId="0" borderId="28" xfId="0" applyNumberFormat="1" applyFont="1" applyBorder="1" applyAlignment="1">
      <alignment horizontal="center"/>
    </xf>
    <xf numFmtId="57" fontId="12" fillId="0" borderId="25" xfId="0" applyNumberFormat="1" applyFont="1" applyBorder="1" applyAlignment="1">
      <alignment horizontal="center"/>
    </xf>
    <xf numFmtId="10" fontId="12" fillId="0" borderId="33" xfId="0" applyNumberFormat="1" applyFont="1" applyBorder="1" applyAlignment="1">
      <alignment horizontal="center" vertical="center" wrapText="1"/>
    </xf>
    <xf numFmtId="2" fontId="0" fillId="0" borderId="41" xfId="0" applyNumberFormat="1" applyBorder="1" applyAlignment="1"/>
    <xf numFmtId="178" fontId="36" fillId="0" borderId="11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57" fontId="44" fillId="0" borderId="17" xfId="0" applyNumberFormat="1" applyFont="1" applyBorder="1" applyAlignment="1">
      <alignment horizontal="center"/>
    </xf>
    <xf numFmtId="178" fontId="12" fillId="0" borderId="8" xfId="0" applyNumberFormat="1" applyFont="1" applyBorder="1" applyAlignment="1">
      <alignment horizontal="center" vertical="center" wrapText="1"/>
    </xf>
    <xf numFmtId="180" fontId="12" fillId="0" borderId="8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2" fontId="0" fillId="0" borderId="23" xfId="0" applyNumberFormat="1" applyBorder="1" applyAlignment="1"/>
    <xf numFmtId="57" fontId="12" fillId="0" borderId="4" xfId="0" applyNumberFormat="1" applyFont="1" applyBorder="1" applyAlignment="1">
      <alignment horizontal="center" vertical="center" wrapText="1"/>
    </xf>
    <xf numFmtId="179" fontId="12" fillId="0" borderId="11" xfId="0" applyNumberFormat="1" applyFont="1" applyBorder="1" applyAlignment="1">
      <alignment horizontal="center" vertical="center" wrapText="1"/>
    </xf>
    <xf numFmtId="176" fontId="12" fillId="0" borderId="11" xfId="0" applyNumberFormat="1" applyFont="1" applyBorder="1" applyAlignment="1">
      <alignment horizontal="center" vertical="center" wrapText="1"/>
    </xf>
    <xf numFmtId="57" fontId="17" fillId="0" borderId="8" xfId="0" applyNumberFormat="1" applyFont="1" applyBorder="1" applyAlignment="1">
      <alignment horizontal="center"/>
    </xf>
    <xf numFmtId="10" fontId="0" fillId="0" borderId="28" xfId="0" applyNumberFormat="1" applyBorder="1" applyAlignment="1"/>
    <xf numFmtId="57" fontId="17" fillId="0" borderId="11" xfId="0" applyNumberFormat="1" applyFont="1" applyBorder="1" applyAlignment="1">
      <alignment horizontal="center"/>
    </xf>
    <xf numFmtId="49" fontId="17" fillId="0" borderId="4" xfId="0" applyNumberFormat="1" applyFont="1" applyBorder="1" applyAlignment="1">
      <alignment horizontal="center" vertical="center" wrapText="1"/>
    </xf>
    <xf numFmtId="10" fontId="17" fillId="0" borderId="8" xfId="0" applyNumberFormat="1" applyFont="1" applyBorder="1" applyAlignment="1">
      <alignment horizontal="center" vertical="center" wrapText="1"/>
    </xf>
    <xf numFmtId="10" fontId="0" fillId="0" borderId="6" xfId="0" applyNumberFormat="1" applyBorder="1" applyAlignment="1"/>
    <xf numFmtId="57" fontId="17" fillId="0" borderId="11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57" fontId="17" fillId="0" borderId="4" xfId="0" applyNumberFormat="1" applyFont="1" applyBorder="1" applyAlignment="1">
      <alignment horizontal="center" vertical="center" wrapText="1"/>
    </xf>
    <xf numFmtId="57" fontId="17" fillId="0" borderId="3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7" fillId="0" borderId="14" xfId="0" applyNumberFormat="1" applyFont="1" applyBorder="1" applyAlignment="1">
      <alignment horizontal="center" vertical="center" wrapText="1"/>
    </xf>
    <xf numFmtId="2" fontId="0" fillId="0" borderId="37" xfId="0" applyNumberFormat="1" applyBorder="1" applyAlignment="1"/>
    <xf numFmtId="49" fontId="17" fillId="0" borderId="20" xfId="0" applyNumberFormat="1" applyFont="1" applyBorder="1" applyAlignment="1">
      <alignment horizontal="center" vertical="center" wrapText="1"/>
    </xf>
    <xf numFmtId="10" fontId="0" fillId="0" borderId="18" xfId="0" applyNumberFormat="1" applyBorder="1" applyAlignment="1"/>
    <xf numFmtId="180" fontId="17" fillId="0" borderId="8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57" fontId="17" fillId="0" borderId="42" xfId="0" applyNumberFormat="1" applyFont="1" applyBorder="1" applyAlignment="1">
      <alignment horizontal="center" vertical="center" wrapText="1"/>
    </xf>
    <xf numFmtId="178" fontId="18" fillId="0" borderId="3" xfId="0" applyNumberFormat="1" applyFont="1" applyBorder="1" applyAlignment="1">
      <alignment horizontal="center" vertical="center" wrapText="1"/>
    </xf>
    <xf numFmtId="10" fontId="17" fillId="0" borderId="4" xfId="0" applyNumberFormat="1" applyFont="1" applyBorder="1" applyAlignment="1">
      <alignment horizontal="center" vertical="center" wrapText="1"/>
    </xf>
    <xf numFmtId="2" fontId="0" fillId="0" borderId="46" xfId="0" applyNumberFormat="1" applyBorder="1" applyAlignment="1"/>
    <xf numFmtId="10" fontId="17" fillId="0" borderId="42" xfId="0" applyNumberFormat="1" applyFont="1" applyBorder="1" applyAlignment="1">
      <alignment horizontal="center" vertical="center" wrapText="1"/>
    </xf>
    <xf numFmtId="10" fontId="0" fillId="0" borderId="37" xfId="0" applyNumberFormat="1" applyBorder="1" applyAlignment="1"/>
    <xf numFmtId="178" fontId="17" fillId="0" borderId="8" xfId="0" applyNumberFormat="1" applyFont="1" applyBorder="1" applyAlignment="1">
      <alignment horizontal="center" vertical="center" wrapText="1"/>
    </xf>
    <xf numFmtId="180" fontId="17" fillId="0" borderId="11" xfId="0" applyNumberFormat="1" applyFont="1" applyBorder="1" applyAlignment="1">
      <alignment horizontal="center" vertical="center" wrapText="1"/>
    </xf>
    <xf numFmtId="178" fontId="17" fillId="0" borderId="17" xfId="0" applyNumberFormat="1" applyFont="1" applyBorder="1" applyAlignment="1">
      <alignment horizontal="center" vertical="center" wrapText="1"/>
    </xf>
    <xf numFmtId="179" fontId="17" fillId="0" borderId="4" xfId="0" applyNumberFormat="1" applyFont="1" applyBorder="1" applyAlignment="1">
      <alignment horizontal="center" vertical="center" wrapText="1"/>
    </xf>
    <xf numFmtId="178" fontId="17" fillId="0" borderId="11" xfId="0" applyNumberFormat="1" applyFont="1" applyBorder="1" applyAlignment="1">
      <alignment horizontal="center" vertical="center" wrapText="1"/>
    </xf>
    <xf numFmtId="176" fontId="17" fillId="0" borderId="6" xfId="0" applyNumberFormat="1" applyFont="1" applyBorder="1" applyAlignment="1">
      <alignment horizontal="center" vertical="center" wrapText="1"/>
    </xf>
    <xf numFmtId="178" fontId="18" fillId="0" borderId="9" xfId="0" applyNumberFormat="1" applyFont="1" applyBorder="1" applyAlignment="1">
      <alignment horizontal="left" vertical="center" wrapText="1"/>
    </xf>
    <xf numFmtId="2" fontId="0" fillId="0" borderId="9" xfId="0" applyNumberFormat="1" applyBorder="1" applyAlignment="1"/>
    <xf numFmtId="178" fontId="29" fillId="0" borderId="4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10" fontId="17" fillId="0" borderId="33" xfId="0" applyNumberFormat="1" applyFont="1" applyBorder="1" applyAlignment="1">
      <alignment horizontal="center" vertical="center" wrapText="1"/>
    </xf>
    <xf numFmtId="10" fontId="17" fillId="0" borderId="11" xfId="0" applyNumberFormat="1" applyFont="1" applyBorder="1" applyAlignment="1">
      <alignment horizontal="center" vertical="center" wrapText="1"/>
    </xf>
    <xf numFmtId="57" fontId="17" fillId="0" borderId="28" xfId="0" applyNumberFormat="1" applyFont="1" applyBorder="1" applyAlignment="1">
      <alignment horizontal="center"/>
    </xf>
    <xf numFmtId="57" fontId="16" fillId="0" borderId="17" xfId="0" applyNumberFormat="1" applyFont="1" applyBorder="1" applyAlignment="1">
      <alignment horizontal="center"/>
    </xf>
    <xf numFmtId="57" fontId="17" fillId="0" borderId="25" xfId="0" applyNumberFormat="1" applyFont="1" applyBorder="1" applyAlignment="1">
      <alignment horizontal="center"/>
    </xf>
    <xf numFmtId="10" fontId="37" fillId="0" borderId="11" xfId="0" applyNumberFormat="1" applyFont="1" applyBorder="1" applyAlignment="1">
      <alignment horizontal="center" vertical="center" wrapText="1"/>
    </xf>
    <xf numFmtId="176" fontId="37" fillId="0" borderId="11" xfId="0" applyNumberFormat="1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10" fontId="0" fillId="0" borderId="16" xfId="0" applyNumberFormat="1" applyBorder="1" applyAlignment="1"/>
    <xf numFmtId="2" fontId="8" fillId="0" borderId="1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78" fontId="0" fillId="0" borderId="5" xfId="0" applyNumberFormat="1" applyBorder="1" applyAlignment="1">
      <alignment horizontal="center" vertical="center" wrapText="1"/>
    </xf>
    <xf numFmtId="10" fontId="0" fillId="0" borderId="9" xfId="0" applyNumberFormat="1" applyBorder="1" applyAlignment="1"/>
    <xf numFmtId="178" fontId="3" fillId="0" borderId="4" xfId="0" applyNumberFormat="1" applyFont="1" applyBorder="1" applyAlignment="1">
      <alignment horizontal="center" vertical="center" wrapText="1"/>
    </xf>
    <xf numFmtId="57" fontId="0" fillId="0" borderId="5" xfId="0" applyNumberForma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10" fontId="17" fillId="0" borderId="5" xfId="0" applyNumberFormat="1" applyFont="1" applyBorder="1" applyAlignment="1">
      <alignment horizontal="center" vertical="center" wrapText="1"/>
    </xf>
    <xf numFmtId="10" fontId="0" fillId="0" borderId="26" xfId="0" applyNumberFormat="1" applyBorder="1" applyAlignment="1">
      <alignment horizontal="center" vertical="center" wrapText="1"/>
    </xf>
    <xf numFmtId="10" fontId="0" fillId="0" borderId="29" xfId="0" applyNumberFormat="1" applyBorder="1" applyAlignment="1"/>
    <xf numFmtId="57" fontId="0" fillId="0" borderId="9" xfId="0" applyNumberFormat="1" applyBorder="1" applyAlignment="1"/>
    <xf numFmtId="178" fontId="1" fillId="0" borderId="3" xfId="0" applyNumberFormat="1" applyFont="1" applyBorder="1" applyAlignment="1">
      <alignment horizontal="center" vertical="center" wrapText="1"/>
    </xf>
    <xf numFmtId="178" fontId="0" fillId="0" borderId="26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 wrapText="1"/>
    </xf>
    <xf numFmtId="2" fontId="0" fillId="0" borderId="7" xfId="0" applyNumberFormat="1" applyBorder="1" applyAlignment="1"/>
    <xf numFmtId="178" fontId="3" fillId="0" borderId="10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/>
    <xf numFmtId="178" fontId="3" fillId="0" borderId="1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57" fontId="26" fillId="0" borderId="4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3" fontId="1" fillId="0" borderId="3" xfId="0" applyNumberFormat="1" applyFont="1" applyBorder="1" applyAlignment="1">
      <alignment horizontal="center" vertical="center" wrapText="1"/>
    </xf>
    <xf numFmtId="10" fontId="26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78" fontId="18" fillId="0" borderId="4" xfId="0" applyNumberFormat="1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178" fontId="17" fillId="0" borderId="5" xfId="0" applyNumberFormat="1" applyFont="1" applyBorder="1" applyAlignment="1">
      <alignment horizontal="center" vertical="center" wrapText="1"/>
    </xf>
    <xf numFmtId="178" fontId="29" fillId="0" borderId="11" xfId="0" applyNumberFormat="1" applyFont="1" applyBorder="1" applyAlignment="1">
      <alignment horizontal="center" vertical="center" wrapText="1"/>
    </xf>
    <xf numFmtId="178" fontId="18" fillId="0" borderId="11" xfId="0" applyNumberFormat="1" applyFont="1" applyBorder="1" applyAlignment="1">
      <alignment horizontal="center" vertical="center" wrapText="1"/>
    </xf>
    <xf numFmtId="10" fontId="17" fillId="0" borderId="1" xfId="0" applyNumberFormat="1" applyFont="1" applyBorder="1" applyAlignment="1">
      <alignment horizontal="center" vertical="center"/>
    </xf>
    <xf numFmtId="10" fontId="0" fillId="0" borderId="1" xfId="0" applyNumberFormat="1" applyBorder="1" applyAlignment="1"/>
    <xf numFmtId="178" fontId="18" fillId="0" borderId="13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2" fontId="0" fillId="0" borderId="16" xfId="0" applyNumberFormat="1" applyBorder="1" applyAlignment="1"/>
    <xf numFmtId="49" fontId="26" fillId="0" borderId="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78" fontId="26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10" fontId="2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0" fontId="23" fillId="0" borderId="0" xfId="2" applyFont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1" fillId="0" borderId="0" xfId="0" applyFont="1" applyAlignment="1"/>
    <xf numFmtId="10" fontId="4" fillId="0" borderId="11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</cellXfs>
  <cellStyles count="9">
    <cellStyle name="Normal" xfId="8" xr:uid="{00000000-0005-0000-0000-000008000000}"/>
    <cellStyle name="百分比" xfId="1" builtinId="5"/>
    <cellStyle name="百分比 2" xfId="4" xr:uid="{00000000-0005-0000-0000-000004000000}"/>
    <cellStyle name="常规" xfId="0" builtinId="0"/>
    <cellStyle name="常规 16" xfId="6" xr:uid="{00000000-0005-0000-0000-000006000000}"/>
    <cellStyle name="常规 2" xfId="2" xr:uid="{00000000-0005-0000-0000-000002000000}"/>
    <cellStyle name="常规 24" xfId="5" xr:uid="{00000000-0005-0000-0000-000005000000}"/>
    <cellStyle name="常规 3" xfId="3" xr:uid="{00000000-0005-0000-0000-000003000000}"/>
    <cellStyle name="千位分隔[0] 2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T118"/>
  <sheetViews>
    <sheetView tabSelected="1" workbookViewId="0">
      <pane xSplit="2" ySplit="4" topLeftCell="I5" activePane="bottomRight" state="frozen"/>
      <selection pane="topRight"/>
      <selection pane="bottomLeft"/>
      <selection pane="bottomRight" activeCell="S16" sqref="S16"/>
    </sheetView>
  </sheetViews>
  <sheetFormatPr defaultColWidth="9" defaultRowHeight="14.4"/>
  <cols>
    <col min="1" max="1" width="46" style="10" customWidth="1"/>
    <col min="2" max="2" width="32" style="10" customWidth="1"/>
    <col min="3" max="3" width="14.21875" style="10" hidden="1" customWidth="1"/>
    <col min="4" max="4" width="12.6640625" style="10" hidden="1" customWidth="1"/>
    <col min="5" max="5" width="14.21875" style="10" hidden="1" customWidth="1"/>
    <col min="6" max="6" width="12.6640625" style="10" hidden="1" customWidth="1"/>
    <col min="7" max="7" width="14.21875" style="10" hidden="1" customWidth="1"/>
    <col min="8" max="8" width="12.6640625" style="10" hidden="1" customWidth="1"/>
    <col min="9" max="9" width="12" style="10" customWidth="1"/>
    <col min="10" max="10" width="12.6640625" style="10" hidden="1" customWidth="1"/>
    <col min="11" max="11" width="12" style="10" customWidth="1"/>
    <col min="12" max="12" width="12.6640625" style="10" customWidth="1"/>
    <col min="13" max="13" width="12" style="10" customWidth="1"/>
    <col min="14" max="14" width="12.6640625" style="10" customWidth="1"/>
    <col min="15" max="15" width="12" style="10" customWidth="1"/>
    <col min="16" max="16" width="12.6640625" style="10" customWidth="1"/>
    <col min="17" max="17" width="10.5546875" style="10" bestFit="1" customWidth="1"/>
    <col min="18" max="18" width="11.6640625" style="10" customWidth="1"/>
    <col min="19" max="19" width="13.88671875" style="10" customWidth="1"/>
    <col min="20" max="20" width="11.109375" style="10" customWidth="1"/>
    <col min="22" max="22" width="12" style="10" customWidth="1"/>
    <col min="23" max="23" width="11.21875" style="10" customWidth="1"/>
    <col min="24" max="24" width="12" style="10" customWidth="1"/>
    <col min="25" max="25" width="13.88671875" style="10" customWidth="1"/>
    <col min="26" max="26" width="12" style="10" customWidth="1"/>
    <col min="27" max="27" width="10.88671875" style="10" customWidth="1"/>
    <col min="28" max="28" width="12" style="10" customWidth="1"/>
    <col min="29" max="29" width="10.109375" style="10" customWidth="1"/>
    <col min="30" max="30" width="12" style="10" customWidth="1"/>
    <col min="31" max="31" width="11.6640625" style="10" customWidth="1"/>
    <col min="32" max="32" width="12" style="10" customWidth="1"/>
    <col min="33" max="33" width="13.88671875" style="10" customWidth="1"/>
    <col min="34" max="34" width="12" style="10" customWidth="1"/>
    <col min="35" max="35" width="11.6640625" style="10" customWidth="1"/>
    <col min="36" max="37" width="12" style="10" customWidth="1"/>
    <col min="38" max="38" width="12.33203125" style="10" customWidth="1"/>
    <col min="39" max="39" width="9.6640625" style="10" customWidth="1"/>
    <col min="40" max="40" width="12" style="10" customWidth="1"/>
    <col min="41" max="41" width="11" style="10" customWidth="1"/>
    <col min="42" max="42" width="12" style="10" customWidth="1"/>
    <col min="43" max="43" width="11" style="10" customWidth="1"/>
    <col min="44" max="44" width="12" style="10" customWidth="1"/>
    <col min="45" max="45" width="11" style="10" customWidth="1"/>
    <col min="46" max="46" width="13.77734375" style="10" customWidth="1"/>
    <col min="47" max="47" width="11.88671875" style="10" customWidth="1"/>
    <col min="48" max="48" width="7" style="10" customWidth="1"/>
    <col min="49" max="49" width="13.109375" style="10" customWidth="1"/>
    <col min="50" max="50" width="12" style="10" customWidth="1"/>
    <col min="51" max="51" width="10.33203125" style="10" customWidth="1"/>
    <col min="52" max="52" width="11" style="10" customWidth="1"/>
    <col min="53" max="53" width="10.6640625" style="10" customWidth="1"/>
    <col min="54" max="54" width="12" style="10" customWidth="1"/>
    <col min="55" max="55" width="11.6640625" style="10" customWidth="1"/>
    <col min="56" max="56" width="12" style="10" customWidth="1"/>
    <col min="58" max="58" width="12" style="10" customWidth="1"/>
    <col min="59" max="59" width="13.109375" style="10" customWidth="1"/>
    <col min="60" max="60" width="12" style="10" customWidth="1"/>
    <col min="61" max="61" width="13.109375" style="10" customWidth="1"/>
    <col min="62" max="62" width="12" style="10" customWidth="1"/>
    <col min="63" max="63" width="13.109375" style="10" hidden="1" customWidth="1"/>
    <col min="64" max="64" width="12" style="10" customWidth="1"/>
    <col min="65" max="65" width="13.109375" style="10" hidden="1" customWidth="1"/>
    <col min="66" max="66" width="12" style="10" customWidth="1"/>
    <col min="67" max="67" width="13.109375" style="10" hidden="1" customWidth="1"/>
    <col min="68" max="68" width="12" style="10" customWidth="1"/>
    <col min="69" max="69" width="13.109375" style="10" hidden="1" customWidth="1"/>
    <col min="70" max="70" width="12" style="10" customWidth="1"/>
    <col min="71" max="71" width="13.109375" style="10" customWidth="1"/>
    <col min="72" max="72" width="11" style="10" customWidth="1"/>
    <col min="73" max="73" width="14.88671875" style="10" customWidth="1"/>
    <col min="74" max="74" width="13.44140625" style="10" customWidth="1"/>
    <col min="75" max="75" width="10.33203125" style="10" customWidth="1"/>
    <col min="76" max="76" width="12.5546875" style="10" customWidth="1"/>
    <col min="77" max="77" width="12" style="10" customWidth="1"/>
    <col min="79" max="79" width="12" style="10" customWidth="1"/>
    <col min="81" max="81" width="12" style="10" customWidth="1"/>
    <col min="83" max="83" width="12" style="10" customWidth="1"/>
    <col min="85" max="85" width="11" style="10" customWidth="1"/>
    <col min="86" max="86" width="14" style="10" customWidth="1"/>
    <col min="87" max="87" width="11" style="10" customWidth="1"/>
    <col min="88" max="88" width="14" style="10" customWidth="1"/>
    <col min="89" max="89" width="12" style="10" customWidth="1"/>
    <col min="90" max="90" width="14" style="10" customWidth="1"/>
    <col min="91" max="91" width="12" style="10" customWidth="1"/>
    <col min="92" max="92" width="14" style="10" customWidth="1"/>
    <col min="93" max="93" width="11" style="10" customWidth="1"/>
    <col min="94" max="94" width="14" style="10" customWidth="1"/>
    <col min="95" max="95" width="11" style="10" customWidth="1"/>
    <col min="96" max="96" width="14" style="10" customWidth="1"/>
    <col min="97" max="97" width="11" style="10" customWidth="1"/>
    <col min="98" max="98" width="14" style="10" customWidth="1"/>
    <col min="99" max="99" width="12" style="10" customWidth="1"/>
    <col min="100" max="100" width="14" style="10" customWidth="1"/>
    <col min="101" max="101" width="13" style="10" customWidth="1"/>
    <col min="103" max="103" width="15.6640625" style="10" customWidth="1"/>
    <col min="104" max="106" width="11" style="10" customWidth="1"/>
    <col min="107" max="113" width="10" style="10" customWidth="1"/>
    <col min="114" max="115" width="11" style="10" customWidth="1"/>
    <col min="116" max="116" width="8.21875" style="10" customWidth="1"/>
    <col min="117" max="128" width="12" style="10" customWidth="1"/>
    <col min="129" max="129" width="9" style="10" customWidth="1"/>
    <col min="130" max="130" width="13" style="10" customWidth="1"/>
    <col min="131" max="131" width="9" style="10" customWidth="1"/>
    <col min="133" max="144" width="12" style="10" customWidth="1"/>
    <col min="145" max="145" width="7" style="10" customWidth="1"/>
    <col min="146" max="146" width="14" style="10" customWidth="1"/>
    <col min="147" max="147" width="14.33203125" style="10" customWidth="1"/>
    <col min="148" max="150" width="9" style="10" customWidth="1"/>
  </cols>
  <sheetData>
    <row r="1" spans="1:147">
      <c r="A1" s="12" t="s">
        <v>0</v>
      </c>
      <c r="D1" s="617"/>
      <c r="F1" s="617"/>
      <c r="H1" s="617"/>
      <c r="J1" s="617"/>
      <c r="L1" s="617"/>
      <c r="N1" s="617"/>
      <c r="P1" s="617"/>
      <c r="Q1" s="126"/>
      <c r="R1" s="126"/>
      <c r="S1" s="118"/>
      <c r="T1" s="574"/>
      <c r="U1" s="118"/>
      <c r="V1" s="119"/>
      <c r="W1" s="614"/>
      <c r="X1" s="120"/>
      <c r="Y1" s="614"/>
      <c r="Z1" s="120"/>
      <c r="AA1" s="614"/>
      <c r="AB1" s="120"/>
      <c r="AC1" s="614"/>
      <c r="AD1" s="120"/>
      <c r="AE1" s="614"/>
      <c r="AF1" s="120"/>
      <c r="AG1" s="614"/>
      <c r="AH1" s="120"/>
      <c r="AI1" s="614"/>
      <c r="AJ1" s="119"/>
      <c r="AK1" s="614"/>
      <c r="AL1" s="119"/>
      <c r="AM1" s="614"/>
      <c r="AN1" s="119"/>
      <c r="AO1" s="614"/>
      <c r="AP1" s="119"/>
      <c r="AQ1" s="614"/>
      <c r="AR1" s="119"/>
      <c r="AS1" s="614"/>
      <c r="AT1" s="121"/>
      <c r="AU1" s="123"/>
      <c r="AV1" s="123"/>
      <c r="AW1" s="121"/>
      <c r="AX1" s="120"/>
      <c r="AY1" s="614"/>
      <c r="AZ1" s="120"/>
      <c r="BA1" s="614"/>
      <c r="BB1" s="120"/>
      <c r="BC1" s="614"/>
      <c r="BD1" s="121"/>
      <c r="BE1" s="123"/>
      <c r="BF1" s="121"/>
      <c r="BG1" s="123"/>
      <c r="BH1" s="122"/>
      <c r="BI1" s="123"/>
      <c r="BJ1" s="122"/>
      <c r="BK1" s="123"/>
      <c r="BL1" s="122"/>
      <c r="BM1" s="123"/>
      <c r="BN1" s="122"/>
      <c r="BO1" s="123"/>
      <c r="BP1" s="122"/>
      <c r="BQ1" s="123"/>
      <c r="BR1" s="122"/>
      <c r="BS1" s="123"/>
      <c r="BT1" s="122"/>
      <c r="BU1" s="123"/>
      <c r="BV1" s="121"/>
      <c r="BW1" s="575"/>
      <c r="BX1" s="575"/>
      <c r="BY1" s="120"/>
      <c r="BZ1" s="575"/>
      <c r="CA1" s="120"/>
      <c r="CB1" s="575"/>
      <c r="CC1" s="120"/>
      <c r="CD1" s="575"/>
      <c r="CE1" s="120"/>
      <c r="CF1" s="575"/>
      <c r="CG1" s="124"/>
      <c r="CH1" s="575"/>
      <c r="CI1" s="122"/>
      <c r="CJ1" s="575"/>
      <c r="CK1" s="122"/>
      <c r="CL1" s="575"/>
      <c r="CM1" s="119"/>
      <c r="CN1" s="575"/>
      <c r="CO1" s="119"/>
      <c r="CP1" s="575"/>
      <c r="CQ1" s="119"/>
      <c r="CR1" s="575"/>
      <c r="CS1" s="125"/>
      <c r="CT1" s="575"/>
      <c r="CU1" s="125"/>
      <c r="CV1" s="575"/>
      <c r="CW1" s="120"/>
      <c r="CX1" s="575"/>
      <c r="CY1" s="575"/>
    </row>
    <row r="2" spans="1:147" ht="21" customHeight="1" thickBot="1">
      <c r="D2" s="615"/>
      <c r="F2" s="615"/>
      <c r="H2" s="615"/>
      <c r="J2" s="615"/>
      <c r="L2" s="615"/>
      <c r="N2" s="615"/>
      <c r="P2" s="615"/>
      <c r="Q2" s="126"/>
      <c r="R2" s="126"/>
      <c r="S2" s="118"/>
      <c r="T2" s="574"/>
      <c r="U2" s="118"/>
      <c r="V2" s="119"/>
      <c r="W2" s="600"/>
      <c r="X2" s="120"/>
      <c r="Y2" s="600"/>
      <c r="Z2" s="120"/>
      <c r="AA2" s="600"/>
      <c r="AB2" s="120"/>
      <c r="AC2" s="600"/>
      <c r="AD2" s="120"/>
      <c r="AE2" s="600"/>
      <c r="AF2" s="120"/>
      <c r="AG2" s="600"/>
      <c r="AH2" s="120"/>
      <c r="AI2" s="600"/>
      <c r="AJ2" s="119"/>
      <c r="AK2" s="600"/>
      <c r="AL2" s="119"/>
      <c r="AM2" s="600"/>
      <c r="AN2" s="119"/>
      <c r="AO2" s="600"/>
      <c r="AP2" s="119"/>
      <c r="AQ2" s="600"/>
      <c r="AR2" s="119"/>
      <c r="AS2" s="600"/>
      <c r="AT2" s="121"/>
      <c r="AU2" s="123"/>
      <c r="AV2" s="123"/>
      <c r="AW2" s="121"/>
      <c r="AX2" s="120"/>
      <c r="AY2" s="600"/>
      <c r="AZ2" s="120"/>
      <c r="BA2" s="600"/>
      <c r="BB2" s="120"/>
      <c r="BC2" s="600"/>
      <c r="BD2" s="121"/>
      <c r="BE2" s="123"/>
      <c r="BF2" s="121"/>
      <c r="BG2" s="123"/>
      <c r="BH2" s="122"/>
      <c r="BI2" s="123"/>
      <c r="BJ2" s="122"/>
      <c r="BK2" s="123"/>
      <c r="BL2" s="122"/>
      <c r="BM2" s="123"/>
      <c r="BN2" s="122"/>
      <c r="BO2" s="123"/>
      <c r="BP2" s="122"/>
      <c r="BQ2" s="123"/>
      <c r="BR2" s="122"/>
      <c r="BS2" s="123"/>
      <c r="BT2" s="122"/>
      <c r="BU2" s="123"/>
      <c r="BV2" s="121"/>
      <c r="BW2" s="575"/>
      <c r="BX2" s="575"/>
      <c r="BY2" s="120"/>
      <c r="BZ2" s="575"/>
      <c r="CA2" s="120"/>
      <c r="CB2" s="575"/>
      <c r="CC2" s="120"/>
      <c r="CD2" s="575"/>
      <c r="CE2" s="120"/>
      <c r="CF2" s="575"/>
      <c r="CG2" s="124"/>
      <c r="CH2" s="575"/>
      <c r="CI2" s="122"/>
      <c r="CJ2" s="575"/>
      <c r="CK2" s="122"/>
      <c r="CL2" s="575"/>
      <c r="CM2" s="119"/>
      <c r="CN2" s="575"/>
      <c r="CO2" s="119"/>
      <c r="CP2" s="575"/>
      <c r="CQ2" s="119"/>
      <c r="CR2" s="575"/>
      <c r="CS2" s="125"/>
      <c r="CT2" s="575"/>
      <c r="CU2" s="125"/>
      <c r="CV2" s="575"/>
      <c r="CW2" s="120"/>
      <c r="CX2" s="575"/>
      <c r="CY2" s="575"/>
      <c r="EH2" s="126"/>
      <c r="EJ2" s="127"/>
    </row>
    <row r="3" spans="1:147" ht="24" customHeight="1">
      <c r="A3" s="596" t="s">
        <v>1</v>
      </c>
      <c r="B3" s="599" t="s">
        <v>2</v>
      </c>
      <c r="C3" s="613">
        <v>46023</v>
      </c>
      <c r="D3" s="599" t="s">
        <v>3</v>
      </c>
      <c r="E3" s="613">
        <v>46054</v>
      </c>
      <c r="F3" s="599" t="s">
        <v>4</v>
      </c>
      <c r="G3" s="613">
        <v>46082</v>
      </c>
      <c r="H3" s="599" t="s">
        <v>5</v>
      </c>
      <c r="I3" s="613">
        <v>46113</v>
      </c>
      <c r="J3" s="599" t="s">
        <v>6</v>
      </c>
      <c r="K3" s="613">
        <v>46143</v>
      </c>
      <c r="L3" s="599" t="s">
        <v>7</v>
      </c>
      <c r="M3" s="613">
        <v>46174</v>
      </c>
      <c r="N3" s="599" t="s">
        <v>8</v>
      </c>
      <c r="O3" s="613">
        <v>46204</v>
      </c>
      <c r="P3" s="599" t="s">
        <v>9</v>
      </c>
      <c r="Q3" s="613">
        <v>46235</v>
      </c>
      <c r="R3" s="599" t="s">
        <v>10</v>
      </c>
      <c r="S3" s="599" t="s">
        <v>11</v>
      </c>
      <c r="T3" s="599" t="s">
        <v>12</v>
      </c>
      <c r="U3" s="14"/>
      <c r="V3" s="602" t="s">
        <v>13</v>
      </c>
      <c r="W3" s="599" t="s">
        <v>3</v>
      </c>
      <c r="X3" s="601" t="s">
        <v>14</v>
      </c>
      <c r="Y3" s="599" t="s">
        <v>4</v>
      </c>
      <c r="Z3" s="601" t="s">
        <v>15</v>
      </c>
      <c r="AA3" s="599" t="s">
        <v>5</v>
      </c>
      <c r="AB3" s="601" t="s">
        <v>16</v>
      </c>
      <c r="AC3" s="599" t="s">
        <v>6</v>
      </c>
      <c r="AD3" s="601" t="s">
        <v>17</v>
      </c>
      <c r="AE3" s="599" t="s">
        <v>7</v>
      </c>
      <c r="AF3" s="601" t="s">
        <v>18</v>
      </c>
      <c r="AG3" s="599" t="s">
        <v>8</v>
      </c>
      <c r="AH3" s="601" t="s">
        <v>19</v>
      </c>
      <c r="AI3" s="599" t="s">
        <v>9</v>
      </c>
      <c r="AJ3" s="602" t="s">
        <v>20</v>
      </c>
      <c r="AK3" s="599" t="s">
        <v>10</v>
      </c>
      <c r="AL3" s="602" t="s">
        <v>21</v>
      </c>
      <c r="AM3" s="599" t="s">
        <v>22</v>
      </c>
      <c r="AN3" s="602" t="s">
        <v>23</v>
      </c>
      <c r="AO3" s="599" t="s">
        <v>24</v>
      </c>
      <c r="AP3" s="602" t="s">
        <v>25</v>
      </c>
      <c r="AQ3" s="599" t="s">
        <v>26</v>
      </c>
      <c r="AR3" s="602" t="s">
        <v>27</v>
      </c>
      <c r="AS3" s="599" t="s">
        <v>28</v>
      </c>
      <c r="AT3" s="599" t="s">
        <v>29</v>
      </c>
      <c r="AU3" s="599" t="s">
        <v>30</v>
      </c>
      <c r="AV3" s="129"/>
      <c r="AW3" s="129"/>
      <c r="AX3" s="601" t="s">
        <v>31</v>
      </c>
      <c r="AY3" s="599" t="s">
        <v>3</v>
      </c>
      <c r="AZ3" s="601" t="s">
        <v>32</v>
      </c>
      <c r="BA3" s="599" t="s">
        <v>4</v>
      </c>
      <c r="BB3" s="601" t="s">
        <v>33</v>
      </c>
      <c r="BC3" s="599" t="s">
        <v>5</v>
      </c>
      <c r="BD3" s="601" t="s">
        <v>34</v>
      </c>
      <c r="BE3" s="599" t="s">
        <v>6</v>
      </c>
      <c r="BF3" s="601" t="s">
        <v>35</v>
      </c>
      <c r="BG3" s="599" t="s">
        <v>7</v>
      </c>
      <c r="BH3" s="602" t="s">
        <v>36</v>
      </c>
      <c r="BI3" s="599" t="s">
        <v>8</v>
      </c>
      <c r="BJ3" s="601" t="s">
        <v>37</v>
      </c>
      <c r="BK3" s="599" t="s">
        <v>9</v>
      </c>
      <c r="BL3" s="601" t="s">
        <v>38</v>
      </c>
      <c r="BM3" s="599" t="s">
        <v>10</v>
      </c>
      <c r="BN3" s="601" t="s">
        <v>39</v>
      </c>
      <c r="BO3" s="604" t="s">
        <v>22</v>
      </c>
      <c r="BP3" s="601" t="s">
        <v>40</v>
      </c>
      <c r="BQ3" s="604" t="s">
        <v>24</v>
      </c>
      <c r="BR3" s="601" t="s">
        <v>41</v>
      </c>
      <c r="BS3" s="604" t="s">
        <v>26</v>
      </c>
      <c r="BT3" s="601" t="s">
        <v>42</v>
      </c>
      <c r="BU3" s="604" t="s">
        <v>28</v>
      </c>
      <c r="BV3" s="599" t="s">
        <v>43</v>
      </c>
      <c r="BW3" s="599" t="s">
        <v>44</v>
      </c>
      <c r="BX3" s="129"/>
      <c r="BY3" s="601" t="s">
        <v>45</v>
      </c>
      <c r="BZ3" s="604" t="s">
        <v>3</v>
      </c>
      <c r="CA3" s="601" t="s">
        <v>46</v>
      </c>
      <c r="CB3" s="604" t="s">
        <v>4</v>
      </c>
      <c r="CC3" s="601" t="s">
        <v>47</v>
      </c>
      <c r="CD3" s="604" t="s">
        <v>5</v>
      </c>
      <c r="CE3" s="601" t="s">
        <v>48</v>
      </c>
      <c r="CF3" s="604" t="s">
        <v>6</v>
      </c>
      <c r="CG3" s="618" t="s">
        <v>49</v>
      </c>
      <c r="CH3" s="604" t="s">
        <v>7</v>
      </c>
      <c r="CI3" s="602" t="s">
        <v>50</v>
      </c>
      <c r="CJ3" s="604" t="s">
        <v>8</v>
      </c>
      <c r="CK3" s="608">
        <v>45108</v>
      </c>
      <c r="CL3" s="604" t="s">
        <v>9</v>
      </c>
      <c r="CM3" s="608">
        <v>45139</v>
      </c>
      <c r="CN3" s="604" t="s">
        <v>10</v>
      </c>
      <c r="CO3" s="608">
        <v>45170</v>
      </c>
      <c r="CP3" s="604" t="s">
        <v>22</v>
      </c>
      <c r="CQ3" s="608">
        <v>45200</v>
      </c>
      <c r="CR3" s="604" t="s">
        <v>24</v>
      </c>
      <c r="CS3" s="608">
        <v>45231</v>
      </c>
      <c r="CT3" s="604" t="s">
        <v>26</v>
      </c>
      <c r="CU3" s="608">
        <v>45261</v>
      </c>
      <c r="CV3" s="604" t="s">
        <v>28</v>
      </c>
      <c r="CW3" s="601" t="s">
        <v>51</v>
      </c>
      <c r="CX3" s="604" t="s">
        <v>44</v>
      </c>
      <c r="CY3" s="130"/>
      <c r="CZ3" s="132"/>
      <c r="DA3" s="132"/>
      <c r="DB3" s="132"/>
      <c r="DC3" s="132"/>
      <c r="DD3" s="132"/>
      <c r="DE3" s="132"/>
      <c r="DF3" s="132"/>
      <c r="DG3" s="132"/>
      <c r="DH3" s="132"/>
      <c r="DI3" s="132"/>
      <c r="DJ3" s="132"/>
      <c r="DK3" s="132"/>
      <c r="DL3" s="132"/>
      <c r="DM3" s="609" t="s">
        <v>52</v>
      </c>
      <c r="DN3" s="609" t="s">
        <v>53</v>
      </c>
      <c r="DO3" s="609" t="s">
        <v>54</v>
      </c>
      <c r="DP3" s="609" t="s">
        <v>55</v>
      </c>
      <c r="DQ3" s="609" t="s">
        <v>56</v>
      </c>
      <c r="DR3" s="609" t="s">
        <v>57</v>
      </c>
      <c r="DS3" s="609" t="s">
        <v>58</v>
      </c>
      <c r="DT3" s="609" t="s">
        <v>59</v>
      </c>
      <c r="DU3" s="609" t="s">
        <v>60</v>
      </c>
      <c r="DV3" s="609" t="s">
        <v>61</v>
      </c>
      <c r="DW3" s="609" t="s">
        <v>62</v>
      </c>
      <c r="DX3" s="609" t="s">
        <v>63</v>
      </c>
      <c r="DY3" s="603" t="s">
        <v>28</v>
      </c>
      <c r="DZ3" s="616" t="s">
        <v>51</v>
      </c>
      <c r="EA3" s="611" t="s">
        <v>44</v>
      </c>
      <c r="EB3" s="133"/>
      <c r="EC3" s="599" t="s">
        <v>64</v>
      </c>
      <c r="ED3" s="610" t="s">
        <v>65</v>
      </c>
      <c r="EE3" s="610" t="s">
        <v>66</v>
      </c>
      <c r="EF3" s="610" t="s">
        <v>67</v>
      </c>
      <c r="EG3" s="608">
        <v>44317</v>
      </c>
      <c r="EH3" s="608">
        <v>44348</v>
      </c>
      <c r="EI3" s="608">
        <v>44378</v>
      </c>
      <c r="EJ3" s="608">
        <v>44409</v>
      </c>
      <c r="EK3" s="608">
        <v>44440</v>
      </c>
      <c r="EL3" s="608">
        <v>44470</v>
      </c>
      <c r="EM3" s="608">
        <v>44501</v>
      </c>
      <c r="EN3" s="608">
        <v>44531</v>
      </c>
      <c r="EO3" s="576"/>
      <c r="EP3" s="604" t="s">
        <v>44</v>
      </c>
    </row>
    <row r="4" spans="1:147" ht="35.25" customHeight="1">
      <c r="A4" s="598"/>
      <c r="B4" s="598"/>
      <c r="C4" s="598"/>
      <c r="D4" s="600"/>
      <c r="E4" s="598"/>
      <c r="F4" s="600"/>
      <c r="G4" s="598"/>
      <c r="H4" s="600"/>
      <c r="I4" s="598"/>
      <c r="J4" s="600"/>
      <c r="K4" s="598"/>
      <c r="L4" s="600"/>
      <c r="M4" s="598"/>
      <c r="N4" s="600"/>
      <c r="O4" s="598"/>
      <c r="P4" s="600"/>
      <c r="Q4" s="598"/>
      <c r="R4" s="598"/>
      <c r="S4" s="598"/>
      <c r="T4" s="600"/>
      <c r="U4" s="16"/>
      <c r="V4" s="598"/>
      <c r="W4" s="600"/>
      <c r="X4" s="598"/>
      <c r="Y4" s="600"/>
      <c r="Z4" s="598"/>
      <c r="AA4" s="600"/>
      <c r="AB4" s="598"/>
      <c r="AC4" s="600"/>
      <c r="AD4" s="598"/>
      <c r="AE4" s="600"/>
      <c r="AF4" s="598"/>
      <c r="AG4" s="600"/>
      <c r="AH4" s="598"/>
      <c r="AI4" s="600"/>
      <c r="AJ4" s="598"/>
      <c r="AK4" s="600"/>
      <c r="AL4" s="598"/>
      <c r="AM4" s="600"/>
      <c r="AN4" s="598"/>
      <c r="AO4" s="600"/>
      <c r="AP4" s="598"/>
      <c r="AQ4" s="600"/>
      <c r="AR4" s="598"/>
      <c r="AS4" s="600"/>
      <c r="AT4" s="598"/>
      <c r="AU4" s="600"/>
      <c r="AV4" s="129"/>
      <c r="AW4" s="129"/>
      <c r="AX4" s="598"/>
      <c r="AY4" s="600"/>
      <c r="AZ4" s="598"/>
      <c r="BA4" s="600"/>
      <c r="BB4" s="598"/>
      <c r="BC4" s="600"/>
      <c r="BD4" s="598"/>
      <c r="BE4" s="600"/>
      <c r="BF4" s="598"/>
      <c r="BG4" s="600"/>
      <c r="BH4" s="598"/>
      <c r="BI4" s="600"/>
      <c r="BJ4" s="598"/>
      <c r="BK4" s="600"/>
      <c r="BL4" s="598"/>
      <c r="BM4" s="600"/>
      <c r="BN4" s="598"/>
      <c r="BO4" s="600"/>
      <c r="BP4" s="598"/>
      <c r="BQ4" s="600"/>
      <c r="BR4" s="598"/>
      <c r="BS4" s="600"/>
      <c r="BT4" s="598"/>
      <c r="BU4" s="600"/>
      <c r="BV4" s="598"/>
      <c r="BW4" s="600"/>
      <c r="BX4" s="129"/>
      <c r="BY4" s="598"/>
      <c r="BZ4" s="600"/>
      <c r="CA4" s="598"/>
      <c r="CB4" s="600"/>
      <c r="CC4" s="598"/>
      <c r="CD4" s="600"/>
      <c r="CE4" s="598"/>
      <c r="CF4" s="600"/>
      <c r="CG4" s="598"/>
      <c r="CH4" s="600"/>
      <c r="CI4" s="598"/>
      <c r="CJ4" s="600"/>
      <c r="CK4" s="598"/>
      <c r="CL4" s="600"/>
      <c r="CM4" s="598"/>
      <c r="CN4" s="600"/>
      <c r="CO4" s="598"/>
      <c r="CP4" s="600"/>
      <c r="CQ4" s="598"/>
      <c r="CR4" s="600"/>
      <c r="CS4" s="598"/>
      <c r="CT4" s="600"/>
      <c r="CU4" s="598"/>
      <c r="CV4" s="600"/>
      <c r="CW4" s="598"/>
      <c r="CX4" s="600"/>
      <c r="CY4" s="130"/>
      <c r="CZ4" s="132" t="s">
        <v>68</v>
      </c>
      <c r="DA4" s="132" t="s">
        <v>69</v>
      </c>
      <c r="DB4" s="132" t="s">
        <v>70</v>
      </c>
      <c r="DC4" s="132" t="s">
        <v>71</v>
      </c>
      <c r="DD4" s="132" t="s">
        <v>72</v>
      </c>
      <c r="DE4" s="132" t="s">
        <v>73</v>
      </c>
      <c r="DF4" s="132" t="s">
        <v>74</v>
      </c>
      <c r="DG4" s="132" t="s">
        <v>75</v>
      </c>
      <c r="DH4" s="132" t="s">
        <v>76</v>
      </c>
      <c r="DI4" s="132" t="s">
        <v>77</v>
      </c>
      <c r="DJ4" s="132" t="s">
        <v>78</v>
      </c>
      <c r="DK4" s="132" t="s">
        <v>79</v>
      </c>
      <c r="DL4" s="132"/>
      <c r="DM4" s="598"/>
      <c r="DN4" s="598"/>
      <c r="DO4" s="598"/>
      <c r="DP4" s="598"/>
      <c r="DQ4" s="598"/>
      <c r="DR4" s="598"/>
      <c r="DS4" s="598"/>
      <c r="DT4" s="598"/>
      <c r="DU4" s="598"/>
      <c r="DV4" s="598"/>
      <c r="DW4" s="598"/>
      <c r="DX4" s="598"/>
      <c r="DY4" s="600"/>
      <c r="DZ4" s="598"/>
      <c r="EA4" s="612"/>
      <c r="EB4" s="135"/>
      <c r="EC4" s="598"/>
      <c r="ED4" s="598"/>
      <c r="EE4" s="598"/>
      <c r="EF4" s="598"/>
      <c r="EG4" s="598"/>
      <c r="EH4" s="598"/>
      <c r="EI4" s="598"/>
      <c r="EJ4" s="598"/>
      <c r="EK4" s="598"/>
      <c r="EL4" s="598"/>
      <c r="EM4" s="598"/>
      <c r="EN4" s="598"/>
      <c r="EO4" s="136" t="s">
        <v>51</v>
      </c>
      <c r="EP4" s="598"/>
    </row>
    <row r="5" spans="1:147" s="80" customFormat="1" ht="27" customHeight="1">
      <c r="A5" s="596" t="s">
        <v>80</v>
      </c>
      <c r="B5" s="128" t="s">
        <v>81</v>
      </c>
      <c r="C5" s="112">
        <f>C7+C9</f>
        <v>17322.042710443198</v>
      </c>
      <c r="D5" s="19">
        <f t="shared" ref="D5:D36" si="0">C5/V5-1</f>
        <v>0.19778185423280448</v>
      </c>
      <c r="E5" s="112">
        <f>E7+E9</f>
        <v>11089.384099999999</v>
      </c>
      <c r="F5" s="19">
        <f t="shared" ref="F5:F36" si="1">E5/X5-1</f>
        <v>-0.1491623973134556</v>
      </c>
      <c r="G5" s="112">
        <f>G7+G9</f>
        <v>16768.311601737201</v>
      </c>
      <c r="H5" s="19">
        <f t="shared" ref="H5:H36" si="2">G5/Z5-1</f>
        <v>-3.0771437126272949E-2</v>
      </c>
      <c r="I5" s="112">
        <f>I7+I9</f>
        <v>17531.028299573998</v>
      </c>
      <c r="J5" s="19">
        <f t="shared" ref="J5:J36" si="3">I5/AB5-1</f>
        <v>-8.6271186391168042E-3</v>
      </c>
      <c r="K5" s="112">
        <f>K7+K9</f>
        <v>17582.560127876401</v>
      </c>
      <c r="L5" s="19">
        <f t="shared" ref="L5:L36" si="4">K5/AD5-1</f>
        <v>1.1890656291509094E-2</v>
      </c>
      <c r="M5" s="112">
        <f>M7+M9</f>
        <v>16844.093817223998</v>
      </c>
      <c r="N5" s="19">
        <f t="shared" ref="N5:N36" si="5">M5/AF5-1</f>
        <v>5.5809805788672007E-2</v>
      </c>
      <c r="O5" s="112">
        <f>O7+O9</f>
        <v>16285.710541394099</v>
      </c>
      <c r="P5" s="19">
        <f t="shared" ref="P5:P36" si="6">O5/AH5-1</f>
        <v>1.5419278490598876E-2</v>
      </c>
      <c r="Q5" s="126"/>
      <c r="R5" s="126"/>
      <c r="S5" s="112">
        <f t="shared" ref="S5:S36" si="7">C5+E5+G5+I5+K5+M5+O5+Q5</f>
        <v>113423.1311982489</v>
      </c>
      <c r="T5" s="19">
        <f t="shared" ref="T5:T36" si="8">S5/SUM(V5,X5,Z5,AB5,AD5,AF5,AH5,AJ5)-1</f>
        <v>-0.11324271861471491</v>
      </c>
      <c r="U5" s="19"/>
      <c r="V5" s="112">
        <f>V7+V9</f>
        <v>14461.767515703603</v>
      </c>
      <c r="W5" s="19">
        <f t="shared" ref="W5:W36" si="9">V5/AX5-1</f>
        <v>-6.490772592436489E-2</v>
      </c>
      <c r="X5" s="112">
        <f>X7+X9</f>
        <v>13033.490838892107</v>
      </c>
      <c r="Y5" s="19">
        <f t="shared" ref="Y5:Y36" si="10">X5/AZ5-1</f>
        <v>0.61232206867264072</v>
      </c>
      <c r="Z5" s="112">
        <f>Z7+Z9</f>
        <v>17300.678337439596</v>
      </c>
      <c r="AA5" s="19">
        <f t="shared" ref="AA5:AA36" si="11">Z5/BB5-1</f>
        <v>0.12128595241144979</v>
      </c>
      <c r="AB5" s="112">
        <f>AB7+AB9</f>
        <v>17683.586700000007</v>
      </c>
      <c r="AC5" s="19">
        <f t="shared" ref="AC5:AC36" si="12">AB5/BD5-1</f>
        <v>0.10211402974373374</v>
      </c>
      <c r="AD5" s="112">
        <f>AD7+AD9</f>
        <v>17375.9486942146</v>
      </c>
      <c r="AE5" s="19">
        <f t="shared" ref="AE5:AE36" si="13">AD5/BF5-1</f>
        <v>7.507594695984765E-2</v>
      </c>
      <c r="AF5" s="112">
        <f>AF7+AF9</f>
        <v>15953.719812861318</v>
      </c>
      <c r="AG5" s="19">
        <f t="shared" ref="AG5:AG36" si="14">AF5/BH5-1</f>
        <v>7.0130538408480714E-2</v>
      </c>
      <c r="AH5" s="112">
        <f>AH7+AH9</f>
        <v>16038.409833623105</v>
      </c>
      <c r="AI5" s="19">
        <f t="shared" ref="AI5:AI36" si="15">AH5/BJ5-1</f>
        <v>3.9814500151543974E-2</v>
      </c>
      <c r="AJ5" s="112">
        <f>AJ7+AJ9</f>
        <v>16060.151131792694</v>
      </c>
      <c r="AK5" s="19">
        <f t="shared" ref="AK5:AK36" si="16">AJ5/BL5-1</f>
        <v>5.5472205296949184E-3</v>
      </c>
      <c r="AL5" s="112">
        <f>AL7+AL9</f>
        <v>16721.6669858106</v>
      </c>
      <c r="AM5" s="19">
        <f t="shared" ref="AM5:AM36" si="17">AL5/BN5-1</f>
        <v>2.9546221274610929E-2</v>
      </c>
      <c r="AN5" s="112">
        <f>AN7+AN9</f>
        <v>15799.319142164999</v>
      </c>
      <c r="AO5" s="19">
        <f t="shared" ref="AO5:AO36" si="18">AN5/BP5-1</f>
        <v>-2.3263013414956957E-2</v>
      </c>
      <c r="AP5" s="112">
        <f>AP7+AP9</f>
        <v>17081.532885229703</v>
      </c>
      <c r="AQ5" s="19">
        <f t="shared" ref="AQ5:AQ36" si="19">AP5/BR5-1</f>
        <v>1.1229227928528207E-2</v>
      </c>
      <c r="AR5" s="112">
        <f>AR7+AR9</f>
        <v>17922.951363282107</v>
      </c>
      <c r="AS5" s="19">
        <f t="shared" ref="AS5:AS36" si="20">AR5/BT5-1</f>
        <v>-1.1910484413019784E-2</v>
      </c>
      <c r="AT5" s="112">
        <f t="shared" ref="AT5:AT36" si="21">V5+X5+Z5+AB5+AD5+AF5+AH5+AJ5+AL5+AN5+AP5+AR5</f>
        <v>195433.22324101446</v>
      </c>
      <c r="AU5" s="19">
        <f t="shared" ref="AU5:AU36" si="22">AT5/SUM(AX5,AZ5,BB5,BD5,BF5,BH5,BJ5,BL5,BN5,BP5,BR5,BT5)-1</f>
        <v>5.6746652733864034E-2</v>
      </c>
      <c r="AV5" s="19"/>
      <c r="AW5" s="112">
        <f t="shared" ref="AW5:AW36" si="23">AX5+AZ5+BB5+BD5+BF5+BH5+BJ5+BL5+BN5+BP5+BR5</f>
        <v>166799.58239183214</v>
      </c>
      <c r="AX5" s="112">
        <f>AX7+AX9</f>
        <v>15465.604750076098</v>
      </c>
      <c r="AY5" s="19">
        <f t="shared" ref="AY5:AY36" si="24">AX5/BY5-1</f>
        <v>0.66888207090185969</v>
      </c>
      <c r="AZ5" s="112">
        <f>AZ7+AZ9</f>
        <v>8083.6770097813342</v>
      </c>
      <c r="BA5" s="19">
        <f t="shared" ref="BA5:BA36" si="25">AZ5/CA5-1</f>
        <v>-0.32592715738350753</v>
      </c>
      <c r="BB5" s="112">
        <f>BB7+BB9</f>
        <v>15429.318721270492</v>
      </c>
      <c r="BC5" s="19">
        <f t="shared" ref="BC5:BC36" si="26">BB5/CC5-1</f>
        <v>4.647015984992553E-2</v>
      </c>
      <c r="BD5" s="112">
        <f>BD7+BD9</f>
        <v>16045.151611137588</v>
      </c>
      <c r="BE5" s="19">
        <f t="shared" ref="BE5:BE36" si="27">BD5/CE5-1</f>
        <v>0.12175617404972017</v>
      </c>
      <c r="BF5" s="112">
        <f>BF7+BF9</f>
        <v>16162.531347995606</v>
      </c>
      <c r="BG5" s="19">
        <f t="shared" ref="BG5:BG36" si="28">BF5/CG5-1</f>
        <v>9.4697599763458928E-2</v>
      </c>
      <c r="BH5" s="112">
        <f>BH7+BH9</f>
        <v>14908.199738499197</v>
      </c>
      <c r="BI5" s="19">
        <f t="shared" ref="BI5:BI36" si="29">BH5/CI5-1</f>
        <v>1.3058376439318398E-2</v>
      </c>
      <c r="BJ5" s="112">
        <f>BJ7+BJ9</f>
        <v>15424.299075734802</v>
      </c>
      <c r="BK5" s="19">
        <f t="shared" ref="BK5:BK36" si="30">BJ5/CK5-1</f>
        <v>4.727051751628375E-2</v>
      </c>
      <c r="BL5" s="112">
        <f>BL7+BL9</f>
        <v>15971.5534028652</v>
      </c>
      <c r="BM5" s="19">
        <f t="shared" ref="BM5:BM36" si="31">BL5/CM5-1</f>
        <v>3.2166450834159255E-2</v>
      </c>
      <c r="BN5" s="112">
        <f>BN7+BN9</f>
        <v>16241.783652130396</v>
      </c>
      <c r="BO5" s="19">
        <f t="shared" ref="BO5:BO36" si="32">BN5/CO5-1</f>
        <v>5.8551878979260952E-2</v>
      </c>
      <c r="BP5" s="112">
        <f>BP7+BP9</f>
        <v>16175.612635909305</v>
      </c>
      <c r="BQ5" s="19">
        <f t="shared" ref="BQ5:BQ36" si="33">BP5/CQ5-1</f>
        <v>5.9525257116565866E-2</v>
      </c>
      <c r="BR5" s="112">
        <f>BR7+BR9</f>
        <v>16891.850446432105</v>
      </c>
      <c r="BS5" s="19">
        <f t="shared" ref="BS5:BS36" si="34">BR5/CS5-1</f>
        <v>4.9813934893899958E-2</v>
      </c>
      <c r="BT5" s="112">
        <f>BT7+BT9</f>
        <v>18138.995587494799</v>
      </c>
      <c r="BU5" s="19">
        <f t="shared" ref="BU5:BU36" si="35">BT5/CU5-1</f>
        <v>0.10905865660861669</v>
      </c>
      <c r="BV5" s="112">
        <f t="shared" ref="BV5:BV36" si="36">AX5+AZ5+BB5+BD5+BF5+BH5+BJ5+BL5+BN5+BP5+BR5+BT5</f>
        <v>184938.57797932695</v>
      </c>
      <c r="BW5" s="19">
        <f t="shared" ref="BW5:BW36" si="37">BV5/SUM(BY5,CA5,CC5,CE5,CG5,CI5,CK5,CM5,CO5,CQ5,CS5,CU5)-1</f>
        <v>6.8729296873599077E-2</v>
      </c>
      <c r="BX5" s="19"/>
      <c r="BY5" s="137">
        <f>BY7+BY9</f>
        <v>9267.0446999999967</v>
      </c>
      <c r="BZ5" s="138">
        <f t="shared" ref="BZ5:BZ36" si="38">BY5/DM5-1</f>
        <v>-0.1346912132429724</v>
      </c>
      <c r="CA5" s="137">
        <f>CA7+CA9</f>
        <v>11992.289999999997</v>
      </c>
      <c r="CB5" s="138">
        <f t="shared" ref="CB5:CB36" si="39">CA5/DN5-1</f>
        <v>0.49355077405581671</v>
      </c>
      <c r="CC5" s="137">
        <f>CC7+CC9</f>
        <v>14744.155460183607</v>
      </c>
      <c r="CD5" s="138">
        <f t="shared" ref="CD5:CD36" si="40">CC5/DO5-1</f>
        <v>0.17377825653347467</v>
      </c>
      <c r="CE5" s="137">
        <f>CE7+CE9</f>
        <v>14303.600000000009</v>
      </c>
      <c r="CF5" s="138">
        <f t="shared" ref="CF5:CF36" si="41">CE5/DP5-1</f>
        <v>0.23803531215379192</v>
      </c>
      <c r="CG5" s="137">
        <f>CG7+CG9</f>
        <v>14764.37999999999</v>
      </c>
      <c r="CH5" s="138">
        <f t="shared" ref="CH5:CH36" si="42">CG5/DQ5-1</f>
        <v>0.16948351086928226</v>
      </c>
      <c r="CI5" s="137">
        <f>CI7+CI9</f>
        <v>14716.032249689602</v>
      </c>
      <c r="CJ5" s="138">
        <f t="shared" ref="CJ5:CJ36" si="43">CI5/DR5-1</f>
        <v>0.23539596181288358</v>
      </c>
      <c r="CK5" s="137">
        <f>CK7+CK9</f>
        <v>14728.094430000005</v>
      </c>
      <c r="CL5" s="138">
        <f t="shared" ref="CL5:CL36" si="44">CK5/DS5-1</f>
        <v>0.21033762310954462</v>
      </c>
      <c r="CM5" s="137">
        <f>CM7+CM9</f>
        <v>15473.815671840111</v>
      </c>
      <c r="CN5" s="138">
        <f t="shared" ref="CN5:CN36" si="45">CM5/DT5-1</f>
        <v>0.27089463858489715</v>
      </c>
      <c r="CO5" s="137">
        <f>CO7+CO9</f>
        <v>15343.398821219798</v>
      </c>
      <c r="CP5" s="138">
        <f t="shared" ref="CP5:CP36" si="46">CO5/DU5-1</f>
        <v>0.13506479179273101</v>
      </c>
      <c r="CQ5" s="137">
        <f>CQ7+CQ9</f>
        <v>15266.849494395499</v>
      </c>
      <c r="CR5" s="138">
        <f t="shared" ref="CR5:CR36" si="47">CQ5/DV5-1</f>
        <v>0.20429615684818003</v>
      </c>
      <c r="CS5" s="137">
        <f>CS7+CS9</f>
        <v>16090.327900000004</v>
      </c>
      <c r="CT5" s="138">
        <f t="shared" ref="CT5:CT36" si="48">CS5/DX5-1</f>
        <v>0.17257538487654434</v>
      </c>
      <c r="CU5" s="137">
        <f>CU7+CU9</f>
        <v>16355.307701183196</v>
      </c>
      <c r="CV5" s="138">
        <f t="shared" ref="CV5:CV36" si="49">CU5/DX5-1</f>
        <v>0.19188566831439102</v>
      </c>
      <c r="CW5" s="137">
        <f t="shared" ref="CW5:CW36" si="50">BY5+CA5+CC5+CE5+CG5+CI5+CK5+CM5+CO5+CQ5+CS5+CU5</f>
        <v>173045.29642851182</v>
      </c>
      <c r="CX5" s="138">
        <f t="shared" ref="CX5:CX36" si="51">CW5/SUM(DM5:DX5)-1</f>
        <v>0.19358637623628638</v>
      </c>
      <c r="CY5" s="138"/>
      <c r="CZ5" s="139">
        <f t="shared" ref="CZ5:CZ36" si="52">CU5/CS5-1</f>
        <v>1.6468266080717386E-2</v>
      </c>
      <c r="DA5" s="139">
        <f t="shared" ref="DA5:DA36" si="53">CS5/CQ5-1</f>
        <v>5.3938987602308197E-2</v>
      </c>
      <c r="DB5" s="139">
        <f t="shared" ref="DB5:DB10" si="54">CQ5/CO5-1</f>
        <v>-4.9890723506731405E-3</v>
      </c>
      <c r="DC5" s="139">
        <f t="shared" ref="DC5:DC10" si="55">CO5/CM5-1</f>
        <v>-8.4282282654853935E-3</v>
      </c>
      <c r="DD5" s="139">
        <f t="shared" ref="DD5:DD10" si="56">CM5/CK5-1</f>
        <v>5.0632567939076223E-2</v>
      </c>
      <c r="DE5" s="139">
        <f t="shared" ref="DE5:DE10" si="57">CK5/CI5-1</f>
        <v>8.1966253578014125E-4</v>
      </c>
      <c r="DF5" s="139">
        <f t="shared" ref="DF5:DF10" si="58">CI5/CG5-1</f>
        <v>-3.274621102300812E-3</v>
      </c>
      <c r="DG5" s="139">
        <f t="shared" ref="DG5:DG10" si="59">CG5/CE5-1</f>
        <v>3.2214267736792257E-2</v>
      </c>
      <c r="DH5" s="139">
        <f t="shared" ref="DH5:DH10" si="60">CE5/CC5-1</f>
        <v>-2.988000644549027E-2</v>
      </c>
      <c r="DI5" s="139">
        <f t="shared" ref="DI5:DI10" si="61">CC5/CA5-1</f>
        <v>0.22946955587161511</v>
      </c>
      <c r="DJ5" s="139">
        <f t="shared" ref="DJ5:DJ10" si="62">(CA5-BY5)/BY5</f>
        <v>0.29407922247315821</v>
      </c>
      <c r="DK5" s="139">
        <f t="shared" ref="DK5:DK10" si="63">(BY5-DX5)/DX5</f>
        <v>-0.32466829928489932</v>
      </c>
      <c r="DL5" s="140"/>
      <c r="DM5" s="137">
        <f t="shared" ref="DM5:DX5" si="64">DM7+DM9</f>
        <v>10709.5234</v>
      </c>
      <c r="DN5" s="137">
        <f t="shared" si="64"/>
        <v>8029.3822</v>
      </c>
      <c r="DO5" s="137">
        <f t="shared" si="64"/>
        <v>12561.27840000001</v>
      </c>
      <c r="DP5" s="137">
        <f t="shared" si="64"/>
        <v>11553.466900000005</v>
      </c>
      <c r="DQ5" s="137">
        <f t="shared" si="64"/>
        <v>12624.701299999999</v>
      </c>
      <c r="DR5" s="137">
        <f t="shared" si="64"/>
        <v>11911.996399999996</v>
      </c>
      <c r="DS5" s="137">
        <f t="shared" si="64"/>
        <v>12168.583499999984</v>
      </c>
      <c r="DT5" s="137">
        <f t="shared" si="64"/>
        <v>12175.529900000001</v>
      </c>
      <c r="DU5" s="137">
        <f t="shared" si="64"/>
        <v>13517.641399999997</v>
      </c>
      <c r="DV5" s="137">
        <f t="shared" si="64"/>
        <v>12676.989299999999</v>
      </c>
      <c r="DW5" s="137">
        <f t="shared" si="64"/>
        <v>13327.977899999998</v>
      </c>
      <c r="DX5" s="137">
        <f t="shared" si="64"/>
        <v>13722.211900000006</v>
      </c>
      <c r="DY5" s="138">
        <v>-6.2421932042253998E-2</v>
      </c>
      <c r="DZ5" s="137">
        <f t="shared" ref="DZ5:DZ36" si="65">SUM(DM5:DX5)</f>
        <v>144979.28249999997</v>
      </c>
      <c r="EA5" s="19">
        <f t="shared" ref="EA5:EA36" si="66">IFERROR(DZ5/SUM(EC5:EN5)-1,"")</f>
        <v>-0.10123548779789115</v>
      </c>
      <c r="EB5" s="141"/>
      <c r="EC5" s="142">
        <f t="shared" ref="EC5:EN5" si="67">EC7+EC9</f>
        <v>14945.336060000005</v>
      </c>
      <c r="ED5" s="108">
        <f t="shared" si="67"/>
        <v>6495.0054400000026</v>
      </c>
      <c r="EE5" s="108">
        <f t="shared" si="67"/>
        <v>11923.963759999997</v>
      </c>
      <c r="EF5" s="108">
        <f t="shared" si="67"/>
        <v>14358.291360000001</v>
      </c>
      <c r="EG5" s="108">
        <f t="shared" si="67"/>
        <v>14364.367100000001</v>
      </c>
      <c r="EH5" s="108">
        <f t="shared" si="67"/>
        <v>15566.363199999996</v>
      </c>
      <c r="EI5" s="108">
        <f t="shared" si="67"/>
        <v>13749.192300000008</v>
      </c>
      <c r="EJ5" s="108">
        <f t="shared" si="67"/>
        <v>12857.502900000001</v>
      </c>
      <c r="EK5" s="108">
        <f t="shared" si="67"/>
        <v>14155.719399999998</v>
      </c>
      <c r="EL5" s="108">
        <f t="shared" si="67"/>
        <v>13160.554800000004</v>
      </c>
      <c r="EM5" s="108">
        <f t="shared" si="67"/>
        <v>15097.429099999999</v>
      </c>
      <c r="EN5" s="108">
        <f t="shared" si="67"/>
        <v>14635.806199999994</v>
      </c>
      <c r="EO5" s="143">
        <f t="shared" ref="EO5:EO36" si="68">SUM(EC5:EN5)</f>
        <v>161309.53162000002</v>
      </c>
      <c r="EP5" s="19"/>
    </row>
    <row r="6" spans="1:147" s="80" customFormat="1" ht="27" customHeight="1">
      <c r="A6" s="597"/>
      <c r="B6" s="128" t="s">
        <v>82</v>
      </c>
      <c r="C6" s="112">
        <f>C8+C10</f>
        <v>2238211.0902800998</v>
      </c>
      <c r="D6" s="19">
        <f t="shared" si="0"/>
        <v>0.14599141999571752</v>
      </c>
      <c r="E6" s="112">
        <f>E8+E10</f>
        <v>1550233.6174999999</v>
      </c>
      <c r="F6" s="19">
        <f t="shared" si="1"/>
        <v>-0.15726362570247587</v>
      </c>
      <c r="G6" s="112">
        <f>G8+G10</f>
        <v>2286617.9716620999</v>
      </c>
      <c r="H6" s="19">
        <f t="shared" si="2"/>
        <v>-3.6051782252587983E-2</v>
      </c>
      <c r="I6" s="112">
        <f>I8+I10</f>
        <v>2339073.2489409996</v>
      </c>
      <c r="J6" s="19">
        <f t="shared" si="3"/>
        <v>-1.1961279669720937E-2</v>
      </c>
      <c r="K6" s="112">
        <f>K8+K10</f>
        <v>2370340.2688152902</v>
      </c>
      <c r="L6" s="19">
        <f t="shared" si="4"/>
        <v>-1.4394458838777879E-2</v>
      </c>
      <c r="M6" s="112">
        <f>M8+M10</f>
        <v>2255716.5410290202</v>
      </c>
      <c r="N6" s="19">
        <f t="shared" si="5"/>
        <v>1.543990607608503E-2</v>
      </c>
      <c r="O6" s="112">
        <f>O8+O10</f>
        <v>2181925.7081707101</v>
      </c>
      <c r="P6" s="19">
        <f t="shared" si="6"/>
        <v>6.791912389528143E-3</v>
      </c>
      <c r="Q6" s="126"/>
      <c r="R6" s="126"/>
      <c r="S6" s="112">
        <f t="shared" si="7"/>
        <v>15222118.446398219</v>
      </c>
      <c r="T6" s="19">
        <f t="shared" si="8"/>
        <v>-0.12977024510224122</v>
      </c>
      <c r="U6" s="43"/>
      <c r="V6" s="112">
        <f>V8+V10</f>
        <v>1953078.4011353799</v>
      </c>
      <c r="W6" s="19">
        <f t="shared" si="9"/>
        <v>-6.0947024908275527E-2</v>
      </c>
      <c r="X6" s="112">
        <f>X8+X10</f>
        <v>1839523.7998267501</v>
      </c>
      <c r="Y6" s="19">
        <f t="shared" si="10"/>
        <v>0.52552683585995408</v>
      </c>
      <c r="Z6" s="112">
        <f>Z8+Z10</f>
        <v>2372137.7658704002</v>
      </c>
      <c r="AA6" s="19">
        <f t="shared" si="11"/>
        <v>0.1229986141864936</v>
      </c>
      <c r="AB6" s="112">
        <f>AB8+AB10</f>
        <v>2367390.2660000008</v>
      </c>
      <c r="AC6" s="19">
        <f t="shared" si="12"/>
        <v>0.113307181902226</v>
      </c>
      <c r="AD6" s="112">
        <f>AD8+AD10</f>
        <v>2404958.3426880892</v>
      </c>
      <c r="AE6" s="19">
        <f t="shared" si="13"/>
        <v>0.10721041375736173</v>
      </c>
      <c r="AF6" s="112">
        <f>AF8+AF10</f>
        <v>2221418.0549055589</v>
      </c>
      <c r="AG6" s="19">
        <f t="shared" si="14"/>
        <v>0.11138582564570543</v>
      </c>
      <c r="AH6" s="112">
        <f>AH8+AH10</f>
        <v>2167206.2333040694</v>
      </c>
      <c r="AI6" s="19">
        <f t="shared" si="15"/>
        <v>4.571653306496426E-2</v>
      </c>
      <c r="AJ6" s="112">
        <f>AJ8+AJ10</f>
        <v>2166355.5937389294</v>
      </c>
      <c r="AK6" s="19">
        <f t="shared" si="16"/>
        <v>1.4740551135523416E-2</v>
      </c>
      <c r="AL6" s="112">
        <f>AL8+AL10</f>
        <v>2263752.310239071</v>
      </c>
      <c r="AM6" s="19">
        <f t="shared" si="17"/>
        <v>3.2288355600469387E-2</v>
      </c>
      <c r="AN6" s="112">
        <f>AN8+AN10</f>
        <v>2102640.3429532903</v>
      </c>
      <c r="AO6" s="19">
        <f t="shared" si="18"/>
        <v>-4.6302031443467229E-2</v>
      </c>
      <c r="AP6" s="112">
        <f>AP8+AP10</f>
        <v>2203278.9019689802</v>
      </c>
      <c r="AQ6" s="19">
        <f t="shared" si="19"/>
        <v>-2.8409558455757544E-2</v>
      </c>
      <c r="AR6" s="112">
        <f>AR8+AR10</f>
        <v>2341822.8645638307</v>
      </c>
      <c r="AS6" s="19">
        <f t="shared" si="20"/>
        <v>-6.4569432325237042E-2</v>
      </c>
      <c r="AT6" s="112">
        <f t="shared" si="21"/>
        <v>26403562.877194352</v>
      </c>
      <c r="AU6" s="19">
        <f t="shared" si="22"/>
        <v>5.3130568598281913E-2</v>
      </c>
      <c r="AV6" s="19"/>
      <c r="AW6" s="112">
        <f t="shared" si="23"/>
        <v>22568029.299420927</v>
      </c>
      <c r="AX6" s="112">
        <f>AX8+AX10</f>
        <v>2079838.3615627305</v>
      </c>
      <c r="AY6" s="19">
        <f t="shared" si="24"/>
        <v>0.42820674667324288</v>
      </c>
      <c r="AZ6" s="112">
        <f>AZ8+AZ10</f>
        <v>1205828.5417114887</v>
      </c>
      <c r="BA6" s="19">
        <f t="shared" si="25"/>
        <v>-0.30623222152889906</v>
      </c>
      <c r="BB6" s="112">
        <f>BB8+BB10</f>
        <v>2112324.7490281099</v>
      </c>
      <c r="BC6" s="19">
        <f t="shared" si="26"/>
        <v>2.6808815292989729E-2</v>
      </c>
      <c r="BD6" s="112">
        <f>BD8+BD10</f>
        <v>2126448.3913191105</v>
      </c>
      <c r="BE6" s="19">
        <f t="shared" si="27"/>
        <v>6.4670715850999816E-2</v>
      </c>
      <c r="BF6" s="112">
        <f>BF8+BF10</f>
        <v>2172087.9001912284</v>
      </c>
      <c r="BG6" s="19">
        <f t="shared" si="28"/>
        <v>6.1726111533485062E-2</v>
      </c>
      <c r="BH6" s="112">
        <f>BH8+BH10</f>
        <v>1998782.0643788888</v>
      </c>
      <c r="BI6" s="19">
        <f t="shared" si="29"/>
        <v>-5.8040128134270175E-3</v>
      </c>
      <c r="BJ6" s="112">
        <f>BJ8+BJ10</f>
        <v>2072460.5232663311</v>
      </c>
      <c r="BK6" s="19">
        <f t="shared" si="30"/>
        <v>2.0651110747878398E-2</v>
      </c>
      <c r="BL6" s="112">
        <f>BL8+BL10</f>
        <v>2134886.1946186302</v>
      </c>
      <c r="BM6" s="19">
        <f t="shared" si="31"/>
        <v>4.8612072565481501E-3</v>
      </c>
      <c r="BN6" s="112">
        <f>BN8+BN10</f>
        <v>2192945.6996754305</v>
      </c>
      <c r="BO6" s="19">
        <f t="shared" si="32"/>
        <v>2.084289317806598E-2</v>
      </c>
      <c r="BP6" s="112">
        <f>BP8+BP10</f>
        <v>2204723.5207344904</v>
      </c>
      <c r="BQ6" s="19">
        <f t="shared" si="33"/>
        <v>4.2054885170323963E-2</v>
      </c>
      <c r="BR6" s="112">
        <f>BR8+BR10</f>
        <v>2267703.35293449</v>
      </c>
      <c r="BS6" s="19">
        <f t="shared" si="34"/>
        <v>2.1543508734019667E-2</v>
      </c>
      <c r="BT6" s="112">
        <f>BT8+BT10</f>
        <v>2503470.5359105305</v>
      </c>
      <c r="BU6" s="19">
        <f t="shared" si="35"/>
        <v>8.879104867917631E-2</v>
      </c>
      <c r="BV6" s="112">
        <f t="shared" si="36"/>
        <v>25071499.835331459</v>
      </c>
      <c r="BW6" s="19">
        <f t="shared" si="37"/>
        <v>3.4163862827575553E-2</v>
      </c>
      <c r="BX6" s="19"/>
      <c r="BY6" s="137">
        <f>BY8+BY10</f>
        <v>1456258.6028999998</v>
      </c>
      <c r="BZ6" s="138">
        <f t="shared" si="38"/>
        <v>-8.8425274204302129E-2</v>
      </c>
      <c r="CA6" s="137">
        <f>CA8+CA10</f>
        <v>1738086.6899999995</v>
      </c>
      <c r="CB6" s="138">
        <f t="shared" si="39"/>
        <v>0.51421123091105936</v>
      </c>
      <c r="CC6" s="137">
        <f>CC8+CC10</f>
        <v>2057174.34206618</v>
      </c>
      <c r="CD6" s="138">
        <f t="shared" si="40"/>
        <v>0.20181252270605721</v>
      </c>
      <c r="CE6" s="137">
        <f>CE8+CE10</f>
        <v>1997282.69</v>
      </c>
      <c r="CF6" s="138">
        <f t="shared" si="41"/>
        <v>0.19409991404435889</v>
      </c>
      <c r="CG6" s="137">
        <f>CG8+CG10</f>
        <v>2045808.1199999992</v>
      </c>
      <c r="CH6" s="138">
        <f t="shared" si="42"/>
        <v>0.17198567116825836</v>
      </c>
      <c r="CI6" s="137">
        <f>CI8+CI10</f>
        <v>2010450.7462710096</v>
      </c>
      <c r="CJ6" s="138">
        <f t="shared" si="43"/>
        <v>0.2363358444709116</v>
      </c>
      <c r="CK6" s="137">
        <f>CK8+CK10</f>
        <v>2030527.8674000001</v>
      </c>
      <c r="CL6" s="138">
        <f t="shared" si="44"/>
        <v>0.20894058184707021</v>
      </c>
      <c r="CM6" s="137">
        <f>CM8+CM10</f>
        <v>2124558.2765079103</v>
      </c>
      <c r="CN6" s="138">
        <f t="shared" si="45"/>
        <v>0.25834086323588901</v>
      </c>
      <c r="CO6" s="137">
        <f>CO8+CO10</f>
        <v>2148171.58872351</v>
      </c>
      <c r="CP6" s="138">
        <f t="shared" si="46"/>
        <v>0.13647060078176776</v>
      </c>
      <c r="CQ6" s="137">
        <f>CQ8+CQ10</f>
        <v>2115746.0630052402</v>
      </c>
      <c r="CR6" s="138">
        <f t="shared" si="47"/>
        <v>0.12231338051228113</v>
      </c>
      <c r="CS6" s="137">
        <f>CS8+CS10</f>
        <v>2219879.3625000012</v>
      </c>
      <c r="CT6" s="138">
        <f t="shared" si="48"/>
        <v>0.11906446147253447</v>
      </c>
      <c r="CU6" s="137">
        <f>CU8+CU10</f>
        <v>2299312.1948858015</v>
      </c>
      <c r="CV6" s="138">
        <f t="shared" si="49"/>
        <v>0.15910738511003619</v>
      </c>
      <c r="CW6" s="137">
        <f t="shared" si="50"/>
        <v>24243256.544259649</v>
      </c>
      <c r="CX6" s="138">
        <f t="shared" si="51"/>
        <v>0.17756624707975566</v>
      </c>
      <c r="CY6" s="138">
        <f>CW6*1.032</f>
        <v>25019040.75367596</v>
      </c>
      <c r="CZ6" s="139">
        <f t="shared" si="52"/>
        <v>3.5782499593286055E-2</v>
      </c>
      <c r="DA6" s="139">
        <f t="shared" si="53"/>
        <v>4.9218240939013391E-2</v>
      </c>
      <c r="DB6" s="139">
        <f t="shared" si="54"/>
        <v>-1.5094476571835602E-2</v>
      </c>
      <c r="DC6" s="139">
        <f t="shared" si="55"/>
        <v>1.1114457285875234E-2</v>
      </c>
      <c r="DD6" s="139">
        <f t="shared" si="56"/>
        <v>4.6308356865011557E-2</v>
      </c>
      <c r="DE6" s="139">
        <f t="shared" si="57"/>
        <v>9.9863780131046465E-3</v>
      </c>
      <c r="DF6" s="139">
        <f t="shared" si="58"/>
        <v>-1.7282839667773775E-2</v>
      </c>
      <c r="DG6" s="139">
        <f t="shared" si="59"/>
        <v>2.4295724507580552E-2</v>
      </c>
      <c r="DH6" s="139">
        <f t="shared" si="60"/>
        <v>-2.9113551944278226E-2</v>
      </c>
      <c r="DI6" s="139">
        <f t="shared" si="61"/>
        <v>0.18358557942019593</v>
      </c>
      <c r="DJ6" s="139">
        <f t="shared" si="62"/>
        <v>0.19352887360717799</v>
      </c>
      <c r="DK6" s="139">
        <f t="shared" si="63"/>
        <v>-0.26588476979949721</v>
      </c>
      <c r="DL6" s="140"/>
      <c r="DM6" s="137">
        <f t="shared" ref="DM6:DX6" si="69">DM8+DM10</f>
        <v>1597519.7224000006</v>
      </c>
      <c r="DN6" s="137">
        <f t="shared" si="69"/>
        <v>1147849.5565999998</v>
      </c>
      <c r="DO6" s="137">
        <f t="shared" si="69"/>
        <v>1711726.4991000011</v>
      </c>
      <c r="DP6" s="137">
        <f t="shared" si="69"/>
        <v>1672626.1064999995</v>
      </c>
      <c r="DQ6" s="137">
        <f t="shared" si="69"/>
        <v>1745591.4098</v>
      </c>
      <c r="DR6" s="137">
        <f t="shared" si="69"/>
        <v>1626136.4217999999</v>
      </c>
      <c r="DS6" s="137">
        <f t="shared" si="69"/>
        <v>1679592.7756000005</v>
      </c>
      <c r="DT6" s="137">
        <f t="shared" si="69"/>
        <v>1688380.5799999994</v>
      </c>
      <c r="DU6" s="137">
        <f t="shared" si="69"/>
        <v>1890213.0748000015</v>
      </c>
      <c r="DV6" s="137">
        <f t="shared" si="69"/>
        <v>1885165.1416999996</v>
      </c>
      <c r="DW6" s="137">
        <f t="shared" si="69"/>
        <v>1959101.2135999999</v>
      </c>
      <c r="DX6" s="137">
        <f t="shared" si="69"/>
        <v>1983692.1276000009</v>
      </c>
      <c r="DY6" s="138">
        <v>4.1598939755042301E-2</v>
      </c>
      <c r="DZ6" s="137">
        <f t="shared" si="65"/>
        <v>20587594.629500002</v>
      </c>
      <c r="EA6" s="19">
        <f t="shared" si="66"/>
        <v>-6.257169309527677E-2</v>
      </c>
      <c r="EB6" s="141"/>
      <c r="EC6" s="142">
        <f t="shared" ref="EC6:EN6" si="70">EC8+EC10</f>
        <v>2157113.3018299988</v>
      </c>
      <c r="ED6" s="108">
        <f t="shared" si="70"/>
        <v>1097282.4641999998</v>
      </c>
      <c r="EE6" s="108">
        <f t="shared" si="70"/>
        <v>1676879.9555499996</v>
      </c>
      <c r="EF6" s="108">
        <f t="shared" si="70"/>
        <v>1941623.1793699996</v>
      </c>
      <c r="EG6" s="108">
        <f t="shared" si="70"/>
        <v>1929056.1140000008</v>
      </c>
      <c r="EH6" s="108">
        <f t="shared" si="70"/>
        <v>1982624.8509000002</v>
      </c>
      <c r="EI6" s="108">
        <f t="shared" si="70"/>
        <v>1765481.7672000006</v>
      </c>
      <c r="EJ6" s="108">
        <f t="shared" si="70"/>
        <v>1829068.9558999999</v>
      </c>
      <c r="EK6" s="108">
        <f t="shared" si="70"/>
        <v>1924240.8248000008</v>
      </c>
      <c r="EL6" s="108">
        <f t="shared" si="70"/>
        <v>1746284.0595999989</v>
      </c>
      <c r="EM6" s="108">
        <f t="shared" si="70"/>
        <v>2007656.6706999994</v>
      </c>
      <c r="EN6" s="108">
        <f t="shared" si="70"/>
        <v>1904468.2692999998</v>
      </c>
      <c r="EO6" s="143">
        <f t="shared" si="68"/>
        <v>21961780.413349997</v>
      </c>
      <c r="EP6" s="19"/>
    </row>
    <row r="7" spans="1:147" s="80" customFormat="1" ht="27" customHeight="1">
      <c r="A7" s="597"/>
      <c r="B7" s="128" t="s">
        <v>83</v>
      </c>
      <c r="C7" s="112">
        <v>3735.5320999999999</v>
      </c>
      <c r="D7" s="19">
        <f t="shared" si="0"/>
        <v>-0.10300103427138119</v>
      </c>
      <c r="E7" s="112">
        <v>3402.8177000000001</v>
      </c>
      <c r="F7" s="19">
        <f t="shared" si="1"/>
        <v>-0.15033938306790118</v>
      </c>
      <c r="G7" s="112">
        <v>4284.9515000000001</v>
      </c>
      <c r="H7" s="19">
        <f t="shared" si="2"/>
        <v>-4.0988567782911933E-2</v>
      </c>
      <c r="I7" s="112">
        <v>4183.3730999999998</v>
      </c>
      <c r="J7" s="19">
        <f t="shared" si="3"/>
        <v>-8.6391963866541577E-2</v>
      </c>
      <c r="K7" s="112">
        <v>4131.7772000000004</v>
      </c>
      <c r="L7" s="19">
        <f t="shared" si="4"/>
        <v>-0.107262626492442</v>
      </c>
      <c r="M7" s="112">
        <v>4241.2271000000001</v>
      </c>
      <c r="N7" s="19">
        <f t="shared" si="5"/>
        <v>-7.4476839002901363E-2</v>
      </c>
      <c r="O7" s="112">
        <v>3754.7822999999999</v>
      </c>
      <c r="P7" s="19">
        <f t="shared" si="6"/>
        <v>-2.502575522365269E-2</v>
      </c>
      <c r="Q7" s="126"/>
      <c r="R7" s="126"/>
      <c r="S7" s="112">
        <f t="shared" si="7"/>
        <v>27734.460999999999</v>
      </c>
      <c r="T7" s="19">
        <f t="shared" si="8"/>
        <v>-0.18414734208232464</v>
      </c>
      <c r="U7" s="19"/>
      <c r="V7" s="112">
        <f>SUM(V12,V18,V24,V30,V36,V42,V48,V54,V60,V66,V72,V78,V84,V90,V96,V102,V108)</f>
        <v>4164.4775999999993</v>
      </c>
      <c r="W7" s="19">
        <f t="shared" si="9"/>
        <v>0.15846865448476111</v>
      </c>
      <c r="X7" s="112">
        <f>SUM(X12,X18,X24,X30,X36,X42,X48,X54,X60,X66,X72,X78,X84,X90,X96,X102,X108)</f>
        <v>4004.9140000000007</v>
      </c>
      <c r="Y7" s="19">
        <f t="shared" si="10"/>
        <v>0.45450154287612166</v>
      </c>
      <c r="Z7" s="112">
        <f>SUM(Z12,Z18,Z24,Z30,Z36,Z42,Z48,Z54,Z60,Z66,Z72,Z78,Z84,Z90,Z96,Z102,Z108)</f>
        <v>4468.0922</v>
      </c>
      <c r="AA7" s="19">
        <f t="shared" si="11"/>
        <v>0.22845791049944975</v>
      </c>
      <c r="AB7" s="112">
        <f>SUM(AB12,AB18,AB24,AB30,AB36,AB42,AB48,AB54,AB60,AB66,AB72,AB78,AB84,AB90,AB96,AB102,AB108)</f>
        <v>4578.9583000000002</v>
      </c>
      <c r="AC7" s="19">
        <f t="shared" si="12"/>
        <v>0.15212191135922537</v>
      </c>
      <c r="AD7" s="112">
        <f>SUM(AD12,AD18,AD24,AD30,AD36,AD42,AD48,AD54,AD60,AD66,AD72,AD78,AD84,AD90,AD96,AD102,AD108)</f>
        <v>4628.2112999999999</v>
      </c>
      <c r="AE7" s="19">
        <f t="shared" si="13"/>
        <v>0.19602166261231768</v>
      </c>
      <c r="AF7" s="112">
        <f>SUM(AF12,AF18,AF24,AF30,AF36,AF42,AF48,AF54,AF60,AF66,AF72,AF78,AF84,AF90,AF96,AF102,AF108)</f>
        <v>4582.5186000000012</v>
      </c>
      <c r="AG7" s="19">
        <f t="shared" si="14"/>
        <v>0.16872133376666221</v>
      </c>
      <c r="AH7" s="112">
        <f>SUM(AH12,AH18,AH24,AH30,AH36,AH42,AH48,AH54,AH60,AH66,AH72,AH78,AH84,AH90,AH96,AH102,AH108)</f>
        <v>3851.1605</v>
      </c>
      <c r="AI7" s="19">
        <f t="shared" si="15"/>
        <v>-3.1668793336107282E-2</v>
      </c>
      <c r="AJ7" s="112">
        <f>SUM(AJ12,AJ18,AJ24,AJ30,AJ36,AJ42,AJ48,AJ54,AJ60,AJ66,AJ72,AJ78,AJ84,AJ90,AJ96,AJ102,AJ108)</f>
        <v>3716.1158000000009</v>
      </c>
      <c r="AK7" s="19">
        <f t="shared" si="16"/>
        <v>-9.5091741591189827E-2</v>
      </c>
      <c r="AL7" s="112">
        <f>SUM(AL12,AL18,AL24,AL30,AL36,AL42,AL48,AL54,AL60,AL66,AL72,AL78,AL84,AL90,AL96,AL102,AL108)</f>
        <v>4005.4214000000006</v>
      </c>
      <c r="AM7" s="19">
        <f t="shared" si="17"/>
        <v>-2.5319819027867729E-2</v>
      </c>
      <c r="AN7" s="112">
        <f>SUM(AN12,AN18,AN24,AN30,AN36,AN42,AN48,AN54,AN60,AN66,AN72,AN78,AN84,AN90,AN96,AN102,AN108)</f>
        <v>3836.8558000000007</v>
      </c>
      <c r="AO7" s="19">
        <f t="shared" si="18"/>
        <v>-5.807938285850156E-2</v>
      </c>
      <c r="AP7" s="112">
        <f>SUM(AP12,AP18,AP24,AP30,AP36,AP42,AP48,AP54,AP60,AP66,AP72,AP78,AP84,AP90,AP96,AP102,AP108)</f>
        <v>4043.4248000000002</v>
      </c>
      <c r="AQ7" s="19">
        <f t="shared" si="19"/>
        <v>-2.6502707749955445E-2</v>
      </c>
      <c r="AR7" s="112">
        <f>SUM(AR12,AR18,AR24,AR30,AR36,AR42,AR48,AR54,AR60,AR66,AR72,AR78,AR84,AR90,AR96,AR102,AR108)</f>
        <v>4236.9437000000007</v>
      </c>
      <c r="AS7" s="19">
        <f t="shared" si="20"/>
        <v>-9.7957861873265384E-2</v>
      </c>
      <c r="AT7" s="112">
        <f t="shared" si="21"/>
        <v>50117.093999999997</v>
      </c>
      <c r="AU7" s="19">
        <f t="shared" si="22"/>
        <v>6.9332498460259684E-2</v>
      </c>
      <c r="AV7" s="19">
        <f>AT7/AT5</f>
        <v>0.25644101432126515</v>
      </c>
      <c r="AW7" s="112">
        <f t="shared" si="23"/>
        <v>42170.585800000001</v>
      </c>
      <c r="AX7" s="112">
        <f>SUM(AX12,AX18,AX24,AX30,AX36,AX42,AX48,AX54,AX60,AX66,AX72,AX78,AX84,AX90,AX96,AX102,AX108)</f>
        <v>3594.8124999999991</v>
      </c>
      <c r="AY7" s="19">
        <f t="shared" si="24"/>
        <v>1.0571359100128062</v>
      </c>
      <c r="AZ7" s="137">
        <f>SUM(AZ12,AZ18,AZ24,AZ30,AZ36,AZ42,AZ48,AZ54,AZ60,AZ66,AZ72,AZ78,AZ84,AZ90,AZ96,AZ102,AZ108)</f>
        <v>2753.4615000000003</v>
      </c>
      <c r="BA7" s="19">
        <f t="shared" si="25"/>
        <v>0.29332202026722887</v>
      </c>
      <c r="BB7" s="137">
        <f>SUM(BB12,BB18,BB24,BB30,BB36,BB42,BB48,BB54,BB60,BB66,BB72,BB78,BB84,BB90,BB96,BB102,BB108)</f>
        <v>3637.1553000000004</v>
      </c>
      <c r="BC7" s="19">
        <f t="shared" si="26"/>
        <v>0.49745920390447607</v>
      </c>
      <c r="BD7" s="112">
        <f>SUM(BD12,BD18,BD24,BD30,BD36,BD42,BD48,BD54,BD60,BD66,BD72,BD78,BD84,BD90,BD96,BD102,BD108)</f>
        <v>3974.3696</v>
      </c>
      <c r="BE7" s="19">
        <f t="shared" si="27"/>
        <v>0.50593713740470458</v>
      </c>
      <c r="BF7" s="112">
        <f>SUM(BF12,BF18,BF24,BF30,BF36,BF42,BF48,BF54,BF60,BF66,BF72,BF78,BF84,BF90,BF96,BF102,BF108)</f>
        <v>3869.6717999999996</v>
      </c>
      <c r="BG7" s="19">
        <f t="shared" si="28"/>
        <v>0.48645996692941451</v>
      </c>
      <c r="BH7" s="112">
        <f>SUM(BH12,BH18,BH24,BH30,BH36,BH42,BH48,BH54,BH60,BH66,BH72,BH78,BH84,BH90,BH96,BH102,BH108)</f>
        <v>3920.9676999999992</v>
      </c>
      <c r="BI7" s="19">
        <f t="shared" si="29"/>
        <v>0.45836423223836453</v>
      </c>
      <c r="BJ7" s="112">
        <f>SUM(BJ12,BJ18,BJ24,BJ30,BJ36,BJ42,BJ48,BJ54,BJ60,BJ66,BJ72,BJ78,BJ84,BJ90,BJ96,BJ102,BJ108)</f>
        <v>3977.1108000000004</v>
      </c>
      <c r="BK7" s="19">
        <f t="shared" si="30"/>
        <v>0.54030667321501458</v>
      </c>
      <c r="BL7" s="112">
        <f>SUM(BL12,BL18,BL24,BL30,BL36,BL42,BL48,BL54,BL60,BL66,BL72,BL78,BL84,BL90,BL96,BL102,BL108)</f>
        <v>4106.6215999999995</v>
      </c>
      <c r="BM7" s="19">
        <f t="shared" si="31"/>
        <v>0.53886251954904596</v>
      </c>
      <c r="BN7" s="112">
        <f>SUM(BN12,BN18,BN24,BN30,BN36,BN42,BN48,BN54,BN60,BN66,BN72,BN78,BN84,BN90,BN96,BN102,BN108)</f>
        <v>4109.4724999999999</v>
      </c>
      <c r="BO7" s="19">
        <f t="shared" si="32"/>
        <v>0.57121441750950575</v>
      </c>
      <c r="BP7" s="112">
        <f>SUM(BP12,BP18,BP24,BP30,BP36,BP42,BP48,BP54,BP60,BP66,BP72,BP78,BP84,BP90,BP96,BP102,BP108)</f>
        <v>4073.438599999999</v>
      </c>
      <c r="BQ7" s="19">
        <f t="shared" si="33"/>
        <v>0.51048492951989966</v>
      </c>
      <c r="BR7" s="112">
        <f>SUM(BR12,BR18,BR24,BR30,BR36,BR42,BR48,BR54,BR60,BR66,BR72,BR78,BR84,BR90,BR96,BR102,BR108)</f>
        <v>4153.5039000000006</v>
      </c>
      <c r="BS7" s="19">
        <f t="shared" si="34"/>
        <v>0.43933327691748203</v>
      </c>
      <c r="BT7" s="112">
        <f>SUM(BT12,BT18,BT24,BT30,BT36,BT42,BT48,BT54,BT60,BT66,BT72,BT78,BT84,BT90,BT96,BT102,BT108)</f>
        <v>4697.0573999999997</v>
      </c>
      <c r="BU7" s="19">
        <f t="shared" si="35"/>
        <v>0.5557138299215858</v>
      </c>
      <c r="BV7" s="112">
        <f t="shared" si="36"/>
        <v>46867.643199999999</v>
      </c>
      <c r="BW7" s="19">
        <f t="shared" si="37"/>
        <v>0.52642445744289024</v>
      </c>
      <c r="BX7" s="19">
        <f>BV7/BV5</f>
        <v>0.25342275101325273</v>
      </c>
      <c r="BY7" s="137">
        <f>SUM(BY12,BY18,BY24,BY30,BY36,BY42,BY48,BY54,BY60,BY66,BY72,BY78,BY84,BY90,BY96,BY102,BY108)</f>
        <v>1747.4841999999994</v>
      </c>
      <c r="BZ7" s="138">
        <f t="shared" si="38"/>
        <v>1.7651645924711836</v>
      </c>
      <c r="CA7" s="137">
        <f>SUM(CA12,CA18,CA24,CA30,CA36,CA42,CA48,CA54,CA60,CA66,CA72,CA78,CA84,CA90,CA96,CA102,CA108)</f>
        <v>2128.9837000000002</v>
      </c>
      <c r="CB7" s="138">
        <f t="shared" si="39"/>
        <v>2.8494631413342395</v>
      </c>
      <c r="CC7" s="137">
        <f>SUM(CC12,CC18,CC24,CC30,CC36,CC42,CC48,CC54,CC60,CC66,CC72,CC78,CC84,CC90,CC96,CC102,CC108)</f>
        <v>2428.8843999999995</v>
      </c>
      <c r="CD7" s="138">
        <f t="shared" si="40"/>
        <v>2.7380932447023967</v>
      </c>
      <c r="CE7" s="137">
        <f>SUM(CE12,CE18,CE24,CE30,CE36,CE42,CE48,CE54,CE60,CE66,CE72,CE78,CE84,CE90,CE96,CE102,CE108)</f>
        <v>2639.1338000000001</v>
      </c>
      <c r="CF7" s="138">
        <f t="shared" si="41"/>
        <v>3.3646675992039148</v>
      </c>
      <c r="CG7" s="137">
        <f>SUM(CG12,CG18,CG24,CG30,CG36,CG42,CG48,CG54,CG60,CG66,CG72,CG78,CG84,CG90,CG96,CG102,CG108)</f>
        <v>2603.2802000000001</v>
      </c>
      <c r="CH7" s="138">
        <f t="shared" si="42"/>
        <v>3.0756645608462696</v>
      </c>
      <c r="CI7" s="137">
        <f>SUM(CI12,CI18,CI24,CI30,CI36,CI42,CI48,CI54,CI60,CI66,CI72,CI78,CI84,CI90,CI96,CI102,CI108)</f>
        <v>2688.6065999999996</v>
      </c>
      <c r="CJ7" s="138">
        <f t="shared" si="43"/>
        <v>3.1369905844688892</v>
      </c>
      <c r="CK7" s="137">
        <f>SUM(CK12,CK18,CK24,CK30,CK36,CK42,CK48,CK54,CK60,CK66,CK72,CK78,CK84,CK90,CK96,CK102,CK108)</f>
        <v>2582.0253000000002</v>
      </c>
      <c r="CL7" s="138">
        <f t="shared" si="44"/>
        <v>2.9743417349355532</v>
      </c>
      <c r="CM7" s="137">
        <f>SUM(CM12,CM18,CM24,CM30,CM36,CM42,CM48,CM54,CM60,CM66,CM72,CM78,CM84,CM90,CM96,CM102,CM108)</f>
        <v>2668.6084999999994</v>
      </c>
      <c r="CN7" s="138">
        <f t="shared" si="45"/>
        <v>3.2767546321211025</v>
      </c>
      <c r="CO7" s="137">
        <f>SUM(CO12,CO18,CO24,CO30,CO36,CO42,CO48,CO54,CO60,CO66,CO72,CO78,CO84,CO90,CO96,CO102,CO108)</f>
        <v>2615.4753000000001</v>
      </c>
      <c r="CP7" s="138">
        <f t="shared" si="46"/>
        <v>2.6573715926028529</v>
      </c>
      <c r="CQ7" s="137">
        <f>SUM(CQ12,CQ18,CQ24,CQ30,CQ36,CQ42,CQ48,CQ54,CQ60,CQ66,CQ72,CQ78,CQ84,CQ90,CQ96,CQ102,CQ108)</f>
        <v>2696.7754</v>
      </c>
      <c r="CR7" s="138">
        <f t="shared" si="47"/>
        <v>2.6185077464252013</v>
      </c>
      <c r="CS7" s="137">
        <f>SUM(CS12,CS18,CS24,CS30,CS36,CS42,CS48,CS54,CS60,CS66,CS72,CS78,CS84,CS90,CS96,CS102,CS108)</f>
        <v>2885.7138000000009</v>
      </c>
      <c r="CT7" s="138">
        <f t="shared" si="48"/>
        <v>1.8149957580654568</v>
      </c>
      <c r="CU7" s="137">
        <f>SUM(CU12,CU18,CU24,CU30,CU36,CU42,CU48,CU54,CU60,CU66,CU72,CU78,CU84,CU90,CU96,CU102,CU108)</f>
        <v>3019.2296999999994</v>
      </c>
      <c r="CV7" s="138">
        <f t="shared" si="49"/>
        <v>1.9452396832025536</v>
      </c>
      <c r="CW7" s="137">
        <f t="shared" si="50"/>
        <v>30704.200899999996</v>
      </c>
      <c r="CX7" s="138">
        <f t="shared" si="51"/>
        <v>2.6423345427511529</v>
      </c>
      <c r="CY7" s="138">
        <f>CW7/CW5</f>
        <v>0.17743447255548181</v>
      </c>
      <c r="CZ7" s="139">
        <f t="shared" si="52"/>
        <v>4.6267893926278614E-2</v>
      </c>
      <c r="DA7" s="139">
        <f t="shared" si="53"/>
        <v>7.0060858609137799E-2</v>
      </c>
      <c r="DB7" s="139">
        <f t="shared" si="54"/>
        <v>3.10842545521266E-2</v>
      </c>
      <c r="DC7" s="139">
        <f t="shared" si="55"/>
        <v>-1.9910451458128531E-2</v>
      </c>
      <c r="DD7" s="139">
        <f t="shared" si="56"/>
        <v>3.3533056395690375E-2</v>
      </c>
      <c r="DE7" s="139">
        <f t="shared" si="57"/>
        <v>-3.9641835291187366E-2</v>
      </c>
      <c r="DF7" s="139">
        <f t="shared" si="58"/>
        <v>3.2776494823722579E-2</v>
      </c>
      <c r="DG7" s="139">
        <f t="shared" si="59"/>
        <v>-1.3585366532003817E-2</v>
      </c>
      <c r="DH7" s="139">
        <f t="shared" si="60"/>
        <v>8.6562127040710868E-2</v>
      </c>
      <c r="DI7" s="139">
        <f t="shared" si="61"/>
        <v>0.1408656628042757</v>
      </c>
      <c r="DJ7" s="139">
        <f t="shared" si="62"/>
        <v>0.21831356186224798</v>
      </c>
      <c r="DK7" s="139">
        <f t="shared" si="63"/>
        <v>0.70465990434893611</v>
      </c>
      <c r="DL7" s="140"/>
      <c r="DM7" s="137">
        <f t="shared" ref="DM7:DX7" si="71">SUM(DM12,DM18,DM24,DM30,DM36,DM42,DM48,DM54,DM60,DM66,DM72,DM78,DM84,DM90,DM96,DM102,DM108)</f>
        <v>631.96389999999985</v>
      </c>
      <c r="DN7" s="137">
        <f t="shared" si="71"/>
        <v>553.05989999999997</v>
      </c>
      <c r="DO7" s="137">
        <f t="shared" si="71"/>
        <v>649.76559999999995</v>
      </c>
      <c r="DP7" s="137">
        <f t="shared" si="71"/>
        <v>604.65859999999998</v>
      </c>
      <c r="DQ7" s="137">
        <f t="shared" si="71"/>
        <v>638.73759999999993</v>
      </c>
      <c r="DR7" s="137">
        <f t="shared" si="71"/>
        <v>649.89430000000004</v>
      </c>
      <c r="DS7" s="137">
        <f t="shared" si="71"/>
        <v>649.67370000000005</v>
      </c>
      <c r="DT7" s="137">
        <f t="shared" si="71"/>
        <v>623.97980000000007</v>
      </c>
      <c r="DU7" s="137">
        <f t="shared" si="71"/>
        <v>715.12429999999995</v>
      </c>
      <c r="DV7" s="137">
        <f t="shared" si="71"/>
        <v>745.27280000000007</v>
      </c>
      <c r="DW7" s="137">
        <f t="shared" si="71"/>
        <v>942.56110000000012</v>
      </c>
      <c r="DX7" s="137">
        <f t="shared" si="71"/>
        <v>1025.1218999999999</v>
      </c>
      <c r="DY7" s="138">
        <v>0.43037903327642701</v>
      </c>
      <c r="DZ7" s="137">
        <f t="shared" si="65"/>
        <v>8429.8135000000002</v>
      </c>
      <c r="EA7" s="19">
        <f t="shared" si="66"/>
        <v>1.4026560257553777E-2</v>
      </c>
      <c r="EB7" s="19">
        <f>DZ7/DZ5</f>
        <v>5.8144952538304928E-2</v>
      </c>
      <c r="EC7" s="137">
        <f t="shared" ref="EC7:EN7" si="72">SUM(EC12,EC18,EC24,EC30,EC36,EC42,EC48,EC54,EC60,EC66,EC72,EC78,EC84,EC90,EC96,EC102,EC108)</f>
        <v>785.25098000000003</v>
      </c>
      <c r="ED7" s="137">
        <f t="shared" si="72"/>
        <v>519.31779000000006</v>
      </c>
      <c r="EE7" s="137">
        <f t="shared" si="72"/>
        <v>694.03236000000004</v>
      </c>
      <c r="EF7" s="108">
        <f t="shared" si="72"/>
        <v>698.01375999999993</v>
      </c>
      <c r="EG7" s="108">
        <f t="shared" si="72"/>
        <v>729.69290000000024</v>
      </c>
      <c r="EH7" s="108">
        <f t="shared" si="72"/>
        <v>717.41510000000005</v>
      </c>
      <c r="EI7" s="108">
        <f t="shared" si="72"/>
        <v>694.71229999999991</v>
      </c>
      <c r="EJ7" s="108">
        <f t="shared" si="72"/>
        <v>647.74860000000001</v>
      </c>
      <c r="EK7" s="108">
        <f t="shared" si="72"/>
        <v>682.76059999999995</v>
      </c>
      <c r="EL7" s="108">
        <f t="shared" si="72"/>
        <v>731.49310000000014</v>
      </c>
      <c r="EM7" s="108">
        <f t="shared" si="72"/>
        <v>696.09180000000003</v>
      </c>
      <c r="EN7" s="108">
        <f t="shared" si="72"/>
        <v>716.67849999999999</v>
      </c>
      <c r="EO7" s="143">
        <f t="shared" si="68"/>
        <v>8313.2077900000004</v>
      </c>
      <c r="EP7" s="19"/>
    </row>
    <row r="8" spans="1:147" s="80" customFormat="1" ht="27" customHeight="1">
      <c r="A8" s="597"/>
      <c r="B8" s="128" t="s">
        <v>84</v>
      </c>
      <c r="C8" s="112">
        <v>565704.64839999995</v>
      </c>
      <c r="D8" s="19">
        <f t="shared" si="0"/>
        <v>-9.1814631804792657E-2</v>
      </c>
      <c r="E8" s="112">
        <v>500562.26250000001</v>
      </c>
      <c r="F8" s="19">
        <f t="shared" si="1"/>
        <v>-0.14891363135727642</v>
      </c>
      <c r="G8" s="112">
        <v>669448.88619999995</v>
      </c>
      <c r="H8" s="19">
        <f t="shared" si="2"/>
        <v>-9.6586042314089626E-3</v>
      </c>
      <c r="I8" s="112">
        <v>650911.76729999995</v>
      </c>
      <c r="J8" s="19">
        <f t="shared" si="3"/>
        <v>-4.3482506222110584E-2</v>
      </c>
      <c r="K8" s="112">
        <v>680437.38989999995</v>
      </c>
      <c r="L8" s="19">
        <f t="shared" si="4"/>
        <v>-6.2360435906783529E-2</v>
      </c>
      <c r="M8" s="112">
        <v>692813.74739999999</v>
      </c>
      <c r="N8" s="19">
        <f t="shared" si="5"/>
        <v>-4.3707473165584543E-2</v>
      </c>
      <c r="O8" s="112">
        <v>597278.63710000005</v>
      </c>
      <c r="P8" s="19">
        <f t="shared" si="6"/>
        <v>5.7622020376474792E-2</v>
      </c>
      <c r="Q8" s="126"/>
      <c r="R8" s="126"/>
      <c r="S8" s="112">
        <f t="shared" si="7"/>
        <v>4357157.3388</v>
      </c>
      <c r="T8" s="19">
        <f t="shared" si="8"/>
        <v>-0.14607718566934191</v>
      </c>
      <c r="U8" s="19"/>
      <c r="V8" s="112">
        <f>SUM(V15,V21,V27,V33,V39,V45,V51,V57,V63,V69,V75,V81,V87,V93,V99,V105,V111)</f>
        <v>622895.57640000002</v>
      </c>
      <c r="W8" s="19">
        <f t="shared" si="9"/>
        <v>0.12568170204347129</v>
      </c>
      <c r="X8" s="112">
        <f>SUM(X15,X21,X27,X33,X39,X45,X51,X57,X63,X69,X75,X81,X87,X93,X99,X105,X111)</f>
        <v>588145.0824999999</v>
      </c>
      <c r="Y8" s="19">
        <f t="shared" si="10"/>
        <v>0.45566936275279546</v>
      </c>
      <c r="Z8" s="112">
        <f>SUM(Z15,Z21,Z27,Z33,Z39,Z45,Z51,Z57,Z63,Z69,Z75,Z81,Z87,Z93,Z99,Z105,Z111)</f>
        <v>675977.88910000015</v>
      </c>
      <c r="AA8" s="19">
        <f t="shared" si="11"/>
        <v>0.24623270790557528</v>
      </c>
      <c r="AB8" s="112">
        <f>SUM(AB15,AB21,AB27,AB33,AB39,AB45,AB51,AB57,AB63,AB69,AB75,AB81,AB87,AB93,AB99,AB105,AB111)</f>
        <v>680501.68609999993</v>
      </c>
      <c r="AC8" s="19">
        <f t="shared" si="12"/>
        <v>0.23266035082581649</v>
      </c>
      <c r="AD8" s="112">
        <f>SUM(AD15,AD21,AD27,AD33,AD39,AD45,AD51,AD57,AD63,AD69,AD75,AD81,AD87,AD93,AD99,AD105,AD111)</f>
        <v>725691.85000000009</v>
      </c>
      <c r="AE8" s="19">
        <f t="shared" si="13"/>
        <v>0.3046049033825573</v>
      </c>
      <c r="AF8" s="112">
        <f>SUM(AF15,AF21,AF27,AF33,AF39,AF45,AF51,AF57,AF63,AF69,AF75,AF81,AF87,AF93,AF99,AF105,AF111)</f>
        <v>724478.88899999997</v>
      </c>
      <c r="AG8" s="19">
        <f t="shared" si="14"/>
        <v>0.28064482496122123</v>
      </c>
      <c r="AH8" s="112">
        <f>SUM(AH15,AH21,AH27,AH33,AH39,AH45,AH51,AH57,AH63,AH69,AH75,AH81,AH87,AH93,AH99,AH105,AH111)</f>
        <v>564737.33109999984</v>
      </c>
      <c r="AI8" s="19">
        <f t="shared" si="15"/>
        <v>-1.6950856337722642E-2</v>
      </c>
      <c r="AJ8" s="112">
        <f>SUM(AJ15,AJ21,AJ27,AJ33,AJ39,AJ45,AJ51,AJ57,AJ63,AJ69,AJ75,AJ81,AJ87,AJ93,AJ99,AJ105,AJ111)</f>
        <v>520090.64210000006</v>
      </c>
      <c r="AK8" s="19">
        <f t="shared" si="16"/>
        <v>-0.10813290596046898</v>
      </c>
      <c r="AL8" s="112">
        <f>SUM(AL15,AL21,AL27,AL33,AL39,AL45,AL51,AL57,AL63,AL69,AL75,AL81,AL87,AL93,AL99,AL105,AL111)</f>
        <v>563611.91599999997</v>
      </c>
      <c r="AM8" s="19">
        <f t="shared" si="17"/>
        <v>-4.8540845387828102E-2</v>
      </c>
      <c r="AN8" s="112">
        <f>SUM(AN15,AN21,AN27,AN33,AN39,AN45,AN51,AN57,AN63,AN69,AN75,AN81,AN87,AN93,AN99,AN105,AN111)</f>
        <v>543427.32339999999</v>
      </c>
      <c r="AO8" s="19">
        <f t="shared" si="18"/>
        <v>-8.0198648213208323E-2</v>
      </c>
      <c r="AP8" s="112">
        <f>SUM(AP15,AP21,AP27,AP33,AP39,AP45,AP51,AP57,AP63,AP69,AP75,AP81,AP87,AP93,AP99,AP105,AP111)</f>
        <v>582674.64560000016</v>
      </c>
      <c r="AQ8" s="19">
        <f t="shared" si="19"/>
        <v>-5.3874223080025652E-2</v>
      </c>
      <c r="AR8" s="112">
        <f>SUM(AR15,AR21,AR27,AR33,AR39,AR45,AR51,AR57,AR63,AR69,AR75,AR81,AR87,AR93,AR99,AR105,AR111)</f>
        <v>642808.16580000008</v>
      </c>
      <c r="AS8" s="19">
        <f t="shared" si="20"/>
        <v>-0.16167874938964266</v>
      </c>
      <c r="AT8" s="112">
        <f t="shared" si="21"/>
        <v>7435040.9971000012</v>
      </c>
      <c r="AU8" s="19">
        <f t="shared" si="22"/>
        <v>7.7969611002764561E-2</v>
      </c>
      <c r="AV8" s="19">
        <f>AT8/AT6</f>
        <v>0.28159233780990583</v>
      </c>
      <c r="AW8" s="112">
        <f t="shared" si="23"/>
        <v>6130483.770299999</v>
      </c>
      <c r="AX8" s="112">
        <f>SUM(AX15,AX21,AX27,AX33,AX39,AX45,AX51,AX57,AX63,AX69,AX75,AX81,AX87,AX93,AX99,AX105,AX111)</f>
        <v>553349.65049999999</v>
      </c>
      <c r="AY8" s="19">
        <f t="shared" si="24"/>
        <v>0.71693582565490077</v>
      </c>
      <c r="AZ8" s="137">
        <f>SUM(AZ15,AZ21,AZ27,AZ33,AZ39,AZ45,AZ51,AZ57,AZ63,AZ69,AZ75,AZ81,AZ87,AZ93,AZ99,AZ105,AZ111)</f>
        <v>404037.54969999997</v>
      </c>
      <c r="BA8" s="19">
        <f t="shared" si="25"/>
        <v>0.10243324821016708</v>
      </c>
      <c r="BB8" s="137">
        <f>SUM(BB15,BB21,BB27,BB33,BB39,BB45,BB51,BB57,BB63,BB69,BB75,BB81,BB87,BB93,BB99,BB105,BB111)</f>
        <v>542417.06609999982</v>
      </c>
      <c r="BC8" s="19">
        <f t="shared" si="26"/>
        <v>0.33697467395737757</v>
      </c>
      <c r="BD8" s="112">
        <f>SUM(BD15,BD21,BD27,BD33,BD39,BD45,BD51,BD57,BD63,BD69,BD75,BD81,BD87,BD93,BD99,BD105,BD111)</f>
        <v>552059.36139999982</v>
      </c>
      <c r="BE8" s="19">
        <f t="shared" si="27"/>
        <v>0.33448026331006986</v>
      </c>
      <c r="BF8" s="112">
        <f>SUM(BF15,BF21,BF27,BF33,BF39,BF45,BF51,BF57,BF63,BF69,BF75,BF81,BF87,BF93,BF99,BF105,BF111)</f>
        <v>556254.11809999996</v>
      </c>
      <c r="BG8" s="19">
        <f t="shared" si="28"/>
        <v>0.31281978445366976</v>
      </c>
      <c r="BH8" s="112">
        <f>SUM(BH15,BH21,BH27,BH33,BH39,BH45,BH51,BH57,BH63,BH69,BH75,BH81,BH87,BH93,BH99,BH105,BH111)</f>
        <v>565714.14250000007</v>
      </c>
      <c r="BI8" s="19">
        <f t="shared" si="29"/>
        <v>0.28621090885899791</v>
      </c>
      <c r="BJ8" s="112">
        <f>SUM(BJ15,BJ21,BJ27,BJ33,BJ39,BJ45,BJ51,BJ57,BJ63,BJ69,BJ75,BJ81,BJ87,BJ93,BJ99,BJ105,BJ111)</f>
        <v>574475.17729999986</v>
      </c>
      <c r="BK8" s="19">
        <f t="shared" si="30"/>
        <v>0.36464332568266866</v>
      </c>
      <c r="BL8" s="112">
        <f>SUM(BL15,BL21,BL27,BL33,BL39,BL45,BL51,BL57,BL63,BL69,BL75,BL81,BL87,BL93,BL99,BL105,BL111)</f>
        <v>583148.14569999999</v>
      </c>
      <c r="BM8" s="19">
        <f t="shared" si="31"/>
        <v>0.34688512417548933</v>
      </c>
      <c r="BN8" s="112">
        <f>SUM(BN15,BN21,BN27,BN33,BN39,BN45,BN51,BN57,BN63,BN69,BN75,BN81,BN87,BN93,BN99,BN105,BN111)</f>
        <v>592365.85539999988</v>
      </c>
      <c r="BO8" s="19">
        <f t="shared" si="32"/>
        <v>0.35970579909768796</v>
      </c>
      <c r="BP8" s="112">
        <f>SUM(BP15,BP21,BP27,BP33,BP39,BP45,BP51,BP57,BP63,BP69,BP75,BP81,BP87,BP93,BP99,BP105,BP111)</f>
        <v>590809.44199999992</v>
      </c>
      <c r="BQ8" s="19">
        <f t="shared" si="33"/>
        <v>0.34028975733504585</v>
      </c>
      <c r="BR8" s="112">
        <f>SUM(BR15,BR21,BR27,BR33,BR39,BR45,BR51,BR57,BR63,BR69,BR75,BR81,BR87,BR93,BR99,BR105,BR111)</f>
        <v>615853.26159999997</v>
      </c>
      <c r="BS8" s="19">
        <f t="shared" si="34"/>
        <v>0.32437190979257347</v>
      </c>
      <c r="BT8" s="112">
        <f>SUM(BT15,BT21,BT27,BT33,BT39,BT45,BT51,BT57,BT63,BT69,BT75,BT81,BT87,BT93,BT99,BT105,BT111)</f>
        <v>766780.23530000006</v>
      </c>
      <c r="BU8" s="19">
        <f t="shared" si="35"/>
        <v>0.51230483916466296</v>
      </c>
      <c r="BV8" s="112">
        <f t="shared" si="36"/>
        <v>6897264.0055999989</v>
      </c>
      <c r="BW8" s="19">
        <f t="shared" si="37"/>
        <v>0.35929254376943565</v>
      </c>
      <c r="BX8" s="19">
        <f>BV8/BV6</f>
        <v>0.27510376526737268</v>
      </c>
      <c r="BY8" s="137">
        <f>SUM(BY15,BY21,BY27,BY33,BY39,BY45,BY51,BY57,BY63,BY69,BY75,BY81,BY87,BY93,BY99,BY105,BY111)</f>
        <v>322289.06999999995</v>
      </c>
      <c r="BZ8" s="138">
        <f t="shared" si="38"/>
        <v>1.9050024309646787</v>
      </c>
      <c r="CA8" s="137">
        <f>SUM(CA15,CA21,CA27,CA33,CA39,CA45,CA51,CA57,CA63,CA69,CA75,CA81,CA87,CA93,CA99,CA105,CA111)</f>
        <v>366496.15779999999</v>
      </c>
      <c r="CB8" s="138">
        <f t="shared" si="39"/>
        <v>2.7648249141857457</v>
      </c>
      <c r="CC8" s="137">
        <f>SUM(CC15,CC21,CC27,CC33,CC39,CC45,CC51,CC57,CC63,CC69,CC75,CC81,CC87,CC93,CC99,CC105,CC111)</f>
        <v>405704.81749999995</v>
      </c>
      <c r="CD8" s="138">
        <f t="shared" si="40"/>
        <v>3.0456223059742396</v>
      </c>
      <c r="CE8" s="137">
        <f>SUM(CE15,CE21,CE27,CE33,CE39,CE45,CE51,CE57,CE63,CE69,CE75,CE81,CE87,CE93,CE99,CE105,CE111)</f>
        <v>413688.66709999996</v>
      </c>
      <c r="CF8" s="138">
        <f t="shared" si="41"/>
        <v>3.5825043158940995</v>
      </c>
      <c r="CG8" s="137">
        <f>SUM(CG15,CG21,CG27,CG33,CG39,CG45,CG51,CG57,CG63,CG69,CG75,CG81,CG87,CG93,CG99,CG105,CG111)</f>
        <v>423709.42659999995</v>
      </c>
      <c r="CH8" s="138">
        <f t="shared" si="42"/>
        <v>3.3148505920241478</v>
      </c>
      <c r="CI8" s="137">
        <f>SUM(CI15,CI21,CI27,CI33,CI39,CI45,CI51,CI57,CI63,CI69,CI75,CI81,CI87,CI93,CI99,CI105,CI111)</f>
        <v>439829.99880000006</v>
      </c>
      <c r="CJ8" s="138">
        <f t="shared" si="43"/>
        <v>3.5322705142632786</v>
      </c>
      <c r="CK8" s="137">
        <f>SUM(CK15,CK21,CK27,CK33,CK39,CK45,CK51,CK57,CK63,CK69,CK75,CK81,CK87,CK93,CK99,CK105,CK111)</f>
        <v>420970.93540000002</v>
      </c>
      <c r="CL8" s="138">
        <f t="shared" si="44"/>
        <v>3.3696092668202953</v>
      </c>
      <c r="CM8" s="137">
        <f>SUM(CM15,CM21,CM27,CM33,CM39,CM45,CM51,CM57,CM63,CM69,CM75,CM81,CM87,CM93,CM99,CM105,CM111)</f>
        <v>432960.56599999988</v>
      </c>
      <c r="CN8" s="138">
        <f t="shared" si="45"/>
        <v>3.7496385330254611</v>
      </c>
      <c r="CO8" s="137">
        <f>SUM(CO15,CO21,CO27,CO33,CO39,CO45,CO51,CO57,CO63,CO69,CO75,CO81,CO87,CO93,CO99,CO105,CO111)</f>
        <v>435657.37219999998</v>
      </c>
      <c r="CP8" s="138">
        <f t="shared" si="46"/>
        <v>2.9256029489383626</v>
      </c>
      <c r="CQ8" s="137">
        <f>SUM(CQ15,CQ21,CQ27,CQ33,CQ39,CQ45,CQ51,CQ57,CQ63,CQ69,CQ75,CQ81,CQ87,CQ93,CQ99,CQ105,CQ111)</f>
        <v>440807.2499</v>
      </c>
      <c r="CR8" s="138">
        <f t="shared" si="47"/>
        <v>2.4316816987397019</v>
      </c>
      <c r="CS8" s="137">
        <f>SUM(CS15,CS21,CS27,CS33,CS39,CS45,CS51,CS57,CS63,CS69,CS75,CS81,CS87,CS93,CS99,CS105,CS111)</f>
        <v>465015.34580000001</v>
      </c>
      <c r="CT8" s="138">
        <f t="shared" si="48"/>
        <v>1.5897857544625866</v>
      </c>
      <c r="CU8" s="137">
        <f>SUM(CU15,CU21,CU27,CU33,CU39,CU45,CU51,CU57,CU63,CU69,CU75,CU81,CU87,CU93,CU99,CU105,CU111)</f>
        <v>507027.56179999991</v>
      </c>
      <c r="CV8" s="138">
        <f t="shared" si="49"/>
        <v>1.823762201676439</v>
      </c>
      <c r="CW8" s="137">
        <f t="shared" si="50"/>
        <v>5074157.1688999999</v>
      </c>
      <c r="CX8" s="138">
        <f t="shared" si="51"/>
        <v>2.6810903647768241</v>
      </c>
      <c r="CY8" s="138">
        <f>CW8/CW6</f>
        <v>0.20930179737348306</v>
      </c>
      <c r="CZ8" s="139">
        <f t="shared" si="52"/>
        <v>9.0345870043757825E-2</v>
      </c>
      <c r="DA8" s="139">
        <f t="shared" si="53"/>
        <v>5.4917644629238316E-2</v>
      </c>
      <c r="DB8" s="139">
        <f t="shared" si="54"/>
        <v>1.1820935507171448E-2</v>
      </c>
      <c r="DC8" s="139">
        <f t="shared" si="55"/>
        <v>6.228757101172322E-3</v>
      </c>
      <c r="DD8" s="139">
        <f t="shared" si="56"/>
        <v>2.8480898778932229E-2</v>
      </c>
      <c r="DE8" s="139">
        <f t="shared" si="57"/>
        <v>-4.2878074372947994E-2</v>
      </c>
      <c r="DF8" s="139">
        <f t="shared" si="58"/>
        <v>3.8046291132480814E-2</v>
      </c>
      <c r="DG8" s="139">
        <f t="shared" si="59"/>
        <v>2.4222949036159402E-2</v>
      </c>
      <c r="DH8" s="139">
        <f t="shared" si="60"/>
        <v>1.9678961786052884E-2</v>
      </c>
      <c r="DI8" s="139">
        <f t="shared" si="61"/>
        <v>0.1069824577025893</v>
      </c>
      <c r="DJ8" s="139">
        <f t="shared" si="62"/>
        <v>0.13716595415413885</v>
      </c>
      <c r="DK8" s="139">
        <f t="shared" si="63"/>
        <v>0.79490773765555867</v>
      </c>
      <c r="DL8" s="140"/>
      <c r="DM8" s="137">
        <f t="shared" ref="DM8:DX8" si="73">SUM(DM15,DM21,DM27,DM33,DM39,DM45,DM51,DM57,DM63,DM69,DM75,DM81,DM87,DM93,DM99,DM105,DM111)</f>
        <v>110942.7884</v>
      </c>
      <c r="DN8" s="137">
        <f t="shared" si="73"/>
        <v>97347.464000000007</v>
      </c>
      <c r="DO8" s="137">
        <f t="shared" si="73"/>
        <v>100282.42550000003</v>
      </c>
      <c r="DP8" s="137">
        <f t="shared" si="73"/>
        <v>90275.674299999984</v>
      </c>
      <c r="DQ8" s="137">
        <f t="shared" si="73"/>
        <v>98197.936999999991</v>
      </c>
      <c r="DR8" s="137">
        <f t="shared" si="73"/>
        <v>97044.074800000002</v>
      </c>
      <c r="DS8" s="137">
        <f t="shared" si="73"/>
        <v>96340.635900000008</v>
      </c>
      <c r="DT8" s="137">
        <f t="shared" si="73"/>
        <v>91156.529699999999</v>
      </c>
      <c r="DU8" s="137">
        <f t="shared" si="73"/>
        <v>110978.46060000002</v>
      </c>
      <c r="DV8" s="137">
        <f t="shared" si="73"/>
        <v>128452.2542</v>
      </c>
      <c r="DW8" s="137">
        <f t="shared" si="73"/>
        <v>177862.93059999999</v>
      </c>
      <c r="DX8" s="137">
        <f t="shared" si="73"/>
        <v>179557.45760000002</v>
      </c>
      <c r="DY8" s="138">
        <v>0.78353118004546596</v>
      </c>
      <c r="DZ8" s="137">
        <f t="shared" si="65"/>
        <v>1378438.6325999999</v>
      </c>
      <c r="EA8" s="19">
        <f t="shared" si="66"/>
        <v>0.19537121017061221</v>
      </c>
      <c r="EB8" s="19">
        <f>DZ8/DZ6</f>
        <v>6.6954817083139606E-2</v>
      </c>
      <c r="EC8" s="137">
        <f t="shared" ref="EC8:EN8" si="74">SUM(EC15,EC21,EC27,EC33,EC39,EC45,EC51,EC57,EC63,EC69,EC75,EC81,EC87,EC93,EC99,EC105,EC111)</f>
        <v>110604.62422999999</v>
      </c>
      <c r="ED8" s="137">
        <f t="shared" si="74"/>
        <v>77071.964840000015</v>
      </c>
      <c r="EE8" s="137">
        <f t="shared" si="74"/>
        <v>96943.129650000003</v>
      </c>
      <c r="EF8" s="108">
        <f t="shared" si="74"/>
        <v>95953.911170000007</v>
      </c>
      <c r="EG8" s="108">
        <f t="shared" si="74"/>
        <v>96138.66800000002</v>
      </c>
      <c r="EH8" s="108">
        <f t="shared" si="74"/>
        <v>98149.699500000002</v>
      </c>
      <c r="EI8" s="108">
        <f t="shared" si="74"/>
        <v>95350.699500000002</v>
      </c>
      <c r="EJ8" s="108">
        <f t="shared" si="74"/>
        <v>91415.642499999987</v>
      </c>
      <c r="EK8" s="108">
        <f t="shared" si="74"/>
        <v>94967.626399999979</v>
      </c>
      <c r="EL8" s="108">
        <f t="shared" si="74"/>
        <v>98220.081299999991</v>
      </c>
      <c r="EM8" s="108">
        <f t="shared" si="74"/>
        <v>97655.62000000001</v>
      </c>
      <c r="EN8" s="108">
        <f t="shared" si="74"/>
        <v>100675.25569999999</v>
      </c>
      <c r="EO8" s="143">
        <f t="shared" si="68"/>
        <v>1153146.92279</v>
      </c>
      <c r="EP8" s="19"/>
    </row>
    <row r="9" spans="1:147" s="80" customFormat="1" ht="27" customHeight="1">
      <c r="A9" s="597"/>
      <c r="B9" s="128" t="s">
        <v>85</v>
      </c>
      <c r="C9" s="144">
        <v>13586.5106104432</v>
      </c>
      <c r="D9" s="19">
        <f t="shared" si="0"/>
        <v>0.31942586075229951</v>
      </c>
      <c r="E9" s="144">
        <v>7686.5663999999997</v>
      </c>
      <c r="F9" s="19">
        <f t="shared" si="1"/>
        <v>-0.14864030764086444</v>
      </c>
      <c r="G9" s="144">
        <v>12483.3601017372</v>
      </c>
      <c r="H9" s="19">
        <f t="shared" si="2"/>
        <v>-2.7214002848850116E-2</v>
      </c>
      <c r="I9" s="144">
        <v>13347.655199573999</v>
      </c>
      <c r="J9" s="19">
        <f t="shared" si="3"/>
        <v>1.8545111860935437E-2</v>
      </c>
      <c r="K9" s="144">
        <v>13450.7829278764</v>
      </c>
      <c r="L9" s="19">
        <f t="shared" si="4"/>
        <v>5.515061315750569E-2</v>
      </c>
      <c r="M9" s="144">
        <v>12602.866717224</v>
      </c>
      <c r="N9" s="19">
        <f t="shared" si="5"/>
        <v>0.10831445871959566</v>
      </c>
      <c r="O9" s="144">
        <v>12530.9282413941</v>
      </c>
      <c r="P9" s="19">
        <f t="shared" si="6"/>
        <v>2.8199874997455465E-2</v>
      </c>
      <c r="Q9" s="126"/>
      <c r="R9" s="126"/>
      <c r="S9" s="112">
        <f t="shared" si="7"/>
        <v>85688.670198248888</v>
      </c>
      <c r="T9" s="19">
        <f t="shared" si="8"/>
        <v>-8.7576881725283884E-2</v>
      </c>
      <c r="U9" s="19"/>
      <c r="V9" s="144">
        <f>SUM(V13,V19,V25,V31,V37,V43,V49,V55,V61,V67,V73,V79,V85,V91,V97,V103,V109)</f>
        <v>10297.289915703603</v>
      </c>
      <c r="W9" s="19">
        <f t="shared" si="9"/>
        <v>-0.13255242794451316</v>
      </c>
      <c r="X9" s="144">
        <f>SUM(X13,X19,X25,X31,X37,X43,X49,X55,X61,X67,X73,X79,X85,X91,X97,X103,X109)</f>
        <v>9028.576838892106</v>
      </c>
      <c r="Y9" s="19">
        <f t="shared" si="10"/>
        <v>0.69384836735475508</v>
      </c>
      <c r="Z9" s="145">
        <f>SUM(Z13,Z19,Z25,Z31,Z37,Z43,Z49,Z55,Z61,Z67,Z73,Z79,Z85,Z91,Z97,Z103,Z109)</f>
        <v>12832.586137439595</v>
      </c>
      <c r="AA9" s="19">
        <f t="shared" si="11"/>
        <v>8.8230011661168728E-2</v>
      </c>
      <c r="AB9" s="112">
        <f>SUM(AB13,AB19,AB25,AB31,AB37,AB43,AB49,AB55,AB61,AB67,AB73,AB79,AB85,AB91,AB97,AB103,AB109)</f>
        <v>13104.628400000009</v>
      </c>
      <c r="AC9" s="19">
        <f t="shared" si="12"/>
        <v>8.5648666996761325E-2</v>
      </c>
      <c r="AD9" s="112">
        <f>SUM(AD13,AD19,AD25,AD31,AD37,AD43,AD49,AD55,AD61,AD67,AD73,AD79,AD85,AD91,AD97,AD103,AD109)</f>
        <v>12747.7373942146</v>
      </c>
      <c r="AE9" s="19">
        <f t="shared" si="13"/>
        <v>3.7003420110918395E-2</v>
      </c>
      <c r="AF9" s="112">
        <f>SUM(AF13,AF19,AF25,AF31,AF37,AF43,AF49,AF55,AF61,AF67,AF73,AF79,AF85,AF91,AF97,AF103,AF109)</f>
        <v>11371.201212861317</v>
      </c>
      <c r="AG9" s="19">
        <f t="shared" si="14"/>
        <v>3.4946852220531399E-2</v>
      </c>
      <c r="AH9" s="112">
        <f>SUM(AH13,AH19,AH25,AH31,AH37,AH43,AH49,AH55,AH61,AH67,AH73,AH79,AH85,AH91,AH97,AH103,AH109)</f>
        <v>12187.249333623105</v>
      </c>
      <c r="AI9" s="19">
        <f t="shared" si="15"/>
        <v>6.4650029340135085E-2</v>
      </c>
      <c r="AJ9" s="112">
        <f>SUM(AJ13,AJ19,AJ25,AJ31,AJ37,AJ43,AJ49,AJ55,AJ61,AJ67,AJ73,AJ79,AJ85,AJ91,AJ97,AJ103,AJ109)</f>
        <v>12344.035331792693</v>
      </c>
      <c r="AK9" s="19">
        <f t="shared" si="16"/>
        <v>4.0379796267501211E-2</v>
      </c>
      <c r="AL9" s="112">
        <f>SUM(AL13,AL19,AL25,AL31,AL37,AL43,AL49,AL55,AL61,AL67,AL73,AL79,AL85,AL91,AL97,AL103,AL109)</f>
        <v>12716.2455858106</v>
      </c>
      <c r="AM9" s="19">
        <f t="shared" si="17"/>
        <v>4.8130519103746217E-2</v>
      </c>
      <c r="AN9" s="112">
        <f>SUM(AN13,AN19,AN25,AN31,AN37,AN43,AN49,AN55,AN61,AN67,AN73,AN79,AN85,AN91,AN97,AN103,AN109)</f>
        <v>11962.463342164998</v>
      </c>
      <c r="AO9" s="19">
        <f t="shared" si="18"/>
        <v>-1.1544264140456173E-2</v>
      </c>
      <c r="AP9" s="112">
        <f>SUM(AP13,AP19,AP25,AP31,AP37,AP43,AP49,AP55,AP61,AP67,AP73,AP79,AP85,AP91,AP97,AP103,AP109)</f>
        <v>13038.108085229702</v>
      </c>
      <c r="AQ9" s="19">
        <f t="shared" si="19"/>
        <v>2.3532217286203139E-2</v>
      </c>
      <c r="AR9" s="112">
        <f>SUM(AR13,AR19,AR25,AR31,AR37,AR43,AR49,AR55,AR61,AR67,AR73,AR79,AR85,AR91,AR97,AR103,AR109)</f>
        <v>13686.007663282107</v>
      </c>
      <c r="AS9" s="19">
        <f t="shared" si="20"/>
        <v>1.8157312761218458E-2</v>
      </c>
      <c r="AT9" s="112">
        <f t="shared" si="21"/>
        <v>145316.12924101442</v>
      </c>
      <c r="AU9" s="19">
        <f t="shared" si="22"/>
        <v>5.2474436225605325E-2</v>
      </c>
      <c r="AV9" s="19">
        <f>AT9/AT5</f>
        <v>0.74355898567873469</v>
      </c>
      <c r="AW9" s="112">
        <f t="shared" si="23"/>
        <v>124628.99659183214</v>
      </c>
      <c r="AX9" s="144">
        <f>SUM(AX13,AX19,AX25,AX31,AX37,AX43,AX49,AX55,AX61,AX67,AX73,AX79,AX85,AX91,AX97,AX103,AX109)</f>
        <v>11870.7922500761</v>
      </c>
      <c r="AY9" s="19">
        <f t="shared" si="24"/>
        <v>0.57865506236383157</v>
      </c>
      <c r="AZ9" s="144">
        <f>SUM(AZ13,AZ19,AZ25,AZ31,AZ37,AZ43,AZ49,AZ55,AZ61,AZ67,AZ73,AZ79,AZ85,AZ91,AZ97,AZ103,AZ109)</f>
        <v>5330.2155097813338</v>
      </c>
      <c r="BA9" s="19">
        <f t="shared" si="25"/>
        <v>-0.45959140397157339</v>
      </c>
      <c r="BB9" s="144">
        <f>SUM(BB13,BB19,BB25,BB31,BB37,BB43,BB49,BB55,BB61,BB67,BB73,BB79,BB85,BB91,BB97,BB103,BB109)</f>
        <v>11792.163421270492</v>
      </c>
      <c r="BC9" s="19">
        <f t="shared" si="26"/>
        <v>-4.2476339851290068E-2</v>
      </c>
      <c r="BD9" s="112">
        <f>SUM(BD13,BD19,BD25,BD31,BD37,BD43,BD49,BD55,BD61,BD67,BD73,BD79,BD85,BD91,BD97,BD103,BD109)</f>
        <v>12070.782011137588</v>
      </c>
      <c r="BE9" s="19">
        <f t="shared" si="27"/>
        <v>3.4833639548595752E-2</v>
      </c>
      <c r="BF9" s="112">
        <f>SUM(BF13,BF19,BF25,BF31,BF37,BF43,BF49,BF55,BF61,BF67,BF73,BF79,BF85,BF91,BF97,BF103,BF109)</f>
        <v>12292.859547995606</v>
      </c>
      <c r="BG9" s="19">
        <f t="shared" si="28"/>
        <v>1.0834525673049544E-2</v>
      </c>
      <c r="BH9" s="112">
        <f>SUM(BH13,BH19,BH25,BH31,BH37,BH43,BH49,BH55,BH61,BH67,BH73,BH79,BH85,BH91,BH97,BH103,BH109)</f>
        <v>10987.232038499198</v>
      </c>
      <c r="BI9" s="19">
        <f t="shared" si="29"/>
        <v>-8.6485141665976539E-2</v>
      </c>
      <c r="BJ9" s="112">
        <f>SUM(BJ13,BJ19,BJ25,BJ31,BJ37,BJ43,BJ49,BJ55,BJ61,BJ67,BJ73,BJ79,BJ85,BJ91,BJ97,BJ103,BJ109)</f>
        <v>11447.188275734801</v>
      </c>
      <c r="BK9" s="19">
        <f t="shared" si="30"/>
        <v>-5.7539673682493131E-2</v>
      </c>
      <c r="BL9" s="112">
        <f>SUM(BL13,BL19,BL25,BL31,BL37,BL43,BL49,BL55,BL61,BL67,BL73,BL79,BL85,BL91,BL97,BL103,BL109)</f>
        <v>11864.931802865201</v>
      </c>
      <c r="BM9" s="19">
        <f t="shared" si="31"/>
        <v>-7.3429141470093939E-2</v>
      </c>
      <c r="BN9" s="112">
        <f>SUM(BN13,BN19,BN25,BN31,BN37,BN43,BN49,BN55,BN61,BN67,BN73,BN79,BN85,BN91,BN97,BN103,BN109)</f>
        <v>12132.311152130396</v>
      </c>
      <c r="BO9" s="19">
        <f t="shared" si="32"/>
        <v>-4.6795721870610429E-2</v>
      </c>
      <c r="BP9" s="112">
        <f>SUM(BP13,BP19,BP25,BP31,BP37,BP43,BP49,BP55,BP61,BP67,BP73,BP79,BP85,BP91,BP97,BP103,BP109)</f>
        <v>12102.174035909306</v>
      </c>
      <c r="BQ9" s="19">
        <f t="shared" si="33"/>
        <v>-3.7223333368799461E-2</v>
      </c>
      <c r="BR9" s="112">
        <f>SUM(BR13,BR19,BR25,BR31,BR37,BR43,BR49,BR55,BR61,BR67,BR73,BR79,BR85,BR91,BR97,BR103,BR109)</f>
        <v>12738.346546432105</v>
      </c>
      <c r="BS9" s="19">
        <f t="shared" si="34"/>
        <v>-3.5310956460885667E-2</v>
      </c>
      <c r="BT9" s="112">
        <f>SUM(BT13,BT19,BT25,BT31,BT37,BT43,BT49,BT55,BT61,BT67,BT73,BT79,BT85,BT91,BT97,BT103,BT109)</f>
        <v>13441.938187494799</v>
      </c>
      <c r="BU9" s="19">
        <f t="shared" si="35"/>
        <v>7.9378799600759997E-3</v>
      </c>
      <c r="BV9" s="112">
        <f t="shared" si="36"/>
        <v>138070.93477932693</v>
      </c>
      <c r="BW9" s="19">
        <f t="shared" si="37"/>
        <v>-2.9999493353130458E-2</v>
      </c>
      <c r="BX9" s="19"/>
      <c r="BY9" s="137">
        <f>SUM(BY13,BY19,BY25,BY31,BY37,BY43,BY49,BY55,BY61,BY67,BY73,BY79,BY85,BY91,BY97,BY103,BY109)</f>
        <v>7519.5604999999969</v>
      </c>
      <c r="BZ9" s="138">
        <f t="shared" si="38"/>
        <v>-0.2538311979204888</v>
      </c>
      <c r="CA9" s="137">
        <f>SUM(CA13,CA19,CA25,CA31,CA37,CA43,CA49,CA55,CA61,CA67,CA73,CA79,CA85,CA91,CA97,CA103,CA109)</f>
        <v>9863.3062999999966</v>
      </c>
      <c r="CB9" s="138">
        <f t="shared" si="39"/>
        <v>0.31927248508267181</v>
      </c>
      <c r="CC9" s="137">
        <f>SUM(CC13,CC19,CC25,CC31,CC37,CC43,CC49,CC55,CC61,CC67,CC73,CC79,CC85,CC91,CC97,CC103,CC109)</f>
        <v>12315.271060183608</v>
      </c>
      <c r="CD9" s="138">
        <f t="shared" si="40"/>
        <v>3.389647200677981E-2</v>
      </c>
      <c r="CE9" s="137">
        <f>SUM(CE13,CE19,CE25,CE31,CE37,CE43,CE49,CE55,CE61,CE67,CE73,CE79,CE85,CE91,CE97,CE103,CE109)</f>
        <v>11664.46620000001</v>
      </c>
      <c r="CF9" s="138">
        <f t="shared" si="41"/>
        <v>6.5363999477459522E-2</v>
      </c>
      <c r="CG9" s="137">
        <f>SUM(CG13,CG19,CG25,CG31,CG37,CG43,CG49,CG55,CG61,CG67,CG73,CG79,CG85,CG91,CG97,CG103,CG109)</f>
        <v>12161.099799999989</v>
      </c>
      <c r="CH9" s="138">
        <f t="shared" si="42"/>
        <v>1.4611766261230175E-2</v>
      </c>
      <c r="CI9" s="137">
        <f>SUM(CI13,CI19,CI25,CI31,CI37,CI43,CI49,CI55,CI61,CI67,CI73,CI79,CI85,CI91,CI97,CI103,CI109)</f>
        <v>12027.425649689603</v>
      </c>
      <c r="CJ9" s="138">
        <f t="shared" si="43"/>
        <v>6.795565720271779E-2</v>
      </c>
      <c r="CK9" s="137">
        <f>SUM(CK13,CK19,CK25,CK31,CK37,CK43,CK49,CK55,CK61,CK67,CK73,CK79,CK85,CK91,CK97,CK103,CK109)</f>
        <v>12146.069130000005</v>
      </c>
      <c r="CL9" s="138">
        <f t="shared" si="44"/>
        <v>5.4446066588699216E-2</v>
      </c>
      <c r="CM9" s="137">
        <f>SUM(CM13,CM19,CM25,CM31,CM37,CM43,CM49,CM55,CM61,CM67,CM73,CM79,CM85,CM91,CM97,CM103,CM109)</f>
        <v>12805.207171840111</v>
      </c>
      <c r="CN9" s="138">
        <f t="shared" si="45"/>
        <v>0.10852717262942146</v>
      </c>
      <c r="CO9" s="137">
        <f>SUM(CO13,CO19,CO25,CO31,CO37,CO43,CO49,CO55,CO61,CO67,CO73,CO79,CO85,CO91,CO97,CO103,CO109)</f>
        <v>12727.923521219798</v>
      </c>
      <c r="CP9" s="138">
        <f t="shared" si="46"/>
        <v>-5.8264775744919506E-3</v>
      </c>
      <c r="CQ9" s="137">
        <f>SUM(CQ13,CQ19,CQ25,CQ31,CQ37,CQ43,CQ49,CQ55,CQ61,CQ67,CQ73,CQ79,CQ85,CQ91,CQ97,CQ103,CQ109)</f>
        <v>12570.074094395499</v>
      </c>
      <c r="CR9" s="138">
        <f t="shared" si="47"/>
        <v>5.3500901936071044E-2</v>
      </c>
      <c r="CS9" s="137">
        <f>SUM(CS13,CS19,CS25,CS31,CS37,CS43,CS49,CS55,CS61,CS67,CS73,CS79,CS85,CS91,CS97,CS103,CS109)</f>
        <v>13204.614100000003</v>
      </c>
      <c r="CT9" s="138">
        <f t="shared" si="48"/>
        <v>3.9971686425787079E-2</v>
      </c>
      <c r="CU9" s="137">
        <f>SUM(CU13,CU19,CU25,CU31,CU37,CU43,CU49,CU55,CU61,CU67,CU73,CU79,CU85,CU91,CU97,CU103,CU109)</f>
        <v>13336.078001183196</v>
      </c>
      <c r="CV9" s="138">
        <f t="shared" si="49"/>
        <v>5.0325547127978876E-2</v>
      </c>
      <c r="CW9" s="137">
        <f t="shared" si="50"/>
        <v>142341.09552851183</v>
      </c>
      <c r="CX9" s="138">
        <f t="shared" si="51"/>
        <v>4.2414127062711859E-2</v>
      </c>
      <c r="CY9" s="138"/>
      <c r="CZ9" s="139">
        <f t="shared" si="52"/>
        <v>9.9559063360430411E-3</v>
      </c>
      <c r="DA9" s="139">
        <f t="shared" si="53"/>
        <v>5.0480212036890126E-2</v>
      </c>
      <c r="DB9" s="139">
        <f t="shared" si="54"/>
        <v>-1.2401820812415698E-2</v>
      </c>
      <c r="DC9" s="139">
        <f t="shared" si="55"/>
        <v>-6.0353299703160834E-3</v>
      </c>
      <c r="DD9" s="139">
        <f t="shared" si="56"/>
        <v>5.4267601705977331E-2</v>
      </c>
      <c r="DE9" s="139">
        <f t="shared" si="57"/>
        <v>9.8644118671782355E-3</v>
      </c>
      <c r="DF9" s="139">
        <f t="shared" si="58"/>
        <v>-1.0991945836213435E-2</v>
      </c>
      <c r="DG9" s="139">
        <f t="shared" si="59"/>
        <v>4.2576624723725365E-2</v>
      </c>
      <c r="DH9" s="139">
        <f t="shared" si="60"/>
        <v>-5.2845354113861931E-2</v>
      </c>
      <c r="DI9" s="139">
        <f t="shared" si="61"/>
        <v>0.24859460769089292</v>
      </c>
      <c r="DJ9" s="139">
        <f t="shared" si="62"/>
        <v>0.31168654072269258</v>
      </c>
      <c r="DK9" s="139">
        <f t="shared" si="63"/>
        <v>-0.40777292277206878</v>
      </c>
      <c r="DL9" s="140"/>
      <c r="DM9" s="137">
        <f t="shared" ref="DM9:DX9" si="75">SUM(DM13,DM19,DM25,DM31,DM37,DM43,DM49,DM55,DM61,DM67,DM73,DM79,DM85,DM91,DM97,DM103,DM109)</f>
        <v>10077.559499999999</v>
      </c>
      <c r="DN9" s="137">
        <f t="shared" si="75"/>
        <v>7476.3222999999998</v>
      </c>
      <c r="DO9" s="137">
        <f t="shared" si="75"/>
        <v>11911.51280000001</v>
      </c>
      <c r="DP9" s="137">
        <f t="shared" si="75"/>
        <v>10948.808300000004</v>
      </c>
      <c r="DQ9" s="137">
        <f t="shared" si="75"/>
        <v>11985.963699999998</v>
      </c>
      <c r="DR9" s="137">
        <f t="shared" si="75"/>
        <v>11262.102099999996</v>
      </c>
      <c r="DS9" s="137">
        <f t="shared" si="75"/>
        <v>11518.909799999985</v>
      </c>
      <c r="DT9" s="137">
        <f t="shared" si="75"/>
        <v>11551.5501</v>
      </c>
      <c r="DU9" s="137">
        <f t="shared" si="75"/>
        <v>12802.517099999997</v>
      </c>
      <c r="DV9" s="137">
        <f t="shared" si="75"/>
        <v>11931.716499999999</v>
      </c>
      <c r="DW9" s="137">
        <f t="shared" si="75"/>
        <v>12385.416799999997</v>
      </c>
      <c r="DX9" s="137">
        <f t="shared" si="75"/>
        <v>12697.090000000006</v>
      </c>
      <c r="DY9" s="138">
        <v>-8.7795638228105294E-2</v>
      </c>
      <c r="DZ9" s="137">
        <f t="shared" si="65"/>
        <v>136549.46899999998</v>
      </c>
      <c r="EA9" s="19">
        <f t="shared" si="66"/>
        <v>-0.10749836609325802</v>
      </c>
      <c r="EB9" s="141"/>
      <c r="EC9" s="142">
        <f t="shared" ref="EC9:EN9" si="76">SUM(EC13,EC19,EC25,EC31,EC37,EC43,EC49,EC55,EC61,EC67,EC73,EC79,EC85,EC91,EC97,EC103,EC109)</f>
        <v>14160.085080000004</v>
      </c>
      <c r="ED9" s="108">
        <f t="shared" si="76"/>
        <v>5975.6876500000026</v>
      </c>
      <c r="EE9" s="108">
        <f t="shared" si="76"/>
        <v>11229.931399999998</v>
      </c>
      <c r="EF9" s="108">
        <f t="shared" si="76"/>
        <v>13660.277600000001</v>
      </c>
      <c r="EG9" s="108">
        <f t="shared" si="76"/>
        <v>13634.674200000001</v>
      </c>
      <c r="EH9" s="108">
        <f t="shared" si="76"/>
        <v>14848.948099999996</v>
      </c>
      <c r="EI9" s="108">
        <f t="shared" si="76"/>
        <v>13054.480000000009</v>
      </c>
      <c r="EJ9" s="108">
        <f t="shared" si="76"/>
        <v>12209.754300000001</v>
      </c>
      <c r="EK9" s="108">
        <f t="shared" si="76"/>
        <v>13472.958799999999</v>
      </c>
      <c r="EL9" s="108">
        <f t="shared" si="76"/>
        <v>12429.061700000004</v>
      </c>
      <c r="EM9" s="108">
        <f t="shared" si="76"/>
        <v>14401.337299999999</v>
      </c>
      <c r="EN9" s="108">
        <f t="shared" si="76"/>
        <v>13919.127699999994</v>
      </c>
      <c r="EO9" s="143">
        <f t="shared" si="68"/>
        <v>152996.32382999998</v>
      </c>
      <c r="EP9" s="19"/>
    </row>
    <row r="10" spans="1:147" s="80" customFormat="1" ht="27" customHeight="1" thickBot="1">
      <c r="A10" s="598"/>
      <c r="B10" s="128" t="s">
        <v>86</v>
      </c>
      <c r="C10" s="112">
        <v>1672506.4418800999</v>
      </c>
      <c r="D10" s="19">
        <f t="shared" si="0"/>
        <v>0.25735080229503038</v>
      </c>
      <c r="E10" s="112">
        <v>1049671.355</v>
      </c>
      <c r="F10" s="19">
        <f t="shared" si="1"/>
        <v>-0.16118810359636482</v>
      </c>
      <c r="G10" s="112">
        <v>1617169.0854621001</v>
      </c>
      <c r="H10" s="19">
        <f t="shared" si="2"/>
        <v>-4.6570368978839261E-2</v>
      </c>
      <c r="I10" s="112">
        <v>1688161.4816409999</v>
      </c>
      <c r="J10" s="19">
        <f t="shared" si="3"/>
        <v>7.5458554652985121E-4</v>
      </c>
      <c r="K10" s="112">
        <v>1689902.8789152901</v>
      </c>
      <c r="L10" s="19">
        <f t="shared" si="4"/>
        <v>6.3339477524944066E-3</v>
      </c>
      <c r="M10" s="112">
        <v>1562902.79362902</v>
      </c>
      <c r="N10" s="19">
        <f t="shared" si="5"/>
        <v>4.4065670286311809E-2</v>
      </c>
      <c r="O10" s="112">
        <v>1584647.07107071</v>
      </c>
      <c r="P10" s="19">
        <f t="shared" si="6"/>
        <v>-1.1121483299206147E-2</v>
      </c>
      <c r="Q10" s="126"/>
      <c r="R10" s="126"/>
      <c r="S10" s="112">
        <f t="shared" si="7"/>
        <v>10864961.107598221</v>
      </c>
      <c r="T10" s="19">
        <f t="shared" si="8"/>
        <v>-0.12305438564949778</v>
      </c>
      <c r="U10" s="19"/>
      <c r="V10" s="112">
        <f>SUM(V16,V22,V28,V34,V40,V46,V52,V58,V64,V70,V76,V82,V88,V94,V100,V106,V112)</f>
        <v>1330182.82473538</v>
      </c>
      <c r="W10" s="19">
        <f t="shared" si="9"/>
        <v>-0.12859963189029011</v>
      </c>
      <c r="X10" s="112">
        <f>SUM(X16,X22,X28,X34,X40,X46,X52,X58,X64,X70,X76,X82,X88,X94,X100,X106,X112)</f>
        <v>1251378.7173267503</v>
      </c>
      <c r="Y10" s="19">
        <f t="shared" si="10"/>
        <v>0.56072932945699594</v>
      </c>
      <c r="Z10" s="145">
        <f>SUM(Z16,Z22,Z28,Z34,Z40,Z46,Z52,Z58,Z64,Z70,Z76,Z82,Z88,Z94,Z100,Z106,Z112)</f>
        <v>1696159.8767704002</v>
      </c>
      <c r="AA10" s="19">
        <f t="shared" si="11"/>
        <v>8.042013884970034E-2</v>
      </c>
      <c r="AB10" s="112">
        <f>SUM(AB16,AB22,AB28,AB34,AB40,AB46,AB52,AB58,AB64,AB70,AB76,AB82,AB88,AB94,AB100,AB106,AB112)</f>
        <v>1686888.5799000009</v>
      </c>
      <c r="AC10" s="19">
        <f t="shared" si="12"/>
        <v>7.1456004737704637E-2</v>
      </c>
      <c r="AD10" s="112">
        <f>SUM(AD16,AD22,AD28,AD34,AD40,AD46,AD52,AD58,AD64,AD70,AD76,AD82,AD88,AD94,AD100,AD106,AD112)</f>
        <v>1679266.4926880894</v>
      </c>
      <c r="AE10" s="19">
        <f t="shared" si="13"/>
        <v>3.9256952849918703E-2</v>
      </c>
      <c r="AF10" s="112">
        <f>SUM(AF16,AF22,AF28,AF34,AF40,AF46,AF52,AF58,AF64,AF70,AF76,AF82,AF88,AF94,AF100,AF106,AF112)</f>
        <v>1496939.165905559</v>
      </c>
      <c r="AG10" s="19">
        <f t="shared" si="14"/>
        <v>4.4569586026968588E-2</v>
      </c>
      <c r="AH10" s="112">
        <f>SUM(AH16,AH22,AH28,AH34,AH40,AH46,AH52,AH58,AH64,AH70,AH76,AH82,AH88,AH94,AH100,AH106,AH112)</f>
        <v>1602468.9022040698</v>
      </c>
      <c r="AI10" s="19">
        <f t="shared" si="15"/>
        <v>6.9749384744707044E-2</v>
      </c>
      <c r="AJ10" s="112">
        <f>SUM(AJ16,AJ22,AJ28,AJ34,AJ40,AJ46,AJ52,AJ58,AJ64,AJ70,AJ76,AJ82,AJ88,AJ94,AJ100,AJ106,AJ112)</f>
        <v>1646264.9516389295</v>
      </c>
      <c r="AK10" s="19">
        <f t="shared" si="16"/>
        <v>6.0916791198213582E-2</v>
      </c>
      <c r="AL10" s="112">
        <f>SUM(AL16,AL22,AL28,AL34,AL40,AL46,AL52,AL58,AL64,AL70,AL76,AL82,AL88,AL94,AL100,AL106,AL112)</f>
        <v>1700140.3942390708</v>
      </c>
      <c r="AM10" s="19">
        <f t="shared" si="17"/>
        <v>6.2202801265881513E-2</v>
      </c>
      <c r="AN10" s="112">
        <f>SUM(AN16,AN22,AN28,AN34,AN40,AN46,AN52,AN58,AN64,AN70,AN76,AN82,AN88,AN94,AN100,AN106,AN112)</f>
        <v>1559213.0195532902</v>
      </c>
      <c r="AO10" s="19">
        <f t="shared" si="18"/>
        <v>-3.3893414712692027E-2</v>
      </c>
      <c r="AP10" s="112">
        <f>SUM(AP16,AP22,AP28,AP34,AP40,AP46,AP52,AP58,AP64,AP70,AP76,AP82,AP88,AP94,AP100,AP106,AP112)</f>
        <v>1620604.2563689798</v>
      </c>
      <c r="AQ10" s="19">
        <f t="shared" si="19"/>
        <v>-1.8915660161550885E-2</v>
      </c>
      <c r="AR10" s="112">
        <f>SUM(AR16,AR22,AR28,AR34,AR40,AR46,AR52,AR58,AR64,AR70,AR76,AR82,AR88,AR94,AR100,AR106,AR112)</f>
        <v>1699014.6987638306</v>
      </c>
      <c r="AS10" s="19">
        <f t="shared" si="20"/>
        <v>-2.1693909290248836E-2</v>
      </c>
      <c r="AT10" s="112">
        <f t="shared" si="21"/>
        <v>18968521.880094357</v>
      </c>
      <c r="AU10" s="19">
        <f t="shared" si="22"/>
        <v>4.3703958604053961E-2</v>
      </c>
      <c r="AV10" s="19">
        <f>AT10/AT6</f>
        <v>0.71840766219009433</v>
      </c>
      <c r="AW10" s="112">
        <f t="shared" si="23"/>
        <v>16437545.529120931</v>
      </c>
      <c r="AX10" s="112">
        <f>SUM(AX16,AX22,AX28,AX34,AX40,AX46,AX52,AX58,AX64,AX70,AX76,AX82,AX88,AX94,AX100,AX106,AX112)</f>
        <v>1526488.7110627305</v>
      </c>
      <c r="AY10" s="19">
        <f t="shared" si="24"/>
        <v>0.34614614129791188</v>
      </c>
      <c r="AZ10" s="112">
        <f>SUM(AZ16,AZ22,AZ28,AZ34,AZ40,AZ46,AZ52,AZ58,AZ64,AZ70,AZ76,AZ82,AZ88,AZ94,AZ100,AZ106,AZ112)</f>
        <v>801790.99201148865</v>
      </c>
      <c r="BA10" s="19">
        <f t="shared" si="25"/>
        <v>-0.41542977062882291</v>
      </c>
      <c r="BB10" s="112">
        <f>SUM(BB16,BB22,BB28,BB34,BB40,BB46,BB52,BB58,BB64,BB70,BB76,BB82,BB88,BB94,BB100,BB106,BB112)</f>
        <v>1569907.6829281102</v>
      </c>
      <c r="BC10" s="19">
        <f t="shared" si="26"/>
        <v>-4.9387433691514881E-2</v>
      </c>
      <c r="BD10" s="112">
        <f>SUM(BD16,BD22,BD28,BD34,BD40,BD46,BD52,BD58,BD64,BD70,BD76,BD82,BD88,BD94,BD100,BD106,BD112)</f>
        <v>1574389.0299191107</v>
      </c>
      <c r="BE10" s="19">
        <f t="shared" si="27"/>
        <v>-5.8127227356115085E-3</v>
      </c>
      <c r="BF10" s="112">
        <f>SUM(BF16,BF22,BF28,BF34,BF40,BF46,BF52,BF58,BF64,BF70,BF76,BF82,BF88,BF94,BF100,BF106,BF112)</f>
        <v>1615833.7820912283</v>
      </c>
      <c r="BG10" s="19">
        <f t="shared" si="28"/>
        <v>-3.8622257290888973E-3</v>
      </c>
      <c r="BH10" s="112">
        <f>SUM(BH16,BH22,BH28,BH34,BH40,BH46,BH52,BH58,BH64,BH70,BH76,BH82,BH88,BH94,BH100,BH106,BH112)</f>
        <v>1433067.9218788887</v>
      </c>
      <c r="BI10" s="19">
        <f t="shared" si="29"/>
        <v>-8.7578637817949612E-2</v>
      </c>
      <c r="BJ10" s="112">
        <f>SUM(BJ16,BJ22,BJ28,BJ34,BJ40,BJ46,BJ52,BJ58,BJ64,BJ70,BJ76,BJ82,BJ88,BJ94,BJ100,BJ106,BJ112)</f>
        <v>1497985.3459663312</v>
      </c>
      <c r="BK10" s="19">
        <f t="shared" si="30"/>
        <v>-6.9318197955901106E-2</v>
      </c>
      <c r="BL10" s="112">
        <f>SUM(BL16,BL22,BL28,BL34,BL40,BL46,BL52,BL58,BL64,BL70,BL76,BL82,BL88,BL94,BL100,BL106,BL112)</f>
        <v>1551738.04891863</v>
      </c>
      <c r="BM10" s="19">
        <f t="shared" si="31"/>
        <v>-8.2679032207537695E-2</v>
      </c>
      <c r="BN10" s="112">
        <f>SUM(BN16,BN22,BN28,BN34,BN40,BN46,BN52,BN58,BN64,BN70,BN76,BN82,BN88,BN94,BN100,BN106,BN112)</f>
        <v>1600579.8442754305</v>
      </c>
      <c r="BO10" s="19">
        <f t="shared" si="32"/>
        <v>-6.5362594463777346E-2</v>
      </c>
      <c r="BP10" s="112">
        <f>SUM(BP16,BP22,BP28,BP34,BP40,BP46,BP52,BP58,BP64,BP70,BP76,BP82,BP88,BP94,BP100,BP106,BP112)</f>
        <v>1613914.0787344906</v>
      </c>
      <c r="BQ10" s="19">
        <f t="shared" si="33"/>
        <v>-3.6434008151983277E-2</v>
      </c>
      <c r="BR10" s="112">
        <f>SUM(BR16,BR22,BR28,BR34,BR40,BR46,BR52,BR58,BR64,BR70,BR76,BR82,BR88,BR94,BR100,BR106,BR112)</f>
        <v>1651850.0913344899</v>
      </c>
      <c r="BS10" s="19">
        <f t="shared" si="34"/>
        <v>-5.8701941794457424E-2</v>
      </c>
      <c r="BT10" s="112">
        <f>SUM(BT16,BT22,BT28,BT34,BT40,BT46,BT52,BT58,BT64,BT70,BT76,BT82,BT88,BT94,BT100,BT106,BT112)</f>
        <v>1736690.3006105304</v>
      </c>
      <c r="BU10" s="19">
        <f t="shared" si="35"/>
        <v>-3.1018696165214465E-2</v>
      </c>
      <c r="BV10" s="112">
        <f t="shared" si="36"/>
        <v>18174235.829731461</v>
      </c>
      <c r="BW10" s="19">
        <f t="shared" si="37"/>
        <v>-5.1899336851840228E-2</v>
      </c>
      <c r="BX10" s="19"/>
      <c r="BY10" s="137">
        <f>SUM(BY16,BY22,BY28,BY34,BY40,BY46,BY52,BY58,BY64,BY70,BY76,BY82,BY88,BY94,BY100,BY106,BY112)</f>
        <v>1133969.5329</v>
      </c>
      <c r="BZ10" s="138">
        <f t="shared" si="38"/>
        <v>-0.23719418284745186</v>
      </c>
      <c r="CA10" s="137">
        <f>SUM(CA16,CA22,CA28,CA34,CA40,CA46,CA52,CA58,CA64,CA70,CA76,CA82,CA88,CA94,CA100,CA106,CA112)</f>
        <v>1371590.5321999996</v>
      </c>
      <c r="CB10" s="138">
        <f t="shared" si="39"/>
        <v>0.30565235601321228</v>
      </c>
      <c r="CC10" s="137">
        <f>SUM(CC16,CC22,CC28,CC34,CC40,CC46,CC52,CC58,CC64,CC70,CC76,CC82,CC88,CC94,CC100,CC106,CC112)</f>
        <v>1651469.5245661801</v>
      </c>
      <c r="CD10" s="138">
        <f t="shared" si="40"/>
        <v>2.4838250127267258E-2</v>
      </c>
      <c r="CE10" s="137">
        <f>SUM(CE16,CE22,CE28,CE34,CE40,CE46,CE52,CE58,CE64,CE70,CE76,CE82,CE88,CE94,CE100,CE106,CE112)</f>
        <v>1583594.0229</v>
      </c>
      <c r="CF10" s="138">
        <f t="shared" si="41"/>
        <v>7.8591358443369508E-4</v>
      </c>
      <c r="CG10" s="137">
        <f>SUM(CG16,CG22,CG28,CG34,CG40,CG46,CG52,CG58,CG64,CG70,CG76,CG82,CG88,CG94,CG100,CG106,CG112)</f>
        <v>1622098.6933999993</v>
      </c>
      <c r="CH10" s="138">
        <f t="shared" si="42"/>
        <v>-1.535442492497463E-2</v>
      </c>
      <c r="CI10" s="137">
        <f>SUM(CI16,CI22,CI28,CI34,CI40,CI46,CI52,CI58,CI64,CI70,CI76,CI82,CI88,CI94,CI100,CI106,CI112)</f>
        <v>1570620.7474710096</v>
      </c>
      <c r="CJ10" s="138">
        <f t="shared" si="43"/>
        <v>2.7158857051692298E-2</v>
      </c>
      <c r="CK10" s="137">
        <f>SUM(CK16,CK22,CK28,CK34,CK40,CK46,CK52,CK58,CK64,CK70,CK76,CK82,CK88,CK94,CK100,CK106,CK112)</f>
        <v>1609556.932</v>
      </c>
      <c r="CL10" s="138">
        <f t="shared" si="44"/>
        <v>1.661440502141609E-2</v>
      </c>
      <c r="CM10" s="137">
        <f>SUM(CM16,CM22,CM28,CM34,CM40,CM46,CM52,CM58,CM64,CM70,CM76,CM82,CM88,CM94,CM100,CM106,CM112)</f>
        <v>1691597.7105079105</v>
      </c>
      <c r="CN10" s="138">
        <f t="shared" si="45"/>
        <v>5.9086050069297125E-2</v>
      </c>
      <c r="CO10" s="137">
        <f>SUM(CO16,CO22,CO28,CO34,CO40,CO46,CO52,CO58,CO64,CO70,CO76,CO82,CO88,CO94,CO100,CO106,CO112)</f>
        <v>1712514.2165235102</v>
      </c>
      <c r="CP10" s="138">
        <f t="shared" si="46"/>
        <v>-3.74994939644262E-2</v>
      </c>
      <c r="CQ10" s="137">
        <f>SUM(CQ16,CQ22,CQ28,CQ34,CQ40,CQ46,CQ52,CQ58,CQ64,CQ70,CQ76,CQ82,CQ88,CQ94,CQ100,CQ106,CQ112)</f>
        <v>1674938.81310524</v>
      </c>
      <c r="CR10" s="138">
        <f t="shared" si="47"/>
        <v>-4.654948169198736E-2</v>
      </c>
      <c r="CS10" s="137">
        <f>SUM(CS16,CS22,CS28,CS34,CS40,CS46,CS52,CS58,CS64,CS70,CS76,CS82,CS88,CS94,CS100,CS106,CS112)</f>
        <v>1754864.0167000012</v>
      </c>
      <c r="CT10" s="138">
        <f t="shared" si="48"/>
        <v>-2.7309853371422443E-2</v>
      </c>
      <c r="CU10" s="137">
        <f>SUM(CU16,CU22,CU28,CU34,CU40,CU46,CU52,CU58,CU64,CU70,CU76,CU82,CU88,CU94,CU100,CU106,CU112)</f>
        <v>1792284.6330858017</v>
      </c>
      <c r="CV10" s="138">
        <f t="shared" si="49"/>
        <v>-6.568266278148216E-3</v>
      </c>
      <c r="CW10" s="137">
        <f t="shared" si="50"/>
        <v>19169099.375359651</v>
      </c>
      <c r="CX10" s="138">
        <f t="shared" si="51"/>
        <v>-2.085287950538417E-3</v>
      </c>
      <c r="CY10" s="138"/>
      <c r="CZ10" s="139">
        <f t="shared" si="52"/>
        <v>2.1323940789537366E-2</v>
      </c>
      <c r="DA10" s="139">
        <f t="shared" si="53"/>
        <v>4.7718282584057192E-2</v>
      </c>
      <c r="DB10" s="139">
        <f t="shared" si="54"/>
        <v>-2.1941659260820701E-2</v>
      </c>
      <c r="DC10" s="139">
        <f t="shared" si="55"/>
        <v>1.2364941076516089E-2</v>
      </c>
      <c r="DD10" s="139">
        <f t="shared" si="56"/>
        <v>5.0971032385892956E-2</v>
      </c>
      <c r="DE10" s="139">
        <f t="shared" si="57"/>
        <v>2.4790315925524942E-2</v>
      </c>
      <c r="DF10" s="139">
        <f t="shared" si="58"/>
        <v>-3.1735396951149353E-2</v>
      </c>
      <c r="DG10" s="139">
        <f t="shared" si="59"/>
        <v>2.4314735938120391E-2</v>
      </c>
      <c r="DH10" s="139">
        <f t="shared" si="60"/>
        <v>-4.1100063099263173E-2</v>
      </c>
      <c r="DI10" s="139">
        <f t="shared" si="61"/>
        <v>0.20405433385229133</v>
      </c>
      <c r="DJ10" s="139">
        <f t="shared" si="62"/>
        <v>0.20954795733560008</v>
      </c>
      <c r="DK10" s="139">
        <f t="shared" si="63"/>
        <v>-0.37146070536962772</v>
      </c>
      <c r="DL10" s="67"/>
      <c r="DM10" s="146">
        <f t="shared" ref="DM10:DX10" si="77">SUM(DM16,DM22,DM28,DM34,DM40,DM46,DM52,DM58,DM64,DM70,DM76,DM82,DM88,DM94,DM100,DM106,DM112)</f>
        <v>1486576.9340000006</v>
      </c>
      <c r="DN10" s="146">
        <f t="shared" si="77"/>
        <v>1050502.0925999999</v>
      </c>
      <c r="DO10" s="146">
        <f t="shared" si="77"/>
        <v>1611444.0736000009</v>
      </c>
      <c r="DP10" s="146">
        <f t="shared" si="77"/>
        <v>1582350.4321999995</v>
      </c>
      <c r="DQ10" s="146">
        <f t="shared" si="77"/>
        <v>1647393.4728000001</v>
      </c>
      <c r="DR10" s="146">
        <f t="shared" si="77"/>
        <v>1529092.3469999998</v>
      </c>
      <c r="DS10" s="146">
        <f t="shared" si="77"/>
        <v>1583252.1397000004</v>
      </c>
      <c r="DT10" s="146">
        <f t="shared" si="77"/>
        <v>1597224.0502999993</v>
      </c>
      <c r="DU10" s="146">
        <f t="shared" si="77"/>
        <v>1779234.6142000013</v>
      </c>
      <c r="DV10" s="146">
        <f t="shared" si="77"/>
        <v>1756712.8874999995</v>
      </c>
      <c r="DW10" s="146">
        <f t="shared" si="77"/>
        <v>1781238.2829999998</v>
      </c>
      <c r="DX10" s="146">
        <f t="shared" si="77"/>
        <v>1804134.6700000009</v>
      </c>
      <c r="DY10" s="147">
        <v>1.8941136672778701E-4</v>
      </c>
      <c r="DZ10" s="146">
        <f t="shared" si="65"/>
        <v>19209155.9969</v>
      </c>
      <c r="EA10" s="148">
        <f t="shared" si="66"/>
        <v>-7.6866051506246702E-2</v>
      </c>
      <c r="EB10" s="149"/>
      <c r="EC10" s="142">
        <f t="shared" ref="EC10:EN10" si="78">SUM(EC16,EC22,EC28,EC34,EC40,EC46,EC52,EC58,EC64,EC70,EC76,EC82,EC88,EC94,EC100,EC106,EC112)</f>
        <v>2046508.6775999989</v>
      </c>
      <c r="ED10" s="108">
        <f t="shared" si="78"/>
        <v>1020210.4993599998</v>
      </c>
      <c r="EE10" s="108">
        <f t="shared" si="78"/>
        <v>1579936.8258999996</v>
      </c>
      <c r="EF10" s="108">
        <f t="shared" si="78"/>
        <v>1845669.2681999996</v>
      </c>
      <c r="EG10" s="108">
        <f t="shared" si="78"/>
        <v>1832917.4460000007</v>
      </c>
      <c r="EH10" s="108">
        <f t="shared" si="78"/>
        <v>1884475.1514000001</v>
      </c>
      <c r="EI10" s="108">
        <f t="shared" si="78"/>
        <v>1670131.0677000005</v>
      </c>
      <c r="EJ10" s="108">
        <f t="shared" si="78"/>
        <v>1737653.3133999999</v>
      </c>
      <c r="EK10" s="108">
        <f t="shared" si="78"/>
        <v>1829273.1984000008</v>
      </c>
      <c r="EL10" s="108">
        <f t="shared" si="78"/>
        <v>1648063.9782999989</v>
      </c>
      <c r="EM10" s="108">
        <f t="shared" si="78"/>
        <v>1910001.0506999993</v>
      </c>
      <c r="EN10" s="108">
        <f t="shared" si="78"/>
        <v>1803793.0135999997</v>
      </c>
      <c r="EO10" s="143">
        <f t="shared" si="68"/>
        <v>20808633.490559995</v>
      </c>
      <c r="EP10" s="19"/>
    </row>
    <row r="11" spans="1:147" s="80" customFormat="1" ht="27" customHeight="1">
      <c r="A11" s="596" t="s">
        <v>87</v>
      </c>
      <c r="B11" s="128" t="s">
        <v>88</v>
      </c>
      <c r="C11" s="112">
        <v>5367.9759789709196</v>
      </c>
      <c r="D11" s="19">
        <f t="shared" si="0"/>
        <v>0.15270283405978669</v>
      </c>
      <c r="E11" s="112">
        <v>3325.2225916458201</v>
      </c>
      <c r="F11" s="19">
        <f t="shared" si="1"/>
        <v>-0.17358271640375122</v>
      </c>
      <c r="G11" s="112">
        <v>5045.5090923687303</v>
      </c>
      <c r="H11" s="19">
        <f t="shared" si="2"/>
        <v>-4.6011971585889877E-2</v>
      </c>
      <c r="I11" s="112">
        <v>5344.9192192946102</v>
      </c>
      <c r="J11" s="19">
        <f t="shared" si="3"/>
        <v>-2.1095289373906367E-2</v>
      </c>
      <c r="K11" s="112">
        <v>5241.1373205557602</v>
      </c>
      <c r="L11" s="19">
        <f t="shared" si="4"/>
        <v>-1.2572066489280331E-4</v>
      </c>
      <c r="M11" s="112">
        <v>5041.0422355892797</v>
      </c>
      <c r="N11" s="19">
        <f t="shared" si="5"/>
        <v>3.9727841784714668E-2</v>
      </c>
      <c r="O11" s="112">
        <v>4940.9715120724704</v>
      </c>
      <c r="P11" s="19">
        <f t="shared" si="6"/>
        <v>1.282739805712052E-2</v>
      </c>
      <c r="Q11" s="126"/>
      <c r="R11" s="126"/>
      <c r="S11" s="112">
        <f t="shared" si="7"/>
        <v>34306.777950497592</v>
      </c>
      <c r="T11" s="19">
        <f t="shared" si="8"/>
        <v>-0.12667441898990706</v>
      </c>
      <c r="U11" s="19"/>
      <c r="V11" s="112">
        <v>4656.8602248205298</v>
      </c>
      <c r="W11" s="19">
        <f t="shared" si="9"/>
        <v>-4.4590631608658615E-2</v>
      </c>
      <c r="X11" s="112">
        <v>4023.6605134584502</v>
      </c>
      <c r="Y11" s="19">
        <f t="shared" si="10"/>
        <v>0.63478624546689577</v>
      </c>
      <c r="Z11" s="112">
        <v>5288.8599668868801</v>
      </c>
      <c r="AA11" s="19">
        <f t="shared" si="11"/>
        <v>0.13328874587729667</v>
      </c>
      <c r="AB11" s="112">
        <v>5460.1016434746498</v>
      </c>
      <c r="AC11" s="19">
        <f t="shared" si="12"/>
        <v>0.10522226505340737</v>
      </c>
      <c r="AD11" s="112">
        <v>5241.7963226746797</v>
      </c>
      <c r="AE11" s="19">
        <f t="shared" si="13"/>
        <v>8.5787830773885521E-2</v>
      </c>
      <c r="AF11" s="112">
        <v>4848.4247829087899</v>
      </c>
      <c r="AG11" s="19">
        <f t="shared" si="14"/>
        <v>8.1351108197926125E-2</v>
      </c>
      <c r="AH11" s="112">
        <v>4878.3944051578801</v>
      </c>
      <c r="AI11" s="19">
        <f t="shared" si="15"/>
        <v>2.6722253644856142E-2</v>
      </c>
      <c r="AJ11" s="112">
        <v>4884.8210158653201</v>
      </c>
      <c r="AK11" s="19">
        <f t="shared" si="16"/>
        <v>-1.8721275607146426E-2</v>
      </c>
      <c r="AL11" s="112">
        <v>5013.45555264011</v>
      </c>
      <c r="AM11" s="19">
        <f t="shared" si="17"/>
        <v>-8.9098465937431648E-3</v>
      </c>
      <c r="AN11" s="112">
        <v>4807.0288498713699</v>
      </c>
      <c r="AO11" s="19">
        <f t="shared" si="18"/>
        <v>-4.8256692259427636E-2</v>
      </c>
      <c r="AP11" s="112">
        <v>5151.9778432858202</v>
      </c>
      <c r="AQ11" s="19">
        <f t="shared" si="19"/>
        <v>-1.9588610747669488E-2</v>
      </c>
      <c r="AR11" s="112">
        <v>5606.9689008202404</v>
      </c>
      <c r="AS11" s="19">
        <f t="shared" si="20"/>
        <v>-4.3477688509407919E-2</v>
      </c>
      <c r="AT11" s="112">
        <f t="shared" si="21"/>
        <v>59862.350021864724</v>
      </c>
      <c r="AU11" s="19">
        <f t="shared" si="22"/>
        <v>4.637321731355537E-2</v>
      </c>
      <c r="AV11" s="19"/>
      <c r="AW11" s="112">
        <f t="shared" si="23"/>
        <v>51347.539970404359</v>
      </c>
      <c r="AX11" s="112">
        <v>4874.20406255955</v>
      </c>
      <c r="AY11" s="19">
        <f t="shared" si="24"/>
        <v>0.63300391275237655</v>
      </c>
      <c r="AZ11" s="112">
        <v>2461.2762216563001</v>
      </c>
      <c r="BA11" s="19">
        <f t="shared" si="25"/>
        <v>-0.32500468056401777</v>
      </c>
      <c r="BB11" s="112">
        <v>4666.8247488795896</v>
      </c>
      <c r="BC11" s="19">
        <f t="shared" si="26"/>
        <v>2.303802242922437E-2</v>
      </c>
      <c r="BD11" s="112">
        <v>4940.27474483678</v>
      </c>
      <c r="BE11" s="19">
        <f t="shared" si="27"/>
        <v>0.13546902810049732</v>
      </c>
      <c r="BF11" s="112">
        <v>4827.6432780966397</v>
      </c>
      <c r="BG11" s="19">
        <f t="shared" si="28"/>
        <v>0.10988490367017167</v>
      </c>
      <c r="BH11" s="112">
        <v>4483.6730143909499</v>
      </c>
      <c r="BI11" s="19">
        <f t="shared" si="29"/>
        <v>2.3564405223769791E-2</v>
      </c>
      <c r="BJ11" s="112">
        <v>4751.4256049672804</v>
      </c>
      <c r="BK11" s="19">
        <f t="shared" si="30"/>
        <v>5.9972471388652915E-2</v>
      </c>
      <c r="BL11" s="112">
        <v>4978.0158220465901</v>
      </c>
      <c r="BM11" s="19">
        <f t="shared" si="31"/>
        <v>4.0642982714474307E-2</v>
      </c>
      <c r="BN11" s="112">
        <v>5058.5262454777403</v>
      </c>
      <c r="BO11" s="19">
        <f t="shared" si="32"/>
        <v>5.143519389494644E-2</v>
      </c>
      <c r="BP11" s="112">
        <v>5050.76191319191</v>
      </c>
      <c r="BQ11" s="19">
        <f t="shared" si="33"/>
        <v>7.7577336675146658E-2</v>
      </c>
      <c r="BR11" s="112">
        <v>5254.9143143010197</v>
      </c>
      <c r="BS11" s="19">
        <f t="shared" si="34"/>
        <v>6.4778593015071495E-2</v>
      </c>
      <c r="BT11" s="112">
        <v>5861.8276160047399</v>
      </c>
      <c r="BU11" s="19">
        <f t="shared" si="35"/>
        <v>0.10350804668317259</v>
      </c>
      <c r="BV11" s="112">
        <f t="shared" si="36"/>
        <v>57209.367586409098</v>
      </c>
      <c r="BW11" s="19">
        <f t="shared" si="37"/>
        <v>7.3638327082342192E-2</v>
      </c>
      <c r="BX11" s="19"/>
      <c r="BY11" s="137">
        <v>2984.8085632227499</v>
      </c>
      <c r="BZ11" s="138">
        <f t="shared" si="38"/>
        <v>-0.15394042424409327</v>
      </c>
      <c r="CA11" s="137">
        <v>3646.3604276736501</v>
      </c>
      <c r="CB11" s="138">
        <f t="shared" si="39"/>
        <v>0.44640423327320611</v>
      </c>
      <c r="CC11" s="137">
        <v>4561.7314768009501</v>
      </c>
      <c r="CD11" s="138">
        <f t="shared" si="40"/>
        <v>0.14526827127057196</v>
      </c>
      <c r="CE11" s="137">
        <v>4350.8670184525099</v>
      </c>
      <c r="CF11" s="138">
        <f t="shared" si="41"/>
        <v>0.21621651236291983</v>
      </c>
      <c r="CG11" s="137">
        <v>4349.6791983858602</v>
      </c>
      <c r="CH11" s="138">
        <f t="shared" si="42"/>
        <v>0.17955263367542562</v>
      </c>
      <c r="CI11" s="137">
        <v>4380.4503082644196</v>
      </c>
      <c r="CJ11" s="138">
        <f t="shared" si="43"/>
        <v>0.23415661170817481</v>
      </c>
      <c r="CK11" s="121">
        <v>4482.59340050833</v>
      </c>
      <c r="CL11" s="138">
        <f t="shared" si="44"/>
        <v>0.209965927424411</v>
      </c>
      <c r="CM11" s="137">
        <v>4783.59620420602</v>
      </c>
      <c r="CN11" s="138">
        <f t="shared" si="45"/>
        <v>0.26700842493261523</v>
      </c>
      <c r="CO11" s="137">
        <v>4811.0680285856597</v>
      </c>
      <c r="CP11" s="138">
        <f t="shared" si="46"/>
        <v>0.13560974173342144</v>
      </c>
      <c r="CQ11" s="137">
        <v>4687.1456379882502</v>
      </c>
      <c r="CR11" s="138">
        <f t="shared" si="47"/>
        <v>0.19094061089990144</v>
      </c>
      <c r="CS11" s="137">
        <v>4935.2178460134</v>
      </c>
      <c r="CT11" s="138">
        <f t="shared" si="48"/>
        <v>0.1386092246841546</v>
      </c>
      <c r="CU11" s="137">
        <v>5311.9935406213899</v>
      </c>
      <c r="CV11" s="138">
        <f t="shared" si="49"/>
        <v>0.225535535721058</v>
      </c>
      <c r="CW11" s="137">
        <f t="shared" si="50"/>
        <v>53285.511650723187</v>
      </c>
      <c r="CX11" s="138">
        <f t="shared" si="51"/>
        <v>0.18471724727288619</v>
      </c>
      <c r="CY11" s="138"/>
      <c r="CZ11" s="139">
        <f t="shared" si="52"/>
        <v>7.6344288411167804E-2</v>
      </c>
      <c r="DA11" s="139">
        <f t="shared" si="53"/>
        <v>5.2926072109767741E-2</v>
      </c>
      <c r="DB11" s="139"/>
      <c r="DC11" s="139"/>
      <c r="DD11" s="139"/>
      <c r="DE11" s="139"/>
      <c r="DF11" s="139"/>
      <c r="DG11" s="139"/>
      <c r="DH11" s="139"/>
      <c r="DI11" s="139"/>
      <c r="DJ11" s="139"/>
      <c r="DK11" s="139"/>
      <c r="DL11" s="67"/>
      <c r="DM11" s="150">
        <v>3527.89407360113</v>
      </c>
      <c r="DN11" s="150">
        <v>2520.9829616040001</v>
      </c>
      <c r="DO11" s="150">
        <v>3983.1117225836701</v>
      </c>
      <c r="DP11" s="150">
        <v>3577.37867741941</v>
      </c>
      <c r="DQ11" s="150">
        <v>3687.5668573029102</v>
      </c>
      <c r="DR11" s="150">
        <v>3549.3471952489999</v>
      </c>
      <c r="DS11" s="150">
        <v>3704.7269670230999</v>
      </c>
      <c r="DT11" s="150">
        <v>3775.504653381</v>
      </c>
      <c r="DU11" s="150">
        <v>4236.55050831277</v>
      </c>
      <c r="DV11" s="150">
        <v>3935.6669804437502</v>
      </c>
      <c r="DW11" s="150">
        <v>4144.2515886389501</v>
      </c>
      <c r="DX11" s="150">
        <v>4334.4263677315703</v>
      </c>
      <c r="DY11" s="151">
        <v>-5.719578936123193E-2</v>
      </c>
      <c r="DZ11" s="150">
        <f t="shared" si="65"/>
        <v>44977.408553291258</v>
      </c>
      <c r="EA11" s="152">
        <f t="shared" si="66"/>
        <v>-8.8660670835010835E-2</v>
      </c>
      <c r="EB11" s="153"/>
      <c r="EC11" s="108">
        <v>4863.5297143748103</v>
      </c>
      <c r="ED11" s="108">
        <v>2088.32336458482</v>
      </c>
      <c r="EE11" s="108">
        <v>3828.3067766880399</v>
      </c>
      <c r="EF11" s="108">
        <v>4386.9744314127802</v>
      </c>
      <c r="EG11" s="108">
        <v>4073.4711269463101</v>
      </c>
      <c r="EH11" s="108">
        <v>4516.8976568055195</v>
      </c>
      <c r="EI11" s="108">
        <v>4020.7726219842598</v>
      </c>
      <c r="EJ11" s="108">
        <v>3939.6844818969998</v>
      </c>
      <c r="EK11" s="108">
        <v>4321.49838179577</v>
      </c>
      <c r="EL11" s="108">
        <v>3983.3497201058199</v>
      </c>
      <c r="EM11" s="108">
        <v>4732.9010424207499</v>
      </c>
      <c r="EN11" s="108">
        <v>4597.3769726748596</v>
      </c>
      <c r="EO11" s="143">
        <f t="shared" si="68"/>
        <v>49353.086291690735</v>
      </c>
      <c r="EP11" s="19"/>
    </row>
    <row r="12" spans="1:147" s="80" customFormat="1" ht="27" customHeight="1">
      <c r="A12" s="597"/>
      <c r="B12" s="128" t="s">
        <v>89</v>
      </c>
      <c r="C12" s="112">
        <v>1068.203</v>
      </c>
      <c r="D12" s="19">
        <f t="shared" si="0"/>
        <v>-0.36391233900602205</v>
      </c>
      <c r="E12" s="112">
        <v>1082.0456999999999</v>
      </c>
      <c r="F12" s="19">
        <f t="shared" si="1"/>
        <v>-0.31854184442400579</v>
      </c>
      <c r="G12" s="112">
        <v>1315.4117000000001</v>
      </c>
      <c r="H12" s="19">
        <f t="shared" si="2"/>
        <v>-0.20699314417488768</v>
      </c>
      <c r="I12" s="112">
        <v>1395.7514000000001</v>
      </c>
      <c r="J12" s="19">
        <f t="shared" si="3"/>
        <v>-0.18348528321083624</v>
      </c>
      <c r="K12" s="112">
        <v>1404.6304</v>
      </c>
      <c r="L12" s="19">
        <f t="shared" si="4"/>
        <v>-0.16646906884456869</v>
      </c>
      <c r="M12" s="112">
        <v>1411.5586000000001</v>
      </c>
      <c r="N12" s="19">
        <f t="shared" si="5"/>
        <v>-0.14816827271870336</v>
      </c>
      <c r="O12" s="112">
        <v>1227.5499</v>
      </c>
      <c r="P12" s="19">
        <f t="shared" si="6"/>
        <v>6.0076749027467624E-2</v>
      </c>
      <c r="Q12" s="126"/>
      <c r="R12" s="126"/>
      <c r="S12" s="112">
        <f t="shared" si="7"/>
        <v>8905.1507000000001</v>
      </c>
      <c r="T12" s="19">
        <f t="shared" si="8"/>
        <v>-0.26954495643805521</v>
      </c>
      <c r="U12" s="19"/>
      <c r="V12" s="112">
        <v>1679.3330000000001</v>
      </c>
      <c r="W12" s="19">
        <f t="shared" si="9"/>
        <v>0.34456991542098447</v>
      </c>
      <c r="X12" s="112">
        <v>1587.8388</v>
      </c>
      <c r="Y12" s="19">
        <f t="shared" si="10"/>
        <v>0.78224721762179406</v>
      </c>
      <c r="Z12" s="112">
        <v>1658.7646</v>
      </c>
      <c r="AA12" s="19">
        <f t="shared" si="11"/>
        <v>0.4423792914156166</v>
      </c>
      <c r="AB12" s="112">
        <v>1709.4014</v>
      </c>
      <c r="AC12" s="19">
        <f t="shared" si="12"/>
        <v>0.22379054312945335</v>
      </c>
      <c r="AD12" s="112">
        <v>1685.1569</v>
      </c>
      <c r="AE12" s="19">
        <f t="shared" si="13"/>
        <v>0.26100623118535005</v>
      </c>
      <c r="AF12" s="112">
        <v>1657.0862</v>
      </c>
      <c r="AG12" s="19">
        <f t="shared" si="14"/>
        <v>0.21444334081040717</v>
      </c>
      <c r="AH12" s="112">
        <v>1157.9820999999999</v>
      </c>
      <c r="AI12" s="19">
        <f t="shared" si="15"/>
        <v>-0.21054508545811124</v>
      </c>
      <c r="AJ12" s="112">
        <v>1055.6741999999999</v>
      </c>
      <c r="AK12" s="19">
        <f t="shared" si="16"/>
        <v>-0.3135613091148568</v>
      </c>
      <c r="AL12" s="112">
        <v>1130.5905</v>
      </c>
      <c r="AM12" s="19">
        <f t="shared" si="17"/>
        <v>-0.2372388570225753</v>
      </c>
      <c r="AN12" s="112">
        <v>1091.9593</v>
      </c>
      <c r="AO12" s="19">
        <f t="shared" si="18"/>
        <v>-0.27261321311375375</v>
      </c>
      <c r="AP12" s="112">
        <v>1282.9303</v>
      </c>
      <c r="AQ12" s="19">
        <f t="shared" si="19"/>
        <v>-0.19981010206374761</v>
      </c>
      <c r="AR12" s="112">
        <v>1454.2056</v>
      </c>
      <c r="AS12" s="19">
        <f t="shared" si="20"/>
        <v>-0.20389443139930752</v>
      </c>
      <c r="AT12" s="112">
        <f t="shared" si="21"/>
        <v>17150.922899999998</v>
      </c>
      <c r="AU12" s="19">
        <f t="shared" si="22"/>
        <v>2.0545073128265035E-2</v>
      </c>
      <c r="AV12" s="19">
        <v>5.0613496445419702E-2</v>
      </c>
      <c r="AW12" s="112">
        <f t="shared" si="23"/>
        <v>14979.000400000001</v>
      </c>
      <c r="AX12" s="112">
        <v>1248.9740999999999</v>
      </c>
      <c r="AY12" s="19">
        <f t="shared" si="24"/>
        <v>1.4836863760912089</v>
      </c>
      <c r="AZ12" s="112">
        <v>890.91949999999997</v>
      </c>
      <c r="BA12" s="19">
        <f t="shared" si="25"/>
        <v>0.55050760652740882</v>
      </c>
      <c r="BB12" s="112">
        <v>1150.0197000000001</v>
      </c>
      <c r="BC12" s="19">
        <f t="shared" si="26"/>
        <v>0.73297471919509394</v>
      </c>
      <c r="BD12" s="112">
        <v>1396.8088</v>
      </c>
      <c r="BE12" s="19">
        <f t="shared" si="27"/>
        <v>0.96962943054547734</v>
      </c>
      <c r="BF12" s="112">
        <v>1336.3588999999999</v>
      </c>
      <c r="BG12" s="19">
        <f t="shared" si="28"/>
        <v>0.83375983786012675</v>
      </c>
      <c r="BH12" s="112">
        <v>1364.4820999999999</v>
      </c>
      <c r="BI12" s="19">
        <f t="shared" si="29"/>
        <v>0.93684194239760732</v>
      </c>
      <c r="BJ12" s="112">
        <v>1466.8122000000001</v>
      </c>
      <c r="BK12" s="19">
        <f t="shared" si="30"/>
        <v>0.87732665685690181</v>
      </c>
      <c r="BL12" s="112">
        <v>1537.9002</v>
      </c>
      <c r="BM12" s="19">
        <f t="shared" si="31"/>
        <v>0.87739704104002336</v>
      </c>
      <c r="BN12" s="112">
        <v>1482.2339999999999</v>
      </c>
      <c r="BO12" s="19">
        <f t="shared" si="32"/>
        <v>0.81558236634946346</v>
      </c>
      <c r="BP12" s="112">
        <v>1501.2085999999999</v>
      </c>
      <c r="BQ12" s="19">
        <f t="shared" si="33"/>
        <v>0.7354900361338701</v>
      </c>
      <c r="BR12" s="112">
        <v>1603.2823000000001</v>
      </c>
      <c r="BS12" s="19">
        <f t="shared" si="34"/>
        <v>0.83078142446027736</v>
      </c>
      <c r="BT12" s="112">
        <v>1826.6492000000001</v>
      </c>
      <c r="BU12" s="19">
        <f t="shared" si="35"/>
        <v>1.003292523169232</v>
      </c>
      <c r="BV12" s="112">
        <f t="shared" si="36"/>
        <v>16805.649600000001</v>
      </c>
      <c r="BW12" s="19">
        <f t="shared" si="37"/>
        <v>0.87710687188908487</v>
      </c>
      <c r="BX12" s="19"/>
      <c r="BY12" s="137">
        <v>502.87110000000001</v>
      </c>
      <c r="BZ12" s="138">
        <f t="shared" si="38"/>
        <v>1.5450732617324805</v>
      </c>
      <c r="CA12" s="137">
        <v>574.59860000000003</v>
      </c>
      <c r="CB12" s="138">
        <f t="shared" si="39"/>
        <v>2.3668531155479151</v>
      </c>
      <c r="CC12" s="137">
        <v>663.61019999999996</v>
      </c>
      <c r="CD12" s="138">
        <f t="shared" si="40"/>
        <v>2.2735309786898181</v>
      </c>
      <c r="CE12" s="137">
        <v>709.17340000000002</v>
      </c>
      <c r="CF12" s="138">
        <f t="shared" si="41"/>
        <v>3.0886919673099928</v>
      </c>
      <c r="CG12" s="137">
        <v>728.75350000000003</v>
      </c>
      <c r="CH12" s="138">
        <f t="shared" si="42"/>
        <v>3.1498145618357842</v>
      </c>
      <c r="CI12" s="137">
        <v>704.48810000000003</v>
      </c>
      <c r="CJ12" s="138">
        <f t="shared" si="43"/>
        <v>2.9331300763079207</v>
      </c>
      <c r="CK12" s="121">
        <v>781.33029999999997</v>
      </c>
      <c r="CL12" s="138">
        <f t="shared" si="44"/>
        <v>2.9960102819243928</v>
      </c>
      <c r="CM12" s="137">
        <v>819.1662</v>
      </c>
      <c r="CN12" s="138">
        <f t="shared" si="45"/>
        <v>3.5058126391279307</v>
      </c>
      <c r="CO12" s="137">
        <v>816.39589999999998</v>
      </c>
      <c r="CP12" s="138">
        <f t="shared" si="46"/>
        <v>3.389874309373698</v>
      </c>
      <c r="CQ12" s="137">
        <v>865.00559999999996</v>
      </c>
      <c r="CR12" s="138">
        <f t="shared" si="47"/>
        <v>3.9193493534367541</v>
      </c>
      <c r="CS12" s="137">
        <v>875.73659999999995</v>
      </c>
      <c r="CT12" s="138">
        <f t="shared" si="48"/>
        <v>3.5739351434015241</v>
      </c>
      <c r="CU12" s="137">
        <v>911.82349999999997</v>
      </c>
      <c r="CV12" s="138">
        <f t="shared" si="49"/>
        <v>3.7624154925457951</v>
      </c>
      <c r="CW12" s="137">
        <f t="shared" si="50"/>
        <v>8952.9530000000013</v>
      </c>
      <c r="CX12" s="138">
        <f t="shared" si="51"/>
        <v>3.095553193066114</v>
      </c>
      <c r="CY12" s="138"/>
      <c r="CZ12" s="139">
        <f t="shared" si="52"/>
        <v>4.1207481793041456E-2</v>
      </c>
      <c r="DA12" s="139">
        <f t="shared" si="53"/>
        <v>1.2405700032462219E-2</v>
      </c>
      <c r="DB12" s="139"/>
      <c r="DC12" s="139"/>
      <c r="DD12" s="139"/>
      <c r="DE12" s="139"/>
      <c r="DF12" s="139"/>
      <c r="DG12" s="139"/>
      <c r="DH12" s="139"/>
      <c r="DI12" s="139"/>
      <c r="DJ12" s="139"/>
      <c r="DK12" s="139"/>
      <c r="DL12" s="605" t="s">
        <v>87</v>
      </c>
      <c r="DM12" s="150">
        <v>197.58609999999999</v>
      </c>
      <c r="DN12" s="150">
        <v>170.6634</v>
      </c>
      <c r="DO12" s="150">
        <v>202.72</v>
      </c>
      <c r="DP12" s="150">
        <v>173.44749999999999</v>
      </c>
      <c r="DQ12" s="150">
        <v>175.61109999999999</v>
      </c>
      <c r="DR12" s="150">
        <v>179.1164</v>
      </c>
      <c r="DS12" s="150">
        <v>195.52760000000001</v>
      </c>
      <c r="DT12" s="150">
        <v>181.8021</v>
      </c>
      <c r="DU12" s="150">
        <v>185.9725</v>
      </c>
      <c r="DV12" s="150">
        <v>175.8374</v>
      </c>
      <c r="DW12" s="150">
        <v>156.2715</v>
      </c>
      <c r="DX12" s="150">
        <v>191.4624</v>
      </c>
      <c r="DY12" s="151">
        <v>-0.171014535423682</v>
      </c>
      <c r="DZ12" s="150">
        <f t="shared" si="65"/>
        <v>2186.018</v>
      </c>
      <c r="EA12" s="152">
        <f t="shared" si="66"/>
        <v>-0.17604362262035178</v>
      </c>
      <c r="EB12" s="152"/>
      <c r="EC12" s="108">
        <v>281.79840000000002</v>
      </c>
      <c r="ED12" s="108">
        <v>158.69139999999999</v>
      </c>
      <c r="EE12" s="108">
        <v>244.86635999999999</v>
      </c>
      <c r="EF12" s="108">
        <v>240.82635999999999</v>
      </c>
      <c r="EG12" s="108">
        <v>236.05009999999999</v>
      </c>
      <c r="EH12" s="108">
        <v>226.24600000000001</v>
      </c>
      <c r="EI12" s="108">
        <v>223.38990000000001</v>
      </c>
      <c r="EJ12" s="108">
        <v>183.2319</v>
      </c>
      <c r="EK12" s="108">
        <v>195.7</v>
      </c>
      <c r="EL12" s="108">
        <v>209.68690000000001</v>
      </c>
      <c r="EM12" s="108">
        <v>221.6277</v>
      </c>
      <c r="EN12" s="108">
        <v>230.9599</v>
      </c>
      <c r="EO12" s="143">
        <f t="shared" si="68"/>
        <v>2653.07492</v>
      </c>
      <c r="EP12" s="19"/>
    </row>
    <row r="13" spans="1:147" s="80" customFormat="1" ht="27" customHeight="1">
      <c r="A13" s="597"/>
      <c r="B13" s="128" t="s">
        <v>90</v>
      </c>
      <c r="C13" s="112">
        <v>4299.7729789709192</v>
      </c>
      <c r="D13" s="19">
        <f t="shared" si="0"/>
        <v>0.44407511814777356</v>
      </c>
      <c r="E13" s="112">
        <v>2243.17689164582</v>
      </c>
      <c r="F13" s="19">
        <f t="shared" si="1"/>
        <v>-7.9088227495561436E-2</v>
      </c>
      <c r="G13" s="112">
        <v>3730.0973923687302</v>
      </c>
      <c r="H13" s="19">
        <f t="shared" si="2"/>
        <v>2.7548043611760553E-2</v>
      </c>
      <c r="I13" s="112">
        <v>3949.1678192946101</v>
      </c>
      <c r="J13" s="19">
        <f t="shared" si="3"/>
        <v>5.2914806019288774E-2</v>
      </c>
      <c r="K13" s="112">
        <v>3836.5069205557602</v>
      </c>
      <c r="L13" s="19">
        <f t="shared" si="4"/>
        <v>7.8688746488282613E-2</v>
      </c>
      <c r="M13" s="112">
        <v>3629.4836355892789</v>
      </c>
      <c r="N13" s="19">
        <f t="shared" si="5"/>
        <v>0.13729193606312218</v>
      </c>
      <c r="O13" s="112">
        <v>3713.42161207247</v>
      </c>
      <c r="P13" s="19">
        <f t="shared" si="6"/>
        <v>-1.8790103117651835E-3</v>
      </c>
      <c r="Q13" s="126"/>
      <c r="R13" s="126"/>
      <c r="S13" s="112">
        <f t="shared" si="7"/>
        <v>25401.62725049759</v>
      </c>
      <c r="T13" s="19">
        <f t="shared" si="8"/>
        <v>-6.2382780257370984E-2</v>
      </c>
      <c r="U13" s="19"/>
      <c r="V13" s="112">
        <v>2977.5272248205301</v>
      </c>
      <c r="W13" s="19">
        <f t="shared" si="9"/>
        <v>-0.17866528314847019</v>
      </c>
      <c r="X13" s="112">
        <v>2435.8217134584502</v>
      </c>
      <c r="Y13" s="19">
        <f t="shared" si="10"/>
        <v>0.55112636502699819</v>
      </c>
      <c r="Z13" s="112">
        <v>3630.0953668868801</v>
      </c>
      <c r="AA13" s="19">
        <f t="shared" si="11"/>
        <v>3.2213988672298743E-2</v>
      </c>
      <c r="AB13" s="112">
        <v>3750.7002434746501</v>
      </c>
      <c r="AC13" s="19">
        <f t="shared" si="12"/>
        <v>5.848350227263599E-2</v>
      </c>
      <c r="AD13" s="112">
        <v>3556.6394226746802</v>
      </c>
      <c r="AE13" s="19">
        <f t="shared" si="13"/>
        <v>1.8719484722602209E-2</v>
      </c>
      <c r="AF13" s="112">
        <v>3191.3385829087902</v>
      </c>
      <c r="AG13" s="19">
        <f t="shared" si="14"/>
        <v>2.3130250920190054E-2</v>
      </c>
      <c r="AH13" s="112">
        <v>3720.4123051578799</v>
      </c>
      <c r="AI13" s="19">
        <f t="shared" si="15"/>
        <v>0.13267890203807453</v>
      </c>
      <c r="AJ13" s="112">
        <v>3829.1468158653201</v>
      </c>
      <c r="AK13" s="19">
        <f t="shared" si="16"/>
        <v>0.11308666235679832</v>
      </c>
      <c r="AL13" s="112">
        <v>3882.8650526401102</v>
      </c>
      <c r="AM13" s="19">
        <f t="shared" si="17"/>
        <v>8.5723645082427247E-2</v>
      </c>
      <c r="AN13" s="112">
        <v>3715.0695498713699</v>
      </c>
      <c r="AO13" s="19">
        <f t="shared" si="18"/>
        <v>4.6630159368030499E-2</v>
      </c>
      <c r="AP13" s="112">
        <v>3869.0475432858202</v>
      </c>
      <c r="AQ13" s="19">
        <f t="shared" si="19"/>
        <v>5.9539276721566781E-2</v>
      </c>
      <c r="AR13" s="112">
        <v>4152.7633008202401</v>
      </c>
      <c r="AS13" s="19">
        <f t="shared" si="20"/>
        <v>2.9139946910184511E-2</v>
      </c>
      <c r="AT13" s="112">
        <f t="shared" si="21"/>
        <v>42711.427121864719</v>
      </c>
      <c r="AU13" s="19">
        <f t="shared" si="22"/>
        <v>5.7116256880911154E-2</v>
      </c>
      <c r="AV13" s="19"/>
      <c r="AW13" s="112">
        <f t="shared" si="23"/>
        <v>36368.539570404348</v>
      </c>
      <c r="AX13" s="112">
        <v>3625.2299625595501</v>
      </c>
      <c r="AY13" s="19">
        <f t="shared" si="24"/>
        <v>0.46064516784893361</v>
      </c>
      <c r="AZ13" s="112">
        <v>1570.3567216562999</v>
      </c>
      <c r="BA13" s="19">
        <f t="shared" si="25"/>
        <v>-0.48877653615300487</v>
      </c>
      <c r="BB13" s="112">
        <v>3516.8050488795898</v>
      </c>
      <c r="BC13" s="19">
        <f t="shared" si="26"/>
        <v>-9.7820514254059576E-2</v>
      </c>
      <c r="BD13" s="112">
        <v>3543.4659448367802</v>
      </c>
      <c r="BE13" s="19">
        <f t="shared" si="27"/>
        <v>-2.6973074593098278E-2</v>
      </c>
      <c r="BF13" s="112">
        <v>3491.28437809664</v>
      </c>
      <c r="BG13" s="19">
        <f t="shared" si="28"/>
        <v>-3.5803363859968629E-2</v>
      </c>
      <c r="BH13" s="112">
        <v>3119.1909143909502</v>
      </c>
      <c r="BI13" s="19">
        <f t="shared" si="29"/>
        <v>-0.15146273610259597</v>
      </c>
      <c r="BJ13" s="112">
        <v>3284.6134049672801</v>
      </c>
      <c r="BK13" s="19">
        <f t="shared" si="30"/>
        <v>-0.11256959697996805</v>
      </c>
      <c r="BL13" s="112">
        <v>3440.11562204659</v>
      </c>
      <c r="BM13" s="19">
        <f t="shared" si="31"/>
        <v>-0.1322546700542484</v>
      </c>
      <c r="BN13" s="112">
        <v>3576.2922454777399</v>
      </c>
      <c r="BO13" s="19">
        <f t="shared" si="32"/>
        <v>-0.10473447372914946</v>
      </c>
      <c r="BP13" s="112">
        <v>3549.5533131919101</v>
      </c>
      <c r="BQ13" s="19">
        <f t="shared" si="33"/>
        <v>-7.1317827731872785E-2</v>
      </c>
      <c r="BR13" s="112">
        <v>3651.6320143010198</v>
      </c>
      <c r="BS13" s="19">
        <f t="shared" si="34"/>
        <v>-0.10046831282024205</v>
      </c>
      <c r="BT13" s="112">
        <v>4035.17841600474</v>
      </c>
      <c r="BU13" s="19">
        <f t="shared" si="35"/>
        <v>-8.2949436327943493E-2</v>
      </c>
      <c r="BV13" s="112">
        <f t="shared" si="36"/>
        <v>40403.717986409087</v>
      </c>
      <c r="BW13" s="19">
        <f t="shared" si="37"/>
        <v>-8.8622014697317897E-2</v>
      </c>
      <c r="BX13" s="19"/>
      <c r="BY13" s="137">
        <v>2481.93746322275</v>
      </c>
      <c r="BZ13" s="138">
        <f t="shared" si="38"/>
        <v>-0.25474235929628442</v>
      </c>
      <c r="CA13" s="137">
        <v>3071.7618276736498</v>
      </c>
      <c r="CB13" s="138">
        <f t="shared" si="39"/>
        <v>0.30695496810539846</v>
      </c>
      <c r="CC13" s="137">
        <v>3898.12127680095</v>
      </c>
      <c r="CD13" s="138">
        <f t="shared" si="40"/>
        <v>3.1142157442038521E-2</v>
      </c>
      <c r="CE13" s="137">
        <v>3641.6936184525098</v>
      </c>
      <c r="CF13" s="138">
        <f t="shared" si="41"/>
        <v>6.9849367875102653E-2</v>
      </c>
      <c r="CG13" s="137">
        <v>3620.92569838586</v>
      </c>
      <c r="CH13" s="138">
        <f t="shared" si="42"/>
        <v>3.1028278433278489E-2</v>
      </c>
      <c r="CI13" s="137">
        <v>3675.96220826442</v>
      </c>
      <c r="CJ13" s="138">
        <f t="shared" si="43"/>
        <v>9.0715274884559216E-2</v>
      </c>
      <c r="CK13" s="121">
        <v>3701.2631005083299</v>
      </c>
      <c r="CL13" s="138">
        <f t="shared" si="44"/>
        <v>5.4731496674171654E-2</v>
      </c>
      <c r="CM13" s="137">
        <v>3964.4300042060199</v>
      </c>
      <c r="CN13" s="138">
        <f t="shared" si="45"/>
        <v>0.1031603048160552</v>
      </c>
      <c r="CO13" s="137">
        <v>3994.6721285856602</v>
      </c>
      <c r="CP13" s="138">
        <f t="shared" si="46"/>
        <v>-1.3801951132005774E-2</v>
      </c>
      <c r="CQ13" s="137">
        <v>3822.1400379882498</v>
      </c>
      <c r="CR13" s="138">
        <f t="shared" si="47"/>
        <v>1.6572681344016127E-2</v>
      </c>
      <c r="CS13" s="137">
        <v>4059.4812460133999</v>
      </c>
      <c r="CT13" s="138">
        <f t="shared" si="48"/>
        <v>-2.0150482207519693E-2</v>
      </c>
      <c r="CU13" s="137">
        <v>4400.1700406213886</v>
      </c>
      <c r="CV13" s="138">
        <f t="shared" si="49"/>
        <v>6.2082623670668413E-2</v>
      </c>
      <c r="CW13" s="137">
        <f t="shared" si="50"/>
        <v>44332.558650723186</v>
      </c>
      <c r="CX13" s="138">
        <f t="shared" si="51"/>
        <v>3.6015845185320527E-2</v>
      </c>
      <c r="CY13" s="138"/>
      <c r="CZ13" s="139">
        <f t="shared" si="52"/>
        <v>8.3924219367329522E-2</v>
      </c>
      <c r="DA13" s="139">
        <f t="shared" si="53"/>
        <v>6.209641867284188E-2</v>
      </c>
      <c r="DB13" s="139"/>
      <c r="DC13" s="139"/>
      <c r="DD13" s="139"/>
      <c r="DE13" s="139"/>
      <c r="DF13" s="139"/>
      <c r="DG13" s="139"/>
      <c r="DH13" s="139"/>
      <c r="DI13" s="139"/>
      <c r="DJ13" s="139"/>
      <c r="DK13" s="139"/>
      <c r="DL13" s="606"/>
      <c r="DM13" s="150">
        <v>3330.30797360113</v>
      </c>
      <c r="DN13" s="150">
        <v>2350.3195616039998</v>
      </c>
      <c r="DO13" s="150">
        <v>3780.3917225836699</v>
      </c>
      <c r="DP13" s="150">
        <v>3403.9311774194098</v>
      </c>
      <c r="DQ13" s="150">
        <v>3511.9557573029101</v>
      </c>
      <c r="DR13" s="150">
        <v>3370.230795249</v>
      </c>
      <c r="DS13" s="150">
        <v>3509.1993670231</v>
      </c>
      <c r="DT13" s="150">
        <v>3593.7025533810001</v>
      </c>
      <c r="DU13" s="150">
        <v>4050.5780083127702</v>
      </c>
      <c r="DV13" s="150">
        <v>3759.8295804437498</v>
      </c>
      <c r="DW13" s="150">
        <v>3987.9800886389498</v>
      </c>
      <c r="DX13" s="150">
        <v>4142.9639677315699</v>
      </c>
      <c r="DY13" s="151">
        <v>-5.1175391911520429E-2</v>
      </c>
      <c r="DZ13" s="150">
        <f t="shared" si="65"/>
        <v>42791.390553291261</v>
      </c>
      <c r="EA13" s="152">
        <f t="shared" si="66"/>
        <v>-8.3696356887160372E-2</v>
      </c>
      <c r="EB13" s="152"/>
      <c r="EC13" s="108">
        <v>4581.7313143748106</v>
      </c>
      <c r="ED13" s="108">
        <v>1929.63196458482</v>
      </c>
      <c r="EE13" s="108">
        <v>3583.4404166880399</v>
      </c>
      <c r="EF13" s="108">
        <v>4146.1480714127802</v>
      </c>
      <c r="EG13" s="108">
        <v>3837.4210269463101</v>
      </c>
      <c r="EH13" s="108">
        <v>4290.6516568055195</v>
      </c>
      <c r="EI13" s="108">
        <v>3797.3827219842601</v>
      </c>
      <c r="EJ13" s="108">
        <v>3756.4525818970001</v>
      </c>
      <c r="EK13" s="108">
        <v>4125.7983817957702</v>
      </c>
      <c r="EL13" s="108">
        <v>3773.6628201058202</v>
      </c>
      <c r="EM13" s="108">
        <v>4511.2733424207499</v>
      </c>
      <c r="EN13" s="108">
        <v>4366.4170726748598</v>
      </c>
      <c r="EO13" s="143">
        <f t="shared" si="68"/>
        <v>46700.011371690736</v>
      </c>
      <c r="EP13" s="19"/>
    </row>
    <row r="14" spans="1:147" s="80" customFormat="1" ht="27" customHeight="1">
      <c r="A14" s="597"/>
      <c r="B14" s="128" t="s">
        <v>91</v>
      </c>
      <c r="C14" s="112">
        <f>C15+C16</f>
        <v>687807.49335091701</v>
      </c>
      <c r="D14" s="19">
        <f t="shared" si="0"/>
        <v>0.11512202825875639</v>
      </c>
      <c r="E14" s="112">
        <f>E15+E16</f>
        <v>459304.081667124</v>
      </c>
      <c r="F14" s="19">
        <f t="shared" si="1"/>
        <v>-0.17744663877555722</v>
      </c>
      <c r="G14" s="112">
        <f>G15+G16</f>
        <v>675053.05606927001</v>
      </c>
      <c r="H14" s="19">
        <f t="shared" si="2"/>
        <v>-4.3102128318207589E-2</v>
      </c>
      <c r="I14" s="112">
        <f>I15+I16</f>
        <v>704560.76079176296</v>
      </c>
      <c r="J14" s="19">
        <f t="shared" si="3"/>
        <v>-1.5545996170358456E-2</v>
      </c>
      <c r="K14" s="112">
        <f>K15+K16</f>
        <v>714138.902067599</v>
      </c>
      <c r="L14" s="19">
        <f t="shared" si="4"/>
        <v>-1.2854581305649537E-2</v>
      </c>
      <c r="M14" s="112">
        <f>M15+M16</f>
        <v>687103.884526924</v>
      </c>
      <c r="N14" s="19">
        <f t="shared" si="5"/>
        <v>1.3855721218233752E-2</v>
      </c>
      <c r="O14" s="112">
        <f>O15+O16</f>
        <v>667561.37388860004</v>
      </c>
      <c r="P14" s="19">
        <f t="shared" si="6"/>
        <v>7.6306840131479259E-3</v>
      </c>
      <c r="Q14" s="126"/>
      <c r="R14" s="126"/>
      <c r="S14" s="112">
        <f t="shared" si="7"/>
        <v>4595529.5523621971</v>
      </c>
      <c r="T14" s="19">
        <f t="shared" si="8"/>
        <v>-0.13609628813361918</v>
      </c>
      <c r="U14" s="19"/>
      <c r="V14" s="112">
        <f>V15+V16</f>
        <v>616800.202956188</v>
      </c>
      <c r="W14" s="19">
        <f t="shared" si="9"/>
        <v>-3.183007200539445E-2</v>
      </c>
      <c r="X14" s="112">
        <f>X15+X16</f>
        <v>558388.188923585</v>
      </c>
      <c r="Y14" s="19">
        <f t="shared" si="10"/>
        <v>0.53840346350366231</v>
      </c>
      <c r="Z14" s="112">
        <f>Z15+Z16</f>
        <v>705459.87826562196</v>
      </c>
      <c r="AA14" s="19">
        <f t="shared" si="11"/>
        <v>0.13800183159215473</v>
      </c>
      <c r="AB14" s="112">
        <f>AB15+AB16</f>
        <v>715686.82543921703</v>
      </c>
      <c r="AC14" s="19">
        <f t="shared" si="12"/>
        <v>0.12832866639106788</v>
      </c>
      <c r="AD14" s="112">
        <f>AD15+AD16</f>
        <v>723438.39979742398</v>
      </c>
      <c r="AE14" s="19">
        <f t="shared" si="13"/>
        <v>0.1188827708776854</v>
      </c>
      <c r="AF14" s="112">
        <f>AF15+AF16</f>
        <v>677713.67281067395</v>
      </c>
      <c r="AG14" s="19">
        <f t="shared" si="14"/>
        <v>0.12868727787223655</v>
      </c>
      <c r="AH14" s="112">
        <f>AH15+AH16</f>
        <v>662505.99994619598</v>
      </c>
      <c r="AI14" s="19">
        <f t="shared" si="15"/>
        <v>3.754790539448738E-2</v>
      </c>
      <c r="AJ14" s="112">
        <f>AJ15+AJ16</f>
        <v>659499.60546429805</v>
      </c>
      <c r="AK14" s="19">
        <f t="shared" si="16"/>
        <v>-4.6547698800309956E-3</v>
      </c>
      <c r="AL14" s="112">
        <f>AL15+AL16</f>
        <v>692383.63417693903</v>
      </c>
      <c r="AM14" s="19">
        <f t="shared" si="17"/>
        <v>1.1668143630495731E-2</v>
      </c>
      <c r="AN14" s="112">
        <f>AN15+AN16</f>
        <v>643793.39095220098</v>
      </c>
      <c r="AO14" s="19">
        <f t="shared" si="18"/>
        <v>-5.994498595579667E-2</v>
      </c>
      <c r="AP14" s="112">
        <f>AP15+AP16</f>
        <v>666125.44110996404</v>
      </c>
      <c r="AQ14" s="19">
        <f t="shared" si="19"/>
        <v>-4.1272987496299152E-2</v>
      </c>
      <c r="AR14" s="112">
        <f>AR15+AR16</f>
        <v>721624.59759412601</v>
      </c>
      <c r="AS14" s="19">
        <f t="shared" si="20"/>
        <v>-8.5894424988161688E-2</v>
      </c>
      <c r="AT14" s="112">
        <f t="shared" si="21"/>
        <v>8043419.837436433</v>
      </c>
      <c r="AU14" s="19">
        <f t="shared" si="22"/>
        <v>5.0623419829178173E-2</v>
      </c>
      <c r="AV14" s="19"/>
      <c r="AW14" s="112">
        <f t="shared" si="23"/>
        <v>6866421.8671380207</v>
      </c>
      <c r="AX14" s="112">
        <f>AX15+AX16</f>
        <v>637078.45608650707</v>
      </c>
      <c r="AY14" s="19">
        <f t="shared" si="24"/>
        <v>0.38377579603011402</v>
      </c>
      <c r="AZ14" s="112">
        <f>AZ15+AZ16</f>
        <v>362966.024304102</v>
      </c>
      <c r="BA14" s="19">
        <f t="shared" si="25"/>
        <v>-0.30568756245898776</v>
      </c>
      <c r="BB14" s="112">
        <f>BB15+BB16</f>
        <v>619911.02182904899</v>
      </c>
      <c r="BC14" s="19">
        <f t="shared" si="26"/>
        <v>-1.7424351059807108E-3</v>
      </c>
      <c r="BD14" s="112">
        <f>BD15+BD16</f>
        <v>634289.32256797492</v>
      </c>
      <c r="BE14" s="19">
        <f t="shared" si="27"/>
        <v>6.2126959486193289E-2</v>
      </c>
      <c r="BF14" s="112">
        <f>BF15+BF16</f>
        <v>646572.11517336802</v>
      </c>
      <c r="BG14" s="19">
        <f t="shared" si="28"/>
        <v>5.5546729349525981E-2</v>
      </c>
      <c r="BH14" s="112">
        <f>BH15+BH16</f>
        <v>600444.14967472397</v>
      </c>
      <c r="BI14" s="19">
        <f t="shared" si="29"/>
        <v>-1.1571750284484317E-2</v>
      </c>
      <c r="BJ14" s="112">
        <f>BJ15+BJ16</f>
        <v>638530.51652039506</v>
      </c>
      <c r="BK14" s="19">
        <f t="shared" si="30"/>
        <v>2.8140972184088842E-2</v>
      </c>
      <c r="BL14" s="112">
        <f>BL15+BL16</f>
        <v>662583.78048871399</v>
      </c>
      <c r="BM14" s="19">
        <f t="shared" si="31"/>
        <v>8.8072411916424453E-3</v>
      </c>
      <c r="BN14" s="112">
        <f>BN15+BN16</f>
        <v>684397.98024304199</v>
      </c>
      <c r="BO14" s="19">
        <f t="shared" si="32"/>
        <v>6.5235605367888194E-3</v>
      </c>
      <c r="BP14" s="112">
        <f>BP15+BP16</f>
        <v>684846.50508116803</v>
      </c>
      <c r="BQ14" s="19">
        <f t="shared" si="33"/>
        <v>4.3472125044239363E-2</v>
      </c>
      <c r="BR14" s="112">
        <f>BR15+BR16</f>
        <v>694801.99516897695</v>
      </c>
      <c r="BS14" s="19">
        <f t="shared" si="34"/>
        <v>3.1041373058506849E-2</v>
      </c>
      <c r="BT14" s="112">
        <f>BT15+BT16</f>
        <v>789432.443385744</v>
      </c>
      <c r="BU14" s="19">
        <f t="shared" si="35"/>
        <v>9.8360180999905511E-2</v>
      </c>
      <c r="BV14" s="112">
        <f t="shared" si="36"/>
        <v>7655854.3105237652</v>
      </c>
      <c r="BW14" s="19">
        <f t="shared" si="37"/>
        <v>3.0659160919181971E-2</v>
      </c>
      <c r="BX14" s="19"/>
      <c r="BY14" s="137">
        <f>BY15+BY16</f>
        <v>460391.38559455104</v>
      </c>
      <c r="BZ14" s="138">
        <f t="shared" si="38"/>
        <v>-0.11431772072411794</v>
      </c>
      <c r="CA14" s="137">
        <f>CA15+CA16</f>
        <v>522770.44840156997</v>
      </c>
      <c r="CB14" s="138">
        <f t="shared" si="39"/>
        <v>0.45082083537428308</v>
      </c>
      <c r="CC14" s="154">
        <f>SUM(CC15:CC16)</f>
        <v>620993.06194074498</v>
      </c>
      <c r="CD14" s="138">
        <f t="shared" si="40"/>
        <v>0.17806365830962756</v>
      </c>
      <c r="CE14" s="137">
        <v>597187.85678391403</v>
      </c>
      <c r="CF14" s="138">
        <f t="shared" si="41"/>
        <v>0.18396493751118093</v>
      </c>
      <c r="CG14" s="137">
        <v>612547.12576468696</v>
      </c>
      <c r="CH14" s="138">
        <f t="shared" si="42"/>
        <v>0.18767649939549158</v>
      </c>
      <c r="CI14" s="137">
        <f>CI15+CI16</f>
        <v>607473.68344393303</v>
      </c>
      <c r="CJ14" s="138">
        <f t="shared" si="43"/>
        <v>0.23449332523613253</v>
      </c>
      <c r="CK14" s="137">
        <f>CK15+CK16</f>
        <v>621053.46814839903</v>
      </c>
      <c r="CL14" s="138">
        <f t="shared" si="44"/>
        <v>0.2199871260438746</v>
      </c>
      <c r="CM14" s="137">
        <v>656799.19159387099</v>
      </c>
      <c r="CN14" s="138">
        <f t="shared" si="45"/>
        <v>0.26187877066770926</v>
      </c>
      <c r="CO14" s="137">
        <f>SUM(CO15:CO16)</f>
        <v>679962.20563187404</v>
      </c>
      <c r="CP14" s="138">
        <f t="shared" si="46"/>
        <v>0.14393989801395835</v>
      </c>
      <c r="CQ14" s="137">
        <f>SUM(CQ15:CQ16)</f>
        <v>656315.09327777498</v>
      </c>
      <c r="CR14" s="138">
        <f t="shared" si="47"/>
        <v>0.11959001028479133</v>
      </c>
      <c r="CS14" s="137">
        <f>CS15+CS16</f>
        <v>673883.71924193401</v>
      </c>
      <c r="CT14" s="138">
        <f t="shared" si="48"/>
        <v>0.10686220939941427</v>
      </c>
      <c r="CU14" s="137">
        <f>CU15+CU16</f>
        <v>718737.31134997506</v>
      </c>
      <c r="CV14" s="138">
        <f t="shared" si="49"/>
        <v>0.18053478026379888</v>
      </c>
      <c r="CW14" s="137">
        <f t="shared" si="50"/>
        <v>7428114.5511732288</v>
      </c>
      <c r="CX14" s="138">
        <f t="shared" si="51"/>
        <v>0.17351557061462897</v>
      </c>
      <c r="CY14" s="138"/>
      <c r="CZ14" s="139">
        <f t="shared" si="52"/>
        <v>6.6559839371839624E-2</v>
      </c>
      <c r="DA14" s="139">
        <f t="shared" si="53"/>
        <v>2.6768584395061801E-2</v>
      </c>
      <c r="DB14" s="139"/>
      <c r="DC14" s="139"/>
      <c r="DD14" s="139">
        <f>CW7/CW5</f>
        <v>0.17743447255548181</v>
      </c>
      <c r="DE14" s="139"/>
      <c r="DF14" s="139"/>
      <c r="DG14" s="139"/>
      <c r="DH14" s="139"/>
      <c r="DI14" s="139"/>
      <c r="DJ14" s="139"/>
      <c r="DK14" s="139"/>
      <c r="DL14" s="606"/>
      <c r="DM14" s="137">
        <v>519815.50988121697</v>
      </c>
      <c r="DN14" s="137">
        <v>360327.36479601602</v>
      </c>
      <c r="DO14" s="137">
        <v>527130.31045520201</v>
      </c>
      <c r="DP14" s="137">
        <v>504396.57278978702</v>
      </c>
      <c r="DQ14" s="137">
        <v>515752.50169255998</v>
      </c>
      <c r="DR14" s="137">
        <v>492083.40865491203</v>
      </c>
      <c r="DS14" s="137">
        <v>509065.59166925499</v>
      </c>
      <c r="DT14" s="137">
        <v>520493.09875173902</v>
      </c>
      <c r="DU14" s="137">
        <v>594403.785384516</v>
      </c>
      <c r="DV14" s="137">
        <v>586210.20842337399</v>
      </c>
      <c r="DW14" s="137">
        <v>591294.48134329601</v>
      </c>
      <c r="DX14" s="137">
        <v>608823.49539025698</v>
      </c>
      <c r="DY14" s="138">
        <v>1.61124044732983E-2</v>
      </c>
      <c r="DZ14" s="137">
        <f t="shared" si="65"/>
        <v>6329796.3292321311</v>
      </c>
      <c r="EA14" s="19">
        <f t="shared" si="66"/>
        <v>-5.2265988900462745E-2</v>
      </c>
      <c r="EB14" s="19"/>
      <c r="EC14" s="131">
        <f t="shared" ref="EC14:EN14" si="79">EC15+EC16</f>
        <v>682463.55157099594</v>
      </c>
      <c r="ED14" s="131">
        <f t="shared" si="79"/>
        <v>350917.79060334095</v>
      </c>
      <c r="EE14" s="131">
        <f t="shared" si="79"/>
        <v>507722.01891714201</v>
      </c>
      <c r="EF14" s="131">
        <f t="shared" si="79"/>
        <v>564164.49452816707</v>
      </c>
      <c r="EG14" s="131">
        <f t="shared" si="79"/>
        <v>540414.113187904</v>
      </c>
      <c r="EH14" s="131">
        <f t="shared" si="79"/>
        <v>583262.72128621989</v>
      </c>
      <c r="EI14" s="131">
        <f t="shared" si="79"/>
        <v>525523.95193992194</v>
      </c>
      <c r="EJ14" s="131">
        <f t="shared" si="79"/>
        <v>557543.32780283794</v>
      </c>
      <c r="EK14" s="131">
        <f t="shared" si="79"/>
        <v>601815.18259101606</v>
      </c>
      <c r="EL14" s="131">
        <f t="shared" si="79"/>
        <v>537800.55330496305</v>
      </c>
      <c r="EM14" s="108">
        <f t="shared" si="79"/>
        <v>628077.15838656598</v>
      </c>
      <c r="EN14" s="108">
        <f t="shared" si="79"/>
        <v>599169.43510382599</v>
      </c>
      <c r="EO14" s="143">
        <f t="shared" si="68"/>
        <v>6678874.2992229015</v>
      </c>
      <c r="EP14" s="19"/>
      <c r="EQ14" s="155"/>
    </row>
    <row r="15" spans="1:147" s="80" customFormat="1" ht="27" customHeight="1">
      <c r="A15" s="597"/>
      <c r="B15" s="128" t="s">
        <v>92</v>
      </c>
      <c r="C15" s="112">
        <v>165332.6054</v>
      </c>
      <c r="D15" s="19">
        <f t="shared" si="0"/>
        <v>-0.26114536882545691</v>
      </c>
      <c r="E15" s="112">
        <v>149830.2083</v>
      </c>
      <c r="F15" s="19">
        <f t="shared" si="1"/>
        <v>-0.30555906403600464</v>
      </c>
      <c r="G15" s="112">
        <v>212998.4307</v>
      </c>
      <c r="H15" s="19">
        <f t="shared" si="2"/>
        <v>-6.5928500657192579E-2</v>
      </c>
      <c r="I15" s="112">
        <v>227544.82639999999</v>
      </c>
      <c r="J15" s="19">
        <f t="shared" si="3"/>
        <v>-1.6440862807875711E-2</v>
      </c>
      <c r="K15" s="112">
        <v>238395.12359999999</v>
      </c>
      <c r="L15" s="19">
        <f t="shared" si="4"/>
        <v>1.3506731647681791E-2</v>
      </c>
      <c r="M15" s="112">
        <v>241659.5295</v>
      </c>
      <c r="N15" s="19">
        <f t="shared" si="5"/>
        <v>-7.7224220605331961E-3</v>
      </c>
      <c r="O15" s="112">
        <v>204809.56330000001</v>
      </c>
      <c r="P15" s="19">
        <f t="shared" si="6"/>
        <v>0.22325108649159042</v>
      </c>
      <c r="Q15" s="126"/>
      <c r="R15" s="126"/>
      <c r="S15" s="112">
        <f t="shared" si="7"/>
        <v>1440570.2871999999</v>
      </c>
      <c r="T15" s="19">
        <f t="shared" si="8"/>
        <v>-0.14724899328179653</v>
      </c>
      <c r="U15" s="19"/>
      <c r="V15" s="112">
        <v>223768.78810000001</v>
      </c>
      <c r="W15" s="19">
        <f t="shared" si="9"/>
        <v>0.24198280742366896</v>
      </c>
      <c r="X15" s="112">
        <v>215756.59</v>
      </c>
      <c r="Y15" s="19">
        <f t="shared" si="10"/>
        <v>0.66702042347937507</v>
      </c>
      <c r="Z15" s="112">
        <v>228032.25539999999</v>
      </c>
      <c r="AA15" s="19">
        <f t="shared" si="11"/>
        <v>0.43404840848636006</v>
      </c>
      <c r="AB15" s="112">
        <v>231348.39360000001</v>
      </c>
      <c r="AC15" s="19">
        <f t="shared" si="12"/>
        <v>0.33102508871126646</v>
      </c>
      <c r="AD15" s="112">
        <v>235218.09589999999</v>
      </c>
      <c r="AE15" s="19">
        <f t="shared" si="13"/>
        <v>0.35419069891972388</v>
      </c>
      <c r="AF15" s="112">
        <v>243540.2501</v>
      </c>
      <c r="AG15" s="19">
        <f t="shared" si="14"/>
        <v>0.35996059567081806</v>
      </c>
      <c r="AH15" s="112">
        <v>167430.51819999999</v>
      </c>
      <c r="AI15" s="19">
        <f t="shared" si="15"/>
        <v>-0.1733545223033417</v>
      </c>
      <c r="AJ15" s="112">
        <v>144226.2304</v>
      </c>
      <c r="AK15" s="19">
        <f t="shared" si="16"/>
        <v>-0.29806702101793825</v>
      </c>
      <c r="AL15" s="112">
        <v>162619.78700000001</v>
      </c>
      <c r="AM15" s="19">
        <f t="shared" si="17"/>
        <v>-0.21057257141535068</v>
      </c>
      <c r="AN15" s="112">
        <v>154248.88399999999</v>
      </c>
      <c r="AO15" s="19">
        <f t="shared" si="18"/>
        <v>-0.24303044599311074</v>
      </c>
      <c r="AP15" s="112">
        <v>189963.88190000001</v>
      </c>
      <c r="AQ15" s="19">
        <f t="shared" si="19"/>
        <v>-0.14052627353056912</v>
      </c>
      <c r="AR15" s="112">
        <v>228375.09760000001</v>
      </c>
      <c r="AS15" s="19">
        <f t="shared" si="20"/>
        <v>-0.22358365151618143</v>
      </c>
      <c r="AT15" s="112">
        <f t="shared" si="21"/>
        <v>2424528.7722000005</v>
      </c>
      <c r="AU15" s="19">
        <f t="shared" si="22"/>
        <v>4.140075053177994E-2</v>
      </c>
      <c r="AV15" s="19"/>
      <c r="AW15" s="112">
        <f t="shared" si="23"/>
        <v>2034001.9574</v>
      </c>
      <c r="AX15" s="112">
        <v>180170.6004</v>
      </c>
      <c r="AY15" s="19">
        <f t="shared" si="24"/>
        <v>1.195685843525331</v>
      </c>
      <c r="AZ15" s="112">
        <v>129426.48269999999</v>
      </c>
      <c r="BA15" s="19">
        <f t="shared" si="25"/>
        <v>0.54176956483253536</v>
      </c>
      <c r="BB15" s="112">
        <v>159012.94130000001</v>
      </c>
      <c r="BC15" s="19">
        <f t="shared" si="26"/>
        <v>0.66584263370218855</v>
      </c>
      <c r="BD15" s="112">
        <v>173812.196</v>
      </c>
      <c r="BE15" s="19">
        <f t="shared" si="27"/>
        <v>0.69367917155300574</v>
      </c>
      <c r="BF15" s="112">
        <v>173696.4344</v>
      </c>
      <c r="BG15" s="19">
        <f t="shared" si="28"/>
        <v>0.5793653709801827</v>
      </c>
      <c r="BH15" s="112">
        <v>179078.9019</v>
      </c>
      <c r="BI15" s="19">
        <f t="shared" si="29"/>
        <v>0.49267106806118455</v>
      </c>
      <c r="BJ15" s="112">
        <v>202542.10870000001</v>
      </c>
      <c r="BK15" s="19">
        <f t="shared" si="30"/>
        <v>0.54262479931091767</v>
      </c>
      <c r="BL15" s="112">
        <v>205470.08720000001</v>
      </c>
      <c r="BM15" s="19">
        <f t="shared" si="31"/>
        <v>0.52108815415610366</v>
      </c>
      <c r="BN15" s="112">
        <v>205997.133</v>
      </c>
      <c r="BO15" s="19">
        <f t="shared" si="32"/>
        <v>0.50358575705941422</v>
      </c>
      <c r="BP15" s="112">
        <v>203771.58259999999</v>
      </c>
      <c r="BQ15" s="19">
        <f t="shared" si="33"/>
        <v>0.45150462173055095</v>
      </c>
      <c r="BR15" s="112">
        <v>221023.48920000001</v>
      </c>
      <c r="BS15" s="19">
        <f t="shared" si="34"/>
        <v>0.51672095875157398</v>
      </c>
      <c r="BT15" s="112">
        <v>294139.99080000003</v>
      </c>
      <c r="BU15" s="19">
        <f t="shared" si="35"/>
        <v>0.89132278024357103</v>
      </c>
      <c r="BV15" s="112">
        <f t="shared" si="36"/>
        <v>2328141.9482</v>
      </c>
      <c r="BW15" s="19">
        <f t="shared" si="37"/>
        <v>0.61783611831609497</v>
      </c>
      <c r="BX15" s="19"/>
      <c r="BY15" s="137">
        <v>82056.638900000005</v>
      </c>
      <c r="BZ15" s="138">
        <f t="shared" si="38"/>
        <v>1.5914503194156508</v>
      </c>
      <c r="CA15" s="137">
        <v>83946.710099999997</v>
      </c>
      <c r="CB15" s="138">
        <f t="shared" si="39"/>
        <v>1.8891347439870585</v>
      </c>
      <c r="CC15" s="137">
        <v>95454.959600000002</v>
      </c>
      <c r="CD15" s="138">
        <f t="shared" si="40"/>
        <v>2.001518362358814</v>
      </c>
      <c r="CE15" s="137">
        <v>102624.0382</v>
      </c>
      <c r="CF15" s="138">
        <f t="shared" si="41"/>
        <v>2.8824721150767574</v>
      </c>
      <c r="CG15" s="137">
        <v>109978.6266</v>
      </c>
      <c r="CH15" s="138">
        <f t="shared" si="42"/>
        <v>2.855987772881027</v>
      </c>
      <c r="CI15" s="121">
        <v>119972.11289999999</v>
      </c>
      <c r="CJ15" s="138">
        <f t="shared" si="43"/>
        <v>3.1381509095074351</v>
      </c>
      <c r="CK15" s="121">
        <v>131297.06510000001</v>
      </c>
      <c r="CL15" s="138">
        <f t="shared" si="44"/>
        <v>3.3757740648232728</v>
      </c>
      <c r="CM15" s="137">
        <v>135080.98569999999</v>
      </c>
      <c r="CN15" s="138">
        <f t="shared" si="45"/>
        <v>3.7443238072761975</v>
      </c>
      <c r="CO15" s="137">
        <v>137003.9135</v>
      </c>
      <c r="CP15" s="138">
        <f t="shared" si="46"/>
        <v>3.861852594905451</v>
      </c>
      <c r="CQ15" s="137">
        <v>140386.45110000001</v>
      </c>
      <c r="CR15" s="138">
        <f t="shared" si="47"/>
        <v>4.0199994984522194</v>
      </c>
      <c r="CS15" s="137">
        <v>145724.55660000001</v>
      </c>
      <c r="CT15" s="138">
        <f t="shared" si="48"/>
        <v>3.7189832350797936</v>
      </c>
      <c r="CU15" s="137">
        <v>155520.77830000001</v>
      </c>
      <c r="CV15" s="138">
        <f t="shared" si="49"/>
        <v>4.0362132685621868</v>
      </c>
      <c r="CW15" s="137">
        <f t="shared" si="50"/>
        <v>1439046.8366</v>
      </c>
      <c r="CX15" s="138">
        <f t="shared" si="51"/>
        <v>3.1521021250738821</v>
      </c>
      <c r="CY15" s="138"/>
      <c r="CZ15" s="139">
        <f t="shared" si="52"/>
        <v>6.7224234051983967E-2</v>
      </c>
      <c r="DA15" s="139">
        <f t="shared" si="53"/>
        <v>3.8024363876807188E-2</v>
      </c>
      <c r="DB15" s="139"/>
      <c r="DC15" s="139"/>
      <c r="DD15" s="139">
        <f>CW8/CW6</f>
        <v>0.20930179737348306</v>
      </c>
      <c r="DE15" s="139"/>
      <c r="DF15" s="139"/>
      <c r="DG15" s="139"/>
      <c r="DH15" s="139"/>
      <c r="DI15" s="139"/>
      <c r="DJ15" s="139"/>
      <c r="DK15" s="139"/>
      <c r="DL15" s="606"/>
      <c r="DM15" s="137">
        <v>31664.368900000001</v>
      </c>
      <c r="DN15" s="137">
        <v>29056.003799999999</v>
      </c>
      <c r="DO15" s="137">
        <v>31802.224099999999</v>
      </c>
      <c r="DP15" s="137">
        <v>26432.652999999998</v>
      </c>
      <c r="DQ15" s="137">
        <v>28521.518499999998</v>
      </c>
      <c r="DR15" s="137">
        <v>28991.720099999999</v>
      </c>
      <c r="DS15" s="137">
        <v>30005.448899999999</v>
      </c>
      <c r="DT15" s="137">
        <v>28472.126100000001</v>
      </c>
      <c r="DU15" s="137">
        <v>28179.3639</v>
      </c>
      <c r="DV15" s="137">
        <v>27965.4313</v>
      </c>
      <c r="DW15" s="137">
        <v>24611.359700000001</v>
      </c>
      <c r="DX15" s="137">
        <v>30880.498899999999</v>
      </c>
      <c r="DY15" s="138">
        <v>-8.9590154614340195E-2</v>
      </c>
      <c r="DZ15" s="137">
        <f t="shared" si="65"/>
        <v>346582.71719999996</v>
      </c>
      <c r="EA15" s="19">
        <f t="shared" si="66"/>
        <v>-0.15931483435314209</v>
      </c>
      <c r="EB15" s="19"/>
      <c r="EC15" s="108">
        <v>43194.121599999999</v>
      </c>
      <c r="ED15" s="108">
        <v>28235.530200000001</v>
      </c>
      <c r="EE15" s="108">
        <v>37322.586739999999</v>
      </c>
      <c r="EF15" s="108">
        <v>35839.149310000001</v>
      </c>
      <c r="EG15" s="108">
        <v>34720.017200000002</v>
      </c>
      <c r="EH15" s="108">
        <v>34634.980499999998</v>
      </c>
      <c r="EI15" s="108">
        <v>33474.004099999998</v>
      </c>
      <c r="EJ15" s="108">
        <v>31149.231800000001</v>
      </c>
      <c r="EK15" s="108">
        <v>32160.229899999998</v>
      </c>
      <c r="EL15" s="108">
        <v>32968.478799999997</v>
      </c>
      <c r="EM15" s="108">
        <v>34644.533799999997</v>
      </c>
      <c r="EN15" s="108">
        <v>33919.337599999999</v>
      </c>
      <c r="EO15" s="143">
        <f t="shared" si="68"/>
        <v>412262.20154999988</v>
      </c>
      <c r="EP15" s="19"/>
    </row>
    <row r="16" spans="1:147" s="80" customFormat="1" ht="27" customHeight="1" thickBot="1">
      <c r="A16" s="598"/>
      <c r="B16" s="128" t="s">
        <v>93</v>
      </c>
      <c r="C16" s="112">
        <v>522474.88795091701</v>
      </c>
      <c r="D16" s="19">
        <f t="shared" si="0"/>
        <v>0.32934637843667791</v>
      </c>
      <c r="E16" s="112">
        <v>309473.873367124</v>
      </c>
      <c r="F16" s="19">
        <f t="shared" si="1"/>
        <v>-9.6773694138630795E-2</v>
      </c>
      <c r="G16" s="112">
        <v>462054.62536926998</v>
      </c>
      <c r="H16" s="19">
        <f t="shared" si="2"/>
        <v>-3.2199639819916581E-2</v>
      </c>
      <c r="I16" s="112">
        <v>477015.934391763</v>
      </c>
      <c r="J16" s="19">
        <f t="shared" si="3"/>
        <v>-1.5118555468843775E-2</v>
      </c>
      <c r="K16" s="112">
        <v>475743.77846759901</v>
      </c>
      <c r="L16" s="19">
        <f t="shared" si="4"/>
        <v>-2.5555113808716889E-2</v>
      </c>
      <c r="M16" s="112">
        <v>445444.35502692399</v>
      </c>
      <c r="N16" s="19">
        <f t="shared" si="5"/>
        <v>2.5959516927319459E-2</v>
      </c>
      <c r="O16" s="112">
        <v>462751.8105886</v>
      </c>
      <c r="P16" s="19">
        <f t="shared" si="6"/>
        <v>-6.5290389747410194E-2</v>
      </c>
      <c r="Q16" s="126"/>
      <c r="R16" s="126"/>
      <c r="S16" s="112">
        <f t="shared" si="7"/>
        <v>3154959.2651621969</v>
      </c>
      <c r="T16" s="19">
        <f t="shared" si="8"/>
        <v>-0.13090631306425016</v>
      </c>
      <c r="U16" s="19"/>
      <c r="V16" s="112">
        <v>393031.414856188</v>
      </c>
      <c r="W16" s="19">
        <f t="shared" si="9"/>
        <v>-0.13980158151219402</v>
      </c>
      <c r="X16" s="112">
        <v>342631.59892358503</v>
      </c>
      <c r="Y16" s="19">
        <f t="shared" si="10"/>
        <v>0.46712456730096985</v>
      </c>
      <c r="Z16" s="112">
        <v>477427.62286562199</v>
      </c>
      <c r="AA16" s="19">
        <f t="shared" si="11"/>
        <v>3.5863769095326514E-2</v>
      </c>
      <c r="AB16" s="112">
        <v>484338.43183921702</v>
      </c>
      <c r="AC16" s="19">
        <f t="shared" si="12"/>
        <v>5.1818654813725384E-2</v>
      </c>
      <c r="AD16" s="112">
        <v>488220.30389742402</v>
      </c>
      <c r="AE16" s="19">
        <f t="shared" si="13"/>
        <v>3.2449592457282961E-2</v>
      </c>
      <c r="AF16" s="112">
        <v>434173.422710674</v>
      </c>
      <c r="AG16" s="19">
        <f t="shared" si="14"/>
        <v>3.0396846924589438E-2</v>
      </c>
      <c r="AH16" s="112">
        <v>495075.48174619599</v>
      </c>
      <c r="AI16" s="19">
        <f t="shared" si="15"/>
        <v>0.13552441502101087</v>
      </c>
      <c r="AJ16" s="112">
        <v>515273.37506429799</v>
      </c>
      <c r="AK16" s="19">
        <f t="shared" si="16"/>
        <v>0.12723242079482011</v>
      </c>
      <c r="AL16" s="112">
        <v>529763.84717693902</v>
      </c>
      <c r="AM16" s="19">
        <f t="shared" si="17"/>
        <v>0.10736394015582307</v>
      </c>
      <c r="AN16" s="112">
        <v>489544.50695220102</v>
      </c>
      <c r="AO16" s="19">
        <f t="shared" si="18"/>
        <v>1.760554141411208E-2</v>
      </c>
      <c r="AP16" s="112">
        <v>476161.55920996401</v>
      </c>
      <c r="AQ16" s="19">
        <f t="shared" si="19"/>
        <v>5.0298888847082335E-3</v>
      </c>
      <c r="AR16" s="112">
        <v>493249.49999412597</v>
      </c>
      <c r="AS16" s="19">
        <f t="shared" si="20"/>
        <v>-4.124740001492988E-3</v>
      </c>
      <c r="AT16" s="112">
        <f t="shared" si="21"/>
        <v>5618891.0652364343</v>
      </c>
      <c r="AU16" s="19">
        <f t="shared" si="22"/>
        <v>5.4653607986011377E-2</v>
      </c>
      <c r="AV16" s="19"/>
      <c r="AW16" s="112">
        <f t="shared" si="23"/>
        <v>4832419.909738021</v>
      </c>
      <c r="AX16" s="112">
        <v>456907.85568650701</v>
      </c>
      <c r="AY16" s="19">
        <f t="shared" si="24"/>
        <v>0.20768145056312282</v>
      </c>
      <c r="AZ16" s="112">
        <v>233539.54160410201</v>
      </c>
      <c r="BA16" s="19">
        <f t="shared" si="25"/>
        <v>-0.46780558748258028</v>
      </c>
      <c r="BB16" s="112">
        <v>460898.08052904898</v>
      </c>
      <c r="BC16" s="19">
        <f t="shared" si="26"/>
        <v>-0.12299778365029979</v>
      </c>
      <c r="BD16" s="112">
        <v>460477.12656797498</v>
      </c>
      <c r="BE16" s="19">
        <f t="shared" si="27"/>
        <v>-6.8922737036323345E-2</v>
      </c>
      <c r="BF16" s="112">
        <v>472875.68077336799</v>
      </c>
      <c r="BG16" s="19">
        <f t="shared" si="28"/>
        <v>-5.9082131969415252E-2</v>
      </c>
      <c r="BH16" s="112">
        <v>421365.24777472398</v>
      </c>
      <c r="BI16" s="19">
        <f t="shared" si="29"/>
        <v>-0.13566381477585199</v>
      </c>
      <c r="BJ16" s="112">
        <v>435988.40782039502</v>
      </c>
      <c r="BK16" s="19">
        <f t="shared" si="30"/>
        <v>-0.10978518074155841</v>
      </c>
      <c r="BL16" s="112">
        <v>457113.69328871398</v>
      </c>
      <c r="BM16" s="19">
        <f t="shared" si="31"/>
        <v>-0.12383028208584124</v>
      </c>
      <c r="BN16" s="112">
        <v>478400.84724304202</v>
      </c>
      <c r="BO16" s="19">
        <f t="shared" si="32"/>
        <v>-0.11889945475434827</v>
      </c>
      <c r="BP16" s="112">
        <v>481074.922481168</v>
      </c>
      <c r="BQ16" s="19">
        <f t="shared" si="33"/>
        <v>-6.7555310652044231E-2</v>
      </c>
      <c r="BR16" s="112">
        <v>473778.505968977</v>
      </c>
      <c r="BS16" s="19">
        <f t="shared" si="34"/>
        <v>-0.10296263043309994</v>
      </c>
      <c r="BT16" s="112">
        <v>495292.45258574397</v>
      </c>
      <c r="BU16" s="19">
        <f t="shared" si="35"/>
        <v>-0.12060029576263176</v>
      </c>
      <c r="BV16" s="112">
        <f t="shared" si="36"/>
        <v>5327712.3623237647</v>
      </c>
      <c r="BW16" s="19">
        <f t="shared" si="37"/>
        <v>-0.11042709546265184</v>
      </c>
      <c r="BX16" s="19"/>
      <c r="BY16" s="137">
        <v>378334.74669455102</v>
      </c>
      <c r="BZ16" s="138">
        <f t="shared" si="38"/>
        <v>-0.22496392012098454</v>
      </c>
      <c r="CA16" s="137">
        <v>438823.73830157</v>
      </c>
      <c r="CB16" s="138">
        <f t="shared" si="39"/>
        <v>0.32466548566764719</v>
      </c>
      <c r="CC16" s="137">
        <v>525538.10234074504</v>
      </c>
      <c r="CD16" s="138">
        <f t="shared" si="40"/>
        <v>6.0989911167442346E-2</v>
      </c>
      <c r="CE16" s="137">
        <v>494563.81858391402</v>
      </c>
      <c r="CF16" s="138">
        <f t="shared" si="41"/>
        <v>3.4730443254854526E-2</v>
      </c>
      <c r="CG16" s="137">
        <v>502568.499164687</v>
      </c>
      <c r="CH16" s="138">
        <f t="shared" si="42"/>
        <v>3.1478942229060669E-2</v>
      </c>
      <c r="CI16" s="156">
        <v>487501.57054393302</v>
      </c>
      <c r="CJ16" s="138">
        <f t="shared" si="43"/>
        <v>5.2710689032646307E-2</v>
      </c>
      <c r="CK16" s="121">
        <v>489756.40304839902</v>
      </c>
      <c r="CL16" s="138">
        <f t="shared" si="44"/>
        <v>2.2327593811735769E-2</v>
      </c>
      <c r="CM16" s="137">
        <v>521718.20589387103</v>
      </c>
      <c r="CN16" s="138">
        <f t="shared" si="45"/>
        <v>6.0357657280500243E-2</v>
      </c>
      <c r="CO16" s="137">
        <v>542958.29213187401</v>
      </c>
      <c r="CP16" s="138">
        <f t="shared" si="46"/>
        <v>-4.1089943262502371E-2</v>
      </c>
      <c r="CQ16" s="137">
        <v>515928.64217777498</v>
      </c>
      <c r="CR16" s="138">
        <f t="shared" si="47"/>
        <v>-7.580211527218117E-2</v>
      </c>
      <c r="CS16" s="137">
        <v>528159.162641934</v>
      </c>
      <c r="CT16" s="138">
        <f t="shared" si="48"/>
        <v>-8.6139695697761143E-2</v>
      </c>
      <c r="CU16" s="137">
        <v>563216.53304997506</v>
      </c>
      <c r="CV16" s="138">
        <f t="shared" si="49"/>
        <v>-2.5480823419806176E-2</v>
      </c>
      <c r="CW16" s="137">
        <f t="shared" si="50"/>
        <v>5989067.7145732287</v>
      </c>
      <c r="CX16" s="138">
        <f t="shared" si="51"/>
        <v>9.7842111625867645E-4</v>
      </c>
      <c r="CY16" s="138"/>
      <c r="CZ16" s="139">
        <f t="shared" si="52"/>
        <v>6.6376526031809435E-2</v>
      </c>
      <c r="DA16" s="139">
        <f t="shared" si="53"/>
        <v>2.3705837327683721E-2</v>
      </c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607"/>
      <c r="DM16" s="146">
        <v>488151.14098121697</v>
      </c>
      <c r="DN16" s="146">
        <v>331271.36099601601</v>
      </c>
      <c r="DO16" s="146">
        <v>495328.08635520202</v>
      </c>
      <c r="DP16" s="146">
        <v>477963.91978978697</v>
      </c>
      <c r="DQ16" s="146">
        <v>487230.98319255997</v>
      </c>
      <c r="DR16" s="146">
        <v>463091.68855491199</v>
      </c>
      <c r="DS16" s="146">
        <v>479060.14276925498</v>
      </c>
      <c r="DT16" s="146">
        <v>492020.97265173902</v>
      </c>
      <c r="DU16" s="146">
        <v>566224.421484516</v>
      </c>
      <c r="DV16" s="146">
        <v>558244.77712337405</v>
      </c>
      <c r="DW16" s="146">
        <v>566683.12164329598</v>
      </c>
      <c r="DX16" s="146">
        <v>577942.99649025698</v>
      </c>
      <c r="DY16" s="138">
        <v>2.2455368061824198E-2</v>
      </c>
      <c r="DZ16" s="137">
        <f t="shared" si="65"/>
        <v>5983213.6120321304</v>
      </c>
      <c r="EA16" s="19">
        <f t="shared" si="66"/>
        <v>-4.5223556400756038E-2</v>
      </c>
      <c r="EB16" s="19"/>
      <c r="EC16" s="108">
        <v>639269.42997099599</v>
      </c>
      <c r="ED16" s="108">
        <v>322682.26040334097</v>
      </c>
      <c r="EE16" s="108">
        <v>470399.43217714201</v>
      </c>
      <c r="EF16" s="108">
        <v>528325.34521816706</v>
      </c>
      <c r="EG16" s="108">
        <v>505694.095987904</v>
      </c>
      <c r="EH16" s="108">
        <v>548627.74078621995</v>
      </c>
      <c r="EI16" s="108">
        <v>492049.94783992198</v>
      </c>
      <c r="EJ16" s="108">
        <v>526394.09600283799</v>
      </c>
      <c r="EK16" s="108">
        <v>569654.95269101602</v>
      </c>
      <c r="EL16" s="108">
        <v>504832.07450496301</v>
      </c>
      <c r="EM16" s="108">
        <v>593432.624586566</v>
      </c>
      <c r="EN16" s="108">
        <v>565250.09750382602</v>
      </c>
      <c r="EO16" s="143">
        <f t="shared" si="68"/>
        <v>6266612.0976729011</v>
      </c>
      <c r="EP16" s="19"/>
      <c r="EQ16" s="157">
        <f>SUM(EC16:EN16)</f>
        <v>6266612.0976729011</v>
      </c>
    </row>
    <row r="17" spans="1:147" s="80" customFormat="1" ht="27" customHeight="1">
      <c r="A17" s="596" t="s">
        <v>94</v>
      </c>
      <c r="B17" s="128" t="s">
        <v>88</v>
      </c>
      <c r="C17" s="112">
        <v>569.93509419371605</v>
      </c>
      <c r="D17" s="19">
        <f t="shared" si="0"/>
        <v>0.18580126650627182</v>
      </c>
      <c r="E17" s="112">
        <v>411.12460523377899</v>
      </c>
      <c r="F17" s="19">
        <f t="shared" si="1"/>
        <v>-0.15805594313464955</v>
      </c>
      <c r="G17" s="112">
        <v>559.37452715455595</v>
      </c>
      <c r="H17" s="19">
        <f t="shared" si="2"/>
        <v>-4.0545363030261572E-2</v>
      </c>
      <c r="I17" s="112">
        <v>632.22242801984805</v>
      </c>
      <c r="J17" s="19">
        <f t="shared" si="3"/>
        <v>-1.3942318431618639E-2</v>
      </c>
      <c r="K17" s="112">
        <v>628.24763654102901</v>
      </c>
      <c r="L17" s="19">
        <f t="shared" si="4"/>
        <v>-2.0484892611331018E-3</v>
      </c>
      <c r="M17" s="112">
        <v>601.69525803489705</v>
      </c>
      <c r="N17" s="19">
        <f t="shared" si="5"/>
        <v>4.3227687922974267E-2</v>
      </c>
      <c r="O17" s="112">
        <v>560.58693872579602</v>
      </c>
      <c r="P17" s="19">
        <f t="shared" si="6"/>
        <v>4.2473291939151281E-3</v>
      </c>
      <c r="Q17" s="126"/>
      <c r="R17" s="126"/>
      <c r="S17" s="112">
        <f t="shared" si="7"/>
        <v>3963.1864879036211</v>
      </c>
      <c r="T17" s="19">
        <f t="shared" si="8"/>
        <v>-0.12504608577698528</v>
      </c>
      <c r="U17" s="19"/>
      <c r="V17" s="112">
        <v>480.63289380092903</v>
      </c>
      <c r="W17" s="19">
        <f t="shared" si="9"/>
        <v>-8.4882257146380868E-2</v>
      </c>
      <c r="X17" s="112">
        <v>488.30394594676602</v>
      </c>
      <c r="Y17" s="19">
        <f t="shared" si="10"/>
        <v>0.50380587358385753</v>
      </c>
      <c r="Z17" s="112">
        <v>583.01300092856695</v>
      </c>
      <c r="AA17" s="19">
        <f t="shared" si="11"/>
        <v>0.10856242655328452</v>
      </c>
      <c r="AB17" s="112">
        <v>641.16170872911005</v>
      </c>
      <c r="AC17" s="19">
        <f t="shared" si="12"/>
        <v>6.1114256847165427E-2</v>
      </c>
      <c r="AD17" s="112">
        <v>629.53723681011797</v>
      </c>
      <c r="AE17" s="19">
        <f t="shared" si="13"/>
        <v>2.5853808262026323E-2</v>
      </c>
      <c r="AF17" s="112">
        <v>576.76312180023604</v>
      </c>
      <c r="AG17" s="19">
        <f t="shared" si="14"/>
        <v>4.242268021591733E-2</v>
      </c>
      <c r="AH17" s="112">
        <v>558.21601156337204</v>
      </c>
      <c r="AI17" s="19">
        <f t="shared" si="15"/>
        <v>1.9092858931934575E-2</v>
      </c>
      <c r="AJ17" s="112">
        <v>571.96663789316597</v>
      </c>
      <c r="AK17" s="19">
        <f t="shared" si="16"/>
        <v>-5.8807279644385035E-3</v>
      </c>
      <c r="AL17" s="112">
        <v>580.20960356184003</v>
      </c>
      <c r="AM17" s="19">
        <f t="shared" si="17"/>
        <v>3.0008110018993062E-2</v>
      </c>
      <c r="AN17" s="112">
        <v>557.14353473029701</v>
      </c>
      <c r="AO17" s="19">
        <f t="shared" si="18"/>
        <v>-1.3154539414972355E-3</v>
      </c>
      <c r="AP17" s="112">
        <v>582.43120475606304</v>
      </c>
      <c r="AQ17" s="19">
        <f t="shared" si="19"/>
        <v>3.1332842080877832E-2</v>
      </c>
      <c r="AR17" s="112">
        <v>592.654852053529</v>
      </c>
      <c r="AS17" s="19">
        <f t="shared" si="20"/>
        <v>-1.9090684870270991E-2</v>
      </c>
      <c r="AT17" s="112">
        <f t="shared" si="21"/>
        <v>6842.0337525739924</v>
      </c>
      <c r="AU17" s="19">
        <f t="shared" si="22"/>
        <v>4.2951918525199417E-2</v>
      </c>
      <c r="AV17" s="19"/>
      <c r="AW17" s="112">
        <f t="shared" si="23"/>
        <v>5956.0688435285174</v>
      </c>
      <c r="AX17" s="112">
        <v>525.21426620160105</v>
      </c>
      <c r="AY17" s="19">
        <f t="shared" si="24"/>
        <v>0.753635066645852</v>
      </c>
      <c r="AZ17" s="112">
        <v>324.71208852446102</v>
      </c>
      <c r="BA17" s="19">
        <f t="shared" si="25"/>
        <v>-0.25455276008137884</v>
      </c>
      <c r="BB17" s="112">
        <v>525.91806015043903</v>
      </c>
      <c r="BC17" s="19">
        <f t="shared" si="26"/>
        <v>4.283786099681941E-2</v>
      </c>
      <c r="BD17" s="112">
        <v>604.234374000554</v>
      </c>
      <c r="BE17" s="19">
        <f t="shared" si="27"/>
        <v>0.12238151389997243</v>
      </c>
      <c r="BF17" s="112">
        <v>613.671491727133</v>
      </c>
      <c r="BG17" s="19">
        <f t="shared" si="28"/>
        <v>0.11057631294880843</v>
      </c>
      <c r="BH17" s="112">
        <v>553.29103323113702</v>
      </c>
      <c r="BI17" s="19">
        <f t="shared" si="29"/>
        <v>1.4147572988720158E-2</v>
      </c>
      <c r="BJ17" s="112">
        <v>547.75775011161704</v>
      </c>
      <c r="BK17" s="19">
        <f t="shared" si="30"/>
        <v>4.1410761115178385E-2</v>
      </c>
      <c r="BL17" s="112">
        <v>575.35011540617802</v>
      </c>
      <c r="BM17" s="19">
        <f t="shared" si="31"/>
        <v>1.9036062270676002E-2</v>
      </c>
      <c r="BN17" s="112">
        <v>563.30585935982697</v>
      </c>
      <c r="BO17" s="19">
        <f t="shared" si="32"/>
        <v>5.7822400468734436E-2</v>
      </c>
      <c r="BP17" s="112">
        <v>557.87739675072498</v>
      </c>
      <c r="BQ17" s="19">
        <f t="shared" si="33"/>
        <v>3.5223236201570973E-2</v>
      </c>
      <c r="BR17" s="112">
        <v>564.73640806484502</v>
      </c>
      <c r="BS17" s="19">
        <f t="shared" si="34"/>
        <v>2.4871161347319592E-2</v>
      </c>
      <c r="BT17" s="112">
        <v>604.18923840594596</v>
      </c>
      <c r="BU17" s="19">
        <f t="shared" si="35"/>
        <v>0.11168652437185256</v>
      </c>
      <c r="BV17" s="112">
        <f t="shared" si="36"/>
        <v>6560.258081934463</v>
      </c>
      <c r="BW17" s="19">
        <f t="shared" si="37"/>
        <v>6.9768146316447455E-2</v>
      </c>
      <c r="BX17" s="19"/>
      <c r="BY17" s="137">
        <v>299.50032147005902</v>
      </c>
      <c r="BZ17" s="138">
        <f t="shared" si="38"/>
        <v>-0.18134004593133746</v>
      </c>
      <c r="CA17" s="137">
        <v>435.59365591038897</v>
      </c>
      <c r="CB17" s="138">
        <f t="shared" si="39"/>
        <v>0.31325542704104126</v>
      </c>
      <c r="CC17" s="137">
        <v>504.31431368221399</v>
      </c>
      <c r="CD17" s="138">
        <f t="shared" si="40"/>
        <v>7.1296356991448206E-2</v>
      </c>
      <c r="CE17" s="137">
        <v>538.35025480863703</v>
      </c>
      <c r="CF17" s="138">
        <f t="shared" si="41"/>
        <v>0.21564821159543546</v>
      </c>
      <c r="CG17" s="137">
        <v>552.57030477960495</v>
      </c>
      <c r="CH17" s="138">
        <f t="shared" si="42"/>
        <v>0.18757553620880674</v>
      </c>
      <c r="CI17" s="137">
        <v>545.57250637653601</v>
      </c>
      <c r="CJ17" s="138">
        <f t="shared" si="43"/>
        <v>0.2634283660369463</v>
      </c>
      <c r="CK17" s="121">
        <v>525.97665643963501</v>
      </c>
      <c r="CL17" s="138">
        <f t="shared" si="44"/>
        <v>0.179242189570616</v>
      </c>
      <c r="CM17" s="137">
        <v>564.60231066224401</v>
      </c>
      <c r="CN17" s="138">
        <f t="shared" si="45"/>
        <v>0.17939244070550542</v>
      </c>
      <c r="CO17" s="137">
        <v>532.51458761907395</v>
      </c>
      <c r="CP17" s="138">
        <f t="shared" si="46"/>
        <v>8.8834878858135458E-2</v>
      </c>
      <c r="CQ17" s="137">
        <v>538.89574464893406</v>
      </c>
      <c r="CR17" s="138">
        <f t="shared" si="47"/>
        <v>0.13455527136238077</v>
      </c>
      <c r="CS17" s="137">
        <v>551.03161193688902</v>
      </c>
      <c r="CT17" s="138">
        <f t="shared" si="48"/>
        <v>0.13060139471061927</v>
      </c>
      <c r="CU17" s="137">
        <v>543.48885693953798</v>
      </c>
      <c r="CV17" s="138">
        <f t="shared" si="49"/>
        <v>0.11512524209935604</v>
      </c>
      <c r="CW17" s="137">
        <f t="shared" si="50"/>
        <v>6132.4111252737539</v>
      </c>
      <c r="CX17" s="138">
        <f t="shared" si="51"/>
        <v>0.13960436932186449</v>
      </c>
      <c r="CY17" s="138"/>
      <c r="CZ17" s="139">
        <f t="shared" si="52"/>
        <v>-1.3688425190050535E-2</v>
      </c>
      <c r="DA17" s="139">
        <f t="shared" si="53"/>
        <v>2.2519879602799442E-2</v>
      </c>
      <c r="DB17" s="139"/>
      <c r="DC17" s="139"/>
      <c r="DD17" s="139"/>
      <c r="DE17" s="139"/>
      <c r="DF17" s="139"/>
      <c r="DG17" s="139"/>
      <c r="DH17" s="139"/>
      <c r="DI17" s="139"/>
      <c r="DJ17" s="139"/>
      <c r="DK17" s="139"/>
      <c r="DL17" s="67"/>
      <c r="DM17" s="150">
        <v>365.84215458637101</v>
      </c>
      <c r="DN17" s="150">
        <v>331.68997206571299</v>
      </c>
      <c r="DO17" s="150">
        <v>470.75145023221597</v>
      </c>
      <c r="DP17" s="150">
        <v>442.850365486984</v>
      </c>
      <c r="DQ17" s="150">
        <v>465.29276490792302</v>
      </c>
      <c r="DR17" s="150">
        <v>431.81910509723502</v>
      </c>
      <c r="DS17" s="150">
        <v>446.02937470474399</v>
      </c>
      <c r="DT17" s="150">
        <v>478.72301973082199</v>
      </c>
      <c r="DU17" s="150">
        <v>489.06826733684699</v>
      </c>
      <c r="DV17" s="150">
        <v>474.98412660127599</v>
      </c>
      <c r="DW17" s="150">
        <v>496.74570333291001</v>
      </c>
      <c r="DX17" s="150">
        <v>487.379207663128</v>
      </c>
      <c r="DY17" s="138">
        <v>-6.3625183455107037E-2</v>
      </c>
      <c r="DZ17" s="137">
        <f t="shared" si="65"/>
        <v>5381.1755117461689</v>
      </c>
      <c r="EA17" s="19">
        <f t="shared" si="66"/>
        <v>-0.10456908369617812</v>
      </c>
      <c r="EB17" s="153"/>
      <c r="EC17" s="108">
        <v>509.03783054802199</v>
      </c>
      <c r="ED17" s="108">
        <v>283.56332809138598</v>
      </c>
      <c r="EE17" s="108">
        <v>467.80406934191802</v>
      </c>
      <c r="EF17" s="108">
        <v>518.02636354720698</v>
      </c>
      <c r="EG17" s="108">
        <v>533.24036693619303</v>
      </c>
      <c r="EH17" s="108">
        <v>581.70238076075702</v>
      </c>
      <c r="EI17" s="108">
        <v>525.40354846800801</v>
      </c>
      <c r="EJ17" s="108">
        <v>533.48165749713905</v>
      </c>
      <c r="EK17" s="108">
        <v>516.57370939813404</v>
      </c>
      <c r="EL17" s="108">
        <v>489.23075003254598</v>
      </c>
      <c r="EM17" s="108">
        <v>531.03330575555401</v>
      </c>
      <c r="EN17" s="108">
        <v>520.49585171619299</v>
      </c>
      <c r="EO17" s="143">
        <f t="shared" si="68"/>
        <v>6009.5931620930578</v>
      </c>
      <c r="EP17" s="19"/>
      <c r="EQ17" s="157">
        <f>SUM(EC17:EN17)</f>
        <v>6009.5931620930578</v>
      </c>
    </row>
    <row r="18" spans="1:147" s="80" customFormat="1" ht="27" customHeight="1">
      <c r="A18" s="597"/>
      <c r="B18" s="128" t="s">
        <v>89</v>
      </c>
      <c r="C18" s="112">
        <v>146.2244</v>
      </c>
      <c r="D18" s="19">
        <f t="shared" si="0"/>
        <v>-0.32014390830634354</v>
      </c>
      <c r="E18" s="112">
        <v>138.363</v>
      </c>
      <c r="F18" s="19">
        <f t="shared" si="1"/>
        <v>-0.40744074857163171</v>
      </c>
      <c r="G18" s="112">
        <v>141.39439999999999</v>
      </c>
      <c r="H18" s="19">
        <f t="shared" si="2"/>
        <v>-0.3975752080876388</v>
      </c>
      <c r="I18" s="112">
        <v>153.07380000000001</v>
      </c>
      <c r="J18" s="19">
        <f t="shared" si="3"/>
        <v>-0.37347670661657983</v>
      </c>
      <c r="K18" s="112">
        <v>145.4478</v>
      </c>
      <c r="L18" s="19">
        <f t="shared" si="4"/>
        <v>-0.35269679627909634</v>
      </c>
      <c r="M18" s="112">
        <v>152.4682</v>
      </c>
      <c r="N18" s="19">
        <f t="shared" si="5"/>
        <v>-0.31602140200445283</v>
      </c>
      <c r="O18" s="112">
        <v>133.07990000000001</v>
      </c>
      <c r="P18" s="19">
        <f t="shared" si="6"/>
        <v>-0.32456077130467254</v>
      </c>
      <c r="Q18" s="126"/>
      <c r="R18" s="126"/>
      <c r="S18" s="112">
        <f t="shared" si="7"/>
        <v>1010.0515</v>
      </c>
      <c r="T18" s="19">
        <f t="shared" si="8"/>
        <v>-0.43016127813837202</v>
      </c>
      <c r="U18" s="19"/>
      <c r="V18" s="112">
        <v>215.0814</v>
      </c>
      <c r="W18" s="19">
        <f t="shared" si="9"/>
        <v>7.7879115751977146E-2</v>
      </c>
      <c r="X18" s="112">
        <v>233.50069999999999</v>
      </c>
      <c r="Y18" s="19">
        <f t="shared" si="10"/>
        <v>0.26828800643104289</v>
      </c>
      <c r="Z18" s="112">
        <v>234.7088</v>
      </c>
      <c r="AA18" s="19">
        <f t="shared" si="11"/>
        <v>9.7949106096172578E-2</v>
      </c>
      <c r="AB18" s="112">
        <v>244.32259999999999</v>
      </c>
      <c r="AC18" s="19">
        <f t="shared" si="12"/>
        <v>1.5299982380377664E-2</v>
      </c>
      <c r="AD18" s="112">
        <v>224.69810000000001</v>
      </c>
      <c r="AE18" s="19">
        <f t="shared" si="13"/>
        <v>-7.3901397485128473E-2</v>
      </c>
      <c r="AF18" s="112">
        <v>222.91370000000001</v>
      </c>
      <c r="AG18" s="19">
        <f t="shared" si="14"/>
        <v>-4.1158814602739846E-2</v>
      </c>
      <c r="AH18" s="112">
        <v>197.02719999999999</v>
      </c>
      <c r="AI18" s="19">
        <f t="shared" si="15"/>
        <v>-0.13779465191405049</v>
      </c>
      <c r="AJ18" s="112">
        <v>200.26920000000001</v>
      </c>
      <c r="AK18" s="19">
        <f t="shared" si="16"/>
        <v>-0.17065652031313661</v>
      </c>
      <c r="AL18" s="112">
        <v>237.27930000000001</v>
      </c>
      <c r="AM18" s="19">
        <f t="shared" si="17"/>
        <v>4.655351558431331E-3</v>
      </c>
      <c r="AN18" s="112">
        <v>226.4434</v>
      </c>
      <c r="AO18" s="19">
        <f t="shared" si="18"/>
        <v>2.7591721303738437E-2</v>
      </c>
      <c r="AP18" s="112">
        <v>232.49160000000001</v>
      </c>
      <c r="AQ18" s="19">
        <f t="shared" si="19"/>
        <v>0.11449460996552374</v>
      </c>
      <c r="AR18" s="112">
        <v>247.78270000000001</v>
      </c>
      <c r="AS18" s="19">
        <f t="shared" si="20"/>
        <v>5.2995999780716785E-2</v>
      </c>
      <c r="AT18" s="112">
        <f t="shared" si="21"/>
        <v>2716.5187000000001</v>
      </c>
      <c r="AU18" s="19">
        <f t="shared" si="22"/>
        <v>1.2256321881954246E-2</v>
      </c>
      <c r="AV18" s="19"/>
      <c r="AW18" s="112">
        <f t="shared" si="23"/>
        <v>2448.3152000000005</v>
      </c>
      <c r="AX18" s="112">
        <v>199.54130000000001</v>
      </c>
      <c r="AY18" s="19">
        <f t="shared" si="24"/>
        <v>1.189623879627435</v>
      </c>
      <c r="AZ18" s="112">
        <v>184.107</v>
      </c>
      <c r="BA18" s="19">
        <f t="shared" si="25"/>
        <v>0.81650718977979753</v>
      </c>
      <c r="BB18" s="112">
        <v>213.77019999999999</v>
      </c>
      <c r="BC18" s="19">
        <f t="shared" si="26"/>
        <v>0.98092193356777813</v>
      </c>
      <c r="BD18" s="112">
        <v>240.64080000000001</v>
      </c>
      <c r="BE18" s="19">
        <f t="shared" si="27"/>
        <v>4.2722717448388403E-2</v>
      </c>
      <c r="BF18" s="112">
        <v>242.62870000000001</v>
      </c>
      <c r="BG18" s="19">
        <f t="shared" si="28"/>
        <v>-0.10501149035216162</v>
      </c>
      <c r="BH18" s="112">
        <v>232.48240000000001</v>
      </c>
      <c r="BI18" s="19">
        <f t="shared" si="29"/>
        <v>-0.19888131243168439</v>
      </c>
      <c r="BJ18" s="112">
        <v>228.5154</v>
      </c>
      <c r="BK18" s="19">
        <f t="shared" si="30"/>
        <v>0.14267812701424076</v>
      </c>
      <c r="BL18" s="112">
        <v>241.47919999999999</v>
      </c>
      <c r="BM18" s="19">
        <f t="shared" si="31"/>
        <v>0.3900003453714469</v>
      </c>
      <c r="BN18" s="112">
        <v>236.1798</v>
      </c>
      <c r="BO18" s="19">
        <f t="shared" si="32"/>
        <v>0.40905871957989515</v>
      </c>
      <c r="BP18" s="112">
        <v>220.36320000000001</v>
      </c>
      <c r="BQ18" s="19">
        <f t="shared" si="33"/>
        <v>0.45727436250132247</v>
      </c>
      <c r="BR18" s="112">
        <v>208.60720000000001</v>
      </c>
      <c r="BS18" s="19">
        <f t="shared" si="34"/>
        <v>0.21593177027959642</v>
      </c>
      <c r="BT18" s="112">
        <v>235.31209999999999</v>
      </c>
      <c r="BU18" s="19">
        <f t="shared" si="35"/>
        <v>0.19535081717051184</v>
      </c>
      <c r="BV18" s="112">
        <f t="shared" si="36"/>
        <v>2683.6273000000006</v>
      </c>
      <c r="BW18" s="19">
        <f t="shared" si="37"/>
        <v>0.24621071929068727</v>
      </c>
      <c r="BX18" s="19"/>
      <c r="BY18" s="137">
        <v>91.130399999999995</v>
      </c>
      <c r="BZ18" s="138">
        <f t="shared" si="38"/>
        <v>1.7256152272482561</v>
      </c>
      <c r="CA18" s="137">
        <v>101.3522</v>
      </c>
      <c r="CB18" s="138">
        <f t="shared" si="39"/>
        <v>1.9926889619861456</v>
      </c>
      <c r="CC18" s="137">
        <v>107.9145</v>
      </c>
      <c r="CD18" s="138">
        <f t="shared" si="40"/>
        <v>2.5438970404718431</v>
      </c>
      <c r="CE18" s="137">
        <v>230.78120000000001</v>
      </c>
      <c r="CF18" s="138">
        <f t="shared" si="41"/>
        <v>5.3843244873174525</v>
      </c>
      <c r="CG18" s="137">
        <v>271.09699999999998</v>
      </c>
      <c r="CH18" s="138">
        <f t="shared" si="42"/>
        <v>8.4534974142951285</v>
      </c>
      <c r="CI18" s="137">
        <v>290.19720000000001</v>
      </c>
      <c r="CJ18" s="138">
        <f t="shared" si="43"/>
        <v>8.6187657234528459</v>
      </c>
      <c r="CK18" s="121">
        <v>199.98230000000001</v>
      </c>
      <c r="CL18" s="138">
        <f t="shared" si="44"/>
        <v>4.2369346556017904</v>
      </c>
      <c r="CM18" s="137">
        <v>173.726</v>
      </c>
      <c r="CN18" s="138">
        <f t="shared" si="45"/>
        <v>5.514081734428725</v>
      </c>
      <c r="CO18" s="137">
        <v>167.61529999999999</v>
      </c>
      <c r="CP18" s="138">
        <f t="shared" si="46"/>
        <v>2.1520736720562956</v>
      </c>
      <c r="CQ18" s="137">
        <v>151.21600000000001</v>
      </c>
      <c r="CR18" s="138">
        <f t="shared" si="47"/>
        <v>2.6495455445018852</v>
      </c>
      <c r="CS18" s="137">
        <v>171.5616</v>
      </c>
      <c r="CT18" s="138">
        <f t="shared" si="48"/>
        <v>2.4924618409963482</v>
      </c>
      <c r="CU18" s="137">
        <v>196.8561</v>
      </c>
      <c r="CV18" s="138">
        <f t="shared" si="49"/>
        <v>3.0073793752061135</v>
      </c>
      <c r="CW18" s="137">
        <f t="shared" si="50"/>
        <v>2153.4297999999999</v>
      </c>
      <c r="CX18" s="138">
        <f t="shared" si="51"/>
        <v>3.2478074306604441</v>
      </c>
      <c r="CY18" s="138"/>
      <c r="CZ18" s="139">
        <f t="shared" si="52"/>
        <v>0.14743683901292592</v>
      </c>
      <c r="DA18" s="139">
        <f t="shared" si="53"/>
        <v>0.1345466088244629</v>
      </c>
      <c r="DB18" s="139"/>
      <c r="DC18" s="139"/>
      <c r="DD18" s="139"/>
      <c r="DE18" s="139"/>
      <c r="DF18" s="139"/>
      <c r="DG18" s="139"/>
      <c r="DH18" s="139"/>
      <c r="DI18" s="139"/>
      <c r="DJ18" s="139"/>
      <c r="DK18" s="139"/>
      <c r="DL18" s="605" t="s">
        <v>94</v>
      </c>
      <c r="DM18" s="150">
        <v>33.434800000000003</v>
      </c>
      <c r="DN18" s="150">
        <v>33.866599999999998</v>
      </c>
      <c r="DO18" s="150">
        <v>30.450800000000001</v>
      </c>
      <c r="DP18" s="150">
        <v>36.148099999999999</v>
      </c>
      <c r="DQ18" s="150">
        <v>28.6769</v>
      </c>
      <c r="DR18" s="150">
        <v>30.169899999999998</v>
      </c>
      <c r="DS18" s="150">
        <v>38.186900000000001</v>
      </c>
      <c r="DT18" s="150">
        <v>26.6693</v>
      </c>
      <c r="DU18" s="150">
        <v>53.176200000000001</v>
      </c>
      <c r="DV18" s="150">
        <v>41.434199999999997</v>
      </c>
      <c r="DW18" s="150">
        <v>105.6138</v>
      </c>
      <c r="DX18" s="150">
        <v>49.123399999999997</v>
      </c>
      <c r="DY18" s="138">
        <v>-0.46326539754618301</v>
      </c>
      <c r="DZ18" s="137">
        <f t="shared" si="65"/>
        <v>506.95089999999999</v>
      </c>
      <c r="EA18" s="19">
        <f t="shared" si="66"/>
        <v>-0.64689091186514491</v>
      </c>
      <c r="EB18" s="19"/>
      <c r="EC18" s="108">
        <v>116.4564</v>
      </c>
      <c r="ED18" s="108">
        <v>111.75709999999999</v>
      </c>
      <c r="EE18" s="108">
        <v>134.45383000000001</v>
      </c>
      <c r="EF18" s="108">
        <v>130.23113000000001</v>
      </c>
      <c r="EG18" s="108">
        <v>127.0119</v>
      </c>
      <c r="EH18" s="108">
        <v>131.28540000000001</v>
      </c>
      <c r="EI18" s="108">
        <v>126.50230000000001</v>
      </c>
      <c r="EJ18" s="108">
        <v>126.1601</v>
      </c>
      <c r="EK18" s="108">
        <v>125.56440000000001</v>
      </c>
      <c r="EL18" s="108">
        <v>123.4414</v>
      </c>
      <c r="EM18" s="108">
        <v>91.291200000000003</v>
      </c>
      <c r="EN18" s="108">
        <v>91.5227</v>
      </c>
      <c r="EO18" s="143">
        <f t="shared" si="68"/>
        <v>1435.6778599999998</v>
      </c>
      <c r="EP18" s="19"/>
      <c r="EQ18" s="157">
        <f>SUM(EC18:EN18)</f>
        <v>1435.6778599999998</v>
      </c>
    </row>
    <row r="19" spans="1:147" s="80" customFormat="1" ht="27" customHeight="1">
      <c r="A19" s="597"/>
      <c r="B19" s="128" t="s">
        <v>90</v>
      </c>
      <c r="C19" s="112">
        <v>423.71069419371611</v>
      </c>
      <c r="D19" s="19">
        <f t="shared" si="0"/>
        <v>0.59558768858348499</v>
      </c>
      <c r="E19" s="112">
        <v>272.76160523377899</v>
      </c>
      <c r="F19" s="19">
        <f t="shared" si="1"/>
        <v>7.0479319132241036E-2</v>
      </c>
      <c r="G19" s="112">
        <v>417.98012715455587</v>
      </c>
      <c r="H19" s="19">
        <f t="shared" si="2"/>
        <v>0.2000433128289445</v>
      </c>
      <c r="I19" s="112">
        <v>479.14862801984799</v>
      </c>
      <c r="J19" s="19">
        <f t="shared" si="3"/>
        <v>0.20741282167056774</v>
      </c>
      <c r="K19" s="112">
        <v>482.79983654102898</v>
      </c>
      <c r="L19" s="19">
        <f t="shared" si="4"/>
        <v>0.19257204317051224</v>
      </c>
      <c r="M19" s="112">
        <v>449.22705803489703</v>
      </c>
      <c r="N19" s="19">
        <f t="shared" si="5"/>
        <v>0.26954300433619482</v>
      </c>
      <c r="O19" s="112">
        <v>427.50703872579601</v>
      </c>
      <c r="P19" s="19">
        <f t="shared" si="6"/>
        <v>0.183610967558413</v>
      </c>
      <c r="Q19" s="126"/>
      <c r="R19" s="126"/>
      <c r="S19" s="112">
        <f t="shared" si="7"/>
        <v>2953.1349879036211</v>
      </c>
      <c r="T19" s="19">
        <f t="shared" si="8"/>
        <v>7.1112422691328669E-2</v>
      </c>
      <c r="U19" s="19"/>
      <c r="V19" s="112">
        <v>265.55149380092911</v>
      </c>
      <c r="W19" s="19">
        <f t="shared" si="9"/>
        <v>-0.18460688678548487</v>
      </c>
      <c r="X19" s="112">
        <v>254.803245946766</v>
      </c>
      <c r="Y19" s="19">
        <f t="shared" si="10"/>
        <v>0.81219078641266962</v>
      </c>
      <c r="Z19" s="112">
        <v>348.30420092856701</v>
      </c>
      <c r="AA19" s="19">
        <f t="shared" si="11"/>
        <v>0.11583081415551777</v>
      </c>
      <c r="AB19" s="112">
        <v>396.83910872911008</v>
      </c>
      <c r="AC19" s="19">
        <f t="shared" si="12"/>
        <v>9.1435979912300125E-2</v>
      </c>
      <c r="AD19" s="112">
        <v>404.83913681011802</v>
      </c>
      <c r="AE19" s="19">
        <f t="shared" si="13"/>
        <v>9.1084763904641486E-2</v>
      </c>
      <c r="AF19" s="112">
        <v>353.84942180023597</v>
      </c>
      <c r="AG19" s="19">
        <f t="shared" si="14"/>
        <v>0.10299220515457175</v>
      </c>
      <c r="AH19" s="112">
        <v>361.18881156337198</v>
      </c>
      <c r="AI19" s="19">
        <f t="shared" si="15"/>
        <v>0.13139378731264584</v>
      </c>
      <c r="AJ19" s="112">
        <v>371.69743789316601</v>
      </c>
      <c r="AK19" s="19">
        <f t="shared" si="16"/>
        <v>0.11329684839713972</v>
      </c>
      <c r="AL19" s="112">
        <v>342.93030356183999</v>
      </c>
      <c r="AM19" s="19">
        <f t="shared" si="17"/>
        <v>4.8312397468246004E-2</v>
      </c>
      <c r="AN19" s="112">
        <v>330.70013473029701</v>
      </c>
      <c r="AO19" s="19">
        <f t="shared" si="18"/>
        <v>-2.0188964156256151E-2</v>
      </c>
      <c r="AP19" s="112">
        <v>349.93960475606298</v>
      </c>
      <c r="AQ19" s="19">
        <f t="shared" si="19"/>
        <v>-1.7380218102343914E-2</v>
      </c>
      <c r="AR19" s="112">
        <v>344.87215205352902</v>
      </c>
      <c r="AS19" s="19">
        <f t="shared" si="20"/>
        <v>-6.5075831091488623E-2</v>
      </c>
      <c r="AT19" s="112">
        <f t="shared" si="21"/>
        <v>4125.5150525739928</v>
      </c>
      <c r="AU19" s="19">
        <f t="shared" si="22"/>
        <v>6.4201180003872871E-2</v>
      </c>
      <c r="AV19" s="19"/>
      <c r="AW19" s="112">
        <f t="shared" si="23"/>
        <v>3507.7536435285178</v>
      </c>
      <c r="AX19" s="112">
        <v>325.67296620160113</v>
      </c>
      <c r="AY19" s="19">
        <f t="shared" si="24"/>
        <v>0.56295574670261406</v>
      </c>
      <c r="AZ19" s="112">
        <v>140.605088524461</v>
      </c>
      <c r="BA19" s="19">
        <f t="shared" si="25"/>
        <v>-0.57933079204227256</v>
      </c>
      <c r="BB19" s="112">
        <v>312.14786015043899</v>
      </c>
      <c r="BC19" s="19">
        <f t="shared" si="26"/>
        <v>-0.21254286864856642</v>
      </c>
      <c r="BD19" s="112">
        <v>363.59357400055399</v>
      </c>
      <c r="BE19" s="19">
        <f t="shared" si="27"/>
        <v>0.18215265260276015</v>
      </c>
      <c r="BF19" s="112">
        <v>371.04279172713302</v>
      </c>
      <c r="BG19" s="19">
        <f t="shared" si="28"/>
        <v>0.31821663165415059</v>
      </c>
      <c r="BH19" s="112">
        <v>320.80863323113698</v>
      </c>
      <c r="BI19" s="19">
        <f t="shared" si="29"/>
        <v>0.25622417367998507</v>
      </c>
      <c r="BJ19" s="112">
        <v>319.24235011161699</v>
      </c>
      <c r="BK19" s="19">
        <f t="shared" si="30"/>
        <v>-2.0712034409921753E-2</v>
      </c>
      <c r="BL19" s="112">
        <v>333.87091540617803</v>
      </c>
      <c r="BM19" s="19">
        <f t="shared" si="31"/>
        <v>-0.14583998492895189</v>
      </c>
      <c r="BN19" s="112">
        <v>327.12605935982702</v>
      </c>
      <c r="BO19" s="19">
        <f t="shared" si="32"/>
        <v>-0.10351685942089106</v>
      </c>
      <c r="BP19" s="112">
        <v>337.51419675072498</v>
      </c>
      <c r="BQ19" s="19">
        <f t="shared" si="33"/>
        <v>-0.12939945558320765</v>
      </c>
      <c r="BR19" s="112">
        <v>356.12920806484499</v>
      </c>
      <c r="BS19" s="19">
        <f t="shared" si="34"/>
        <v>-6.1508954957752882E-2</v>
      </c>
      <c r="BT19" s="112">
        <v>368.87713840594603</v>
      </c>
      <c r="BU19" s="19">
        <f t="shared" si="35"/>
        <v>6.4172762155563001E-2</v>
      </c>
      <c r="BV19" s="112">
        <f t="shared" si="36"/>
        <v>3876.6307819344638</v>
      </c>
      <c r="BW19" s="19">
        <f t="shared" si="37"/>
        <v>-2.5722800629693565E-2</v>
      </c>
      <c r="BX19" s="19"/>
      <c r="BY19" s="137">
        <v>208.36992147005901</v>
      </c>
      <c r="BZ19" s="138">
        <f t="shared" si="38"/>
        <v>-0.37314888315469796</v>
      </c>
      <c r="CA19" s="137">
        <v>334.24145591038899</v>
      </c>
      <c r="CB19" s="138">
        <f t="shared" si="39"/>
        <v>0.12228081225485754</v>
      </c>
      <c r="CC19" s="137">
        <v>396.39981368221402</v>
      </c>
      <c r="CD19" s="138">
        <f t="shared" si="40"/>
        <v>-9.9706499472232313E-2</v>
      </c>
      <c r="CE19" s="137">
        <v>307.56905480863702</v>
      </c>
      <c r="CF19" s="138">
        <f t="shared" si="41"/>
        <v>-0.24374885288540304</v>
      </c>
      <c r="CG19" s="137">
        <v>281.47330477960497</v>
      </c>
      <c r="CH19" s="138">
        <f t="shared" si="42"/>
        <v>-0.35532964465465711</v>
      </c>
      <c r="CI19" s="137">
        <v>255.375306376536</v>
      </c>
      <c r="CJ19" s="138">
        <f t="shared" si="43"/>
        <v>-0.36418321476644688</v>
      </c>
      <c r="CK19" s="121">
        <v>325.994356439635</v>
      </c>
      <c r="CL19" s="138">
        <f t="shared" si="44"/>
        <v>-0.20068561599515267</v>
      </c>
      <c r="CM19" s="137">
        <v>390.87631066224401</v>
      </c>
      <c r="CN19" s="138">
        <f t="shared" si="45"/>
        <v>-0.13533216606425991</v>
      </c>
      <c r="CO19" s="137">
        <v>364.89928761907402</v>
      </c>
      <c r="CP19" s="138">
        <f t="shared" si="46"/>
        <v>-0.16286779466190981</v>
      </c>
      <c r="CQ19" s="137">
        <v>387.67974464893399</v>
      </c>
      <c r="CR19" s="138">
        <f t="shared" si="47"/>
        <v>-0.10580138327304478</v>
      </c>
      <c r="CS19" s="137">
        <v>379.47001193688902</v>
      </c>
      <c r="CT19" s="138">
        <f t="shared" si="48"/>
        <v>-0.13413580538657821</v>
      </c>
      <c r="CU19" s="137">
        <v>346.63275693953801</v>
      </c>
      <c r="CV19" s="138">
        <f t="shared" si="49"/>
        <v>-0.20906294707683015</v>
      </c>
      <c r="CW19" s="137">
        <f t="shared" si="50"/>
        <v>3978.9813252737545</v>
      </c>
      <c r="CX19" s="138">
        <f t="shared" si="51"/>
        <v>-0.18366886177444697</v>
      </c>
      <c r="CY19" s="138"/>
      <c r="CZ19" s="139">
        <f t="shared" si="52"/>
        <v>-8.6534519104008334E-2</v>
      </c>
      <c r="DA19" s="139">
        <f t="shared" si="53"/>
        <v>-2.1176584088702821E-2</v>
      </c>
      <c r="DB19" s="139"/>
      <c r="DC19" s="139"/>
      <c r="DD19" s="139"/>
      <c r="DE19" s="139"/>
      <c r="DF19" s="139"/>
      <c r="DG19" s="139"/>
      <c r="DH19" s="139"/>
      <c r="DI19" s="139"/>
      <c r="DJ19" s="139"/>
      <c r="DK19" s="139"/>
      <c r="DL19" s="606"/>
      <c r="DM19" s="150">
        <v>332.40735458637101</v>
      </c>
      <c r="DN19" s="150">
        <v>297.82337206571299</v>
      </c>
      <c r="DO19" s="150">
        <v>440.30065023221601</v>
      </c>
      <c r="DP19" s="150">
        <v>406.702265486984</v>
      </c>
      <c r="DQ19" s="150">
        <v>436.61586490792303</v>
      </c>
      <c r="DR19" s="150">
        <v>401.64920509723498</v>
      </c>
      <c r="DS19" s="150">
        <v>407.84247470474401</v>
      </c>
      <c r="DT19" s="150">
        <v>452.05371973082202</v>
      </c>
      <c r="DU19" s="150">
        <v>435.89206733684699</v>
      </c>
      <c r="DV19" s="150">
        <v>433.54992660127601</v>
      </c>
      <c r="DW19" s="150">
        <v>391.13190333290999</v>
      </c>
      <c r="DX19" s="150">
        <v>438.255807663128</v>
      </c>
      <c r="DY19" s="138">
        <v>2.1639246908105699E-2</v>
      </c>
      <c r="DZ19" s="137">
        <f t="shared" si="65"/>
        <v>4874.2246117461691</v>
      </c>
      <c r="EA19" s="19">
        <f t="shared" si="66"/>
        <v>6.5656945924575494E-2</v>
      </c>
      <c r="EB19" s="152"/>
      <c r="EC19" s="108">
        <v>392.58143054802201</v>
      </c>
      <c r="ED19" s="108">
        <v>171.806228091386</v>
      </c>
      <c r="EE19" s="108">
        <v>333.35023934191798</v>
      </c>
      <c r="EF19" s="108">
        <v>387.79523354720698</v>
      </c>
      <c r="EG19" s="108">
        <v>406.22846693619312</v>
      </c>
      <c r="EH19" s="108">
        <v>450.41698076075699</v>
      </c>
      <c r="EI19" s="108">
        <v>398.90124846800802</v>
      </c>
      <c r="EJ19" s="108">
        <v>407.32155749713911</v>
      </c>
      <c r="EK19" s="108">
        <v>391.00930939813412</v>
      </c>
      <c r="EL19" s="108">
        <v>365.789350032546</v>
      </c>
      <c r="EM19" s="108">
        <v>439.74210575555401</v>
      </c>
      <c r="EN19" s="108">
        <v>428.973151716193</v>
      </c>
      <c r="EO19" s="143">
        <f t="shared" si="68"/>
        <v>4573.9153020930571</v>
      </c>
      <c r="EP19" s="19"/>
      <c r="EQ19" s="157">
        <f>SUM(EC19:EN19)</f>
        <v>4573.9153020930571</v>
      </c>
    </row>
    <row r="20" spans="1:147" s="80" customFormat="1" ht="27" customHeight="1">
      <c r="A20" s="597"/>
      <c r="B20" s="128" t="s">
        <v>91</v>
      </c>
      <c r="C20" s="112">
        <f>C21+C22</f>
        <v>47508.234511550894</v>
      </c>
      <c r="D20" s="19">
        <f t="shared" si="0"/>
        <v>0.14093891569450556</v>
      </c>
      <c r="E20" s="112">
        <f>E21+E22</f>
        <v>35950.622034652901</v>
      </c>
      <c r="F20" s="19">
        <f t="shared" si="1"/>
        <v>-0.14143785321544999</v>
      </c>
      <c r="G20" s="112">
        <f>G21+G22</f>
        <v>49150.058751218101</v>
      </c>
      <c r="H20" s="19">
        <f t="shared" si="2"/>
        <v>-2.5322547256759864E-2</v>
      </c>
      <c r="I20" s="112">
        <f>I21+I22</f>
        <v>51334.8447117424</v>
      </c>
      <c r="J20" s="19">
        <f t="shared" si="3"/>
        <v>-6.9948561775741158E-3</v>
      </c>
      <c r="K20" s="112">
        <f>K21+K22</f>
        <v>50815.384569716094</v>
      </c>
      <c r="L20" s="19">
        <f t="shared" si="4"/>
        <v>-1.8464990999021436E-2</v>
      </c>
      <c r="M20" s="112">
        <f>M21+M22</f>
        <v>49166.969487156101</v>
      </c>
      <c r="N20" s="19">
        <f t="shared" si="5"/>
        <v>1.2578912221989036E-2</v>
      </c>
      <c r="O20" s="112">
        <f>O21+O22</f>
        <v>46579.004920571504</v>
      </c>
      <c r="P20" s="19">
        <f t="shared" si="6"/>
        <v>2.2476408270143633E-2</v>
      </c>
      <c r="Q20" s="126"/>
      <c r="R20" s="126"/>
      <c r="S20" s="112">
        <f t="shared" si="7"/>
        <v>330505.11898660799</v>
      </c>
      <c r="T20" s="19">
        <f t="shared" si="8"/>
        <v>-0.12623451862290358</v>
      </c>
      <c r="U20" s="19"/>
      <c r="V20" s="112">
        <f>V21+V22</f>
        <v>41639.595124715299</v>
      </c>
      <c r="W20" s="19">
        <f t="shared" si="9"/>
        <v>-6.1319126047813088E-2</v>
      </c>
      <c r="X20" s="112">
        <f>X21+X22</f>
        <v>41873.057377725796</v>
      </c>
      <c r="Y20" s="19">
        <f t="shared" si="10"/>
        <v>0.44456884359546978</v>
      </c>
      <c r="Z20" s="112">
        <f>Z21+Z22</f>
        <v>50426.998811642494</v>
      </c>
      <c r="AA20" s="19">
        <f t="shared" si="11"/>
        <v>9.1396486181167358E-2</v>
      </c>
      <c r="AB20" s="112">
        <f>AB21+AB22</f>
        <v>51696.453972168296</v>
      </c>
      <c r="AC20" s="19">
        <f t="shared" si="12"/>
        <v>6.6007010553264633E-2</v>
      </c>
      <c r="AD20" s="112">
        <f>AD21+AD22</f>
        <v>51771.341932507101</v>
      </c>
      <c r="AE20" s="19">
        <f t="shared" si="13"/>
        <v>5.2300999831772055E-2</v>
      </c>
      <c r="AF20" s="112">
        <f>AF21+AF22</f>
        <v>48556.185492017394</v>
      </c>
      <c r="AG20" s="19">
        <f t="shared" si="14"/>
        <v>7.1963961625653328E-2</v>
      </c>
      <c r="AH20" s="112">
        <f>AH21+AH22</f>
        <v>45555.090116333602</v>
      </c>
      <c r="AI20" s="19">
        <f t="shared" si="15"/>
        <v>3.6346289907362994E-4</v>
      </c>
      <c r="AJ20" s="112">
        <f>AJ21+AJ22</f>
        <v>46735.083292257397</v>
      </c>
      <c r="AK20" s="19">
        <f t="shared" si="16"/>
        <v>-3.9207696199755948E-2</v>
      </c>
      <c r="AL20" s="112">
        <f>AL21+AL22</f>
        <v>49315.594255577802</v>
      </c>
      <c r="AM20" s="19">
        <f t="shared" si="17"/>
        <v>3.0652499295932056E-2</v>
      </c>
      <c r="AN20" s="112">
        <f>AN21+AN22</f>
        <v>47624.1748756874</v>
      </c>
      <c r="AO20" s="19">
        <f t="shared" si="18"/>
        <v>-2.8856054356077521E-2</v>
      </c>
      <c r="AP20" s="112">
        <f>AP21+AP22</f>
        <v>51126.854124388199</v>
      </c>
      <c r="AQ20" s="19">
        <f t="shared" si="19"/>
        <v>-1.9680830769937763E-2</v>
      </c>
      <c r="AR20" s="112">
        <f>AR21+AR22</f>
        <v>53504.950817298501</v>
      </c>
      <c r="AS20" s="19">
        <f t="shared" si="20"/>
        <v>-6.2468762193571892E-2</v>
      </c>
      <c r="AT20" s="112">
        <f t="shared" si="21"/>
        <v>579825.3801923194</v>
      </c>
      <c r="AU20" s="19">
        <f t="shared" si="22"/>
        <v>3.0191338430538783E-2</v>
      </c>
      <c r="AV20" s="19"/>
      <c r="AW20" s="112">
        <f t="shared" si="23"/>
        <v>505762.66149628971</v>
      </c>
      <c r="AX20" s="112">
        <f>AX21+AX22</f>
        <v>44359.692713666896</v>
      </c>
      <c r="AY20" s="19">
        <f t="shared" si="24"/>
        <v>0.53132543123155851</v>
      </c>
      <c r="AZ20" s="112">
        <f>AZ21+AZ22</f>
        <v>28986.543329776901</v>
      </c>
      <c r="BA20" s="19">
        <f t="shared" si="25"/>
        <v>-0.19619626495994014</v>
      </c>
      <c r="BB20" s="112">
        <f>BB21+BB22</f>
        <v>46204.105886475998</v>
      </c>
      <c r="BC20" s="19">
        <f t="shared" si="26"/>
        <v>3.9425286199008092E-2</v>
      </c>
      <c r="BD20" s="112">
        <f>BD21+BD22</f>
        <v>48495.416503253102</v>
      </c>
      <c r="BE20" s="19">
        <f t="shared" si="27"/>
        <v>9.1269781869738997E-2</v>
      </c>
      <c r="BF20" s="112">
        <f>BF21+BF22</f>
        <v>49198.225546477304</v>
      </c>
      <c r="BG20" s="19">
        <f t="shared" si="28"/>
        <v>0.10079548082143619</v>
      </c>
      <c r="BH20" s="112">
        <f>BH21+BH22</f>
        <v>45296.471924654099</v>
      </c>
      <c r="BI20" s="19">
        <f t="shared" si="29"/>
        <v>1.625312856501604E-2</v>
      </c>
      <c r="BJ20" s="112">
        <f>BJ21+BJ22</f>
        <v>45538.538547093704</v>
      </c>
      <c r="BK20" s="19">
        <f t="shared" si="30"/>
        <v>2.7171311201894754E-2</v>
      </c>
      <c r="BL20" s="112">
        <f>BL21+BL22</f>
        <v>48642.233193797496</v>
      </c>
      <c r="BM20" s="19">
        <f t="shared" si="31"/>
        <v>-2.573239492797974E-5</v>
      </c>
      <c r="BN20" s="112">
        <f>BN21+BN22</f>
        <v>47848.905707080397</v>
      </c>
      <c r="BO20" s="19">
        <f t="shared" si="32"/>
        <v>3.3627661072272774E-2</v>
      </c>
      <c r="BP20" s="112">
        <f>BP21+BP22</f>
        <v>49039.2542622607</v>
      </c>
      <c r="BQ20" s="19">
        <f t="shared" si="33"/>
        <v>2.7207173566518916E-2</v>
      </c>
      <c r="BR20" s="112">
        <f>BR21+BR22</f>
        <v>52153.273881753201</v>
      </c>
      <c r="BS20" s="19">
        <f t="shared" si="34"/>
        <v>-9.1162144070379147E-3</v>
      </c>
      <c r="BT20" s="112">
        <f>BT21+BT22</f>
        <v>57070.045945867096</v>
      </c>
      <c r="BU20" s="19">
        <f t="shared" si="35"/>
        <v>9.5493272077609381E-2</v>
      </c>
      <c r="BV20" s="112">
        <f t="shared" si="36"/>
        <v>562832.70744215685</v>
      </c>
      <c r="BW20" s="19">
        <f t="shared" si="37"/>
        <v>5.2171908065453909E-2</v>
      </c>
      <c r="BX20" s="19"/>
      <c r="BY20" s="137">
        <f>BY21+BY22</f>
        <v>28968.168234488799</v>
      </c>
      <c r="BZ20" s="138">
        <f t="shared" si="38"/>
        <v>-8.4903976555974703E-2</v>
      </c>
      <c r="CA20" s="137">
        <f>CA21+CA22</f>
        <v>36061.717638488299</v>
      </c>
      <c r="CB20" s="138">
        <f t="shared" si="39"/>
        <v>0.48786588411655374</v>
      </c>
      <c r="CC20" s="137">
        <f>SUM(CC21:CC22)</f>
        <v>44451.589257979402</v>
      </c>
      <c r="CD20" s="138">
        <f t="shared" si="40"/>
        <v>0.22963031154405122</v>
      </c>
      <c r="CE20" s="137">
        <v>44439.438632821802</v>
      </c>
      <c r="CF20" s="138">
        <f t="shared" si="41"/>
        <v>0.2076245768837226</v>
      </c>
      <c r="CG20" s="137">
        <v>44693.338956810199</v>
      </c>
      <c r="CH20" s="138">
        <f t="shared" si="42"/>
        <v>0.19648023327028397</v>
      </c>
      <c r="CI20" s="137">
        <f>CI21+CI22</f>
        <v>44572.036878857398</v>
      </c>
      <c r="CJ20" s="138">
        <f t="shared" si="43"/>
        <v>0.27170645976743302</v>
      </c>
      <c r="CK20" s="137">
        <f>CK21+CK22</f>
        <v>44333.927603379998</v>
      </c>
      <c r="CL20" s="138">
        <f t="shared" si="44"/>
        <v>0.20081045985441115</v>
      </c>
      <c r="CM20" s="137">
        <v>48643.484907161801</v>
      </c>
      <c r="CN20" s="138">
        <f t="shared" si="45"/>
        <v>0.21815400800648543</v>
      </c>
      <c r="CO20" s="137">
        <f>SUM(CO21:CO22)</f>
        <v>46292.207057851498</v>
      </c>
      <c r="CP20" s="138">
        <f t="shared" si="46"/>
        <v>0.15012525309319114</v>
      </c>
      <c r="CQ20" s="137">
        <f>SUM(CQ21:CQ22)</f>
        <v>47740.3736307582</v>
      </c>
      <c r="CR20" s="138">
        <f t="shared" si="47"/>
        <v>0.14545290458663218</v>
      </c>
      <c r="CS20" s="137">
        <f>CS21+CS22</f>
        <v>52633.088400516892</v>
      </c>
      <c r="CT20" s="138">
        <f t="shared" si="48"/>
        <v>0.16607552550867033</v>
      </c>
      <c r="CU20" s="137">
        <f>CU21+CU22</f>
        <v>52095.295699656301</v>
      </c>
      <c r="CV20" s="138">
        <f t="shared" si="49"/>
        <v>0.15416083599817254</v>
      </c>
      <c r="CW20" s="137">
        <f t="shared" si="50"/>
        <v>534924.66689877061</v>
      </c>
      <c r="CX20" s="138">
        <f t="shared" si="51"/>
        <v>0.17817245104880364</v>
      </c>
      <c r="CY20" s="138"/>
      <c r="CZ20" s="139">
        <f t="shared" si="52"/>
        <v>-1.0217768274743855E-2</v>
      </c>
      <c r="DA20" s="139">
        <f t="shared" si="53"/>
        <v>0.10248589187007129</v>
      </c>
      <c r="DB20" s="139"/>
      <c r="DC20" s="139"/>
      <c r="DD20" s="139"/>
      <c r="DE20" s="139"/>
      <c r="DF20" s="139"/>
      <c r="DG20" s="139"/>
      <c r="DH20" s="139"/>
      <c r="DI20" s="139"/>
      <c r="DJ20" s="139"/>
      <c r="DK20" s="139"/>
      <c r="DL20" s="606"/>
      <c r="DM20" s="137">
        <v>31655.878172724599</v>
      </c>
      <c r="DN20" s="137">
        <v>24237.2098342053</v>
      </c>
      <c r="DO20" s="137">
        <v>36150.368806508501</v>
      </c>
      <c r="DP20" s="137">
        <v>36799.051198094901</v>
      </c>
      <c r="DQ20" s="137">
        <v>37354.013642709302</v>
      </c>
      <c r="DR20" s="137">
        <v>35048.997775012198</v>
      </c>
      <c r="DS20" s="137">
        <v>36920.004518244401</v>
      </c>
      <c r="DT20" s="137">
        <v>39932.130574168601</v>
      </c>
      <c r="DU20" s="137">
        <v>40249.709267187602</v>
      </c>
      <c r="DV20" s="137">
        <v>41678.163667485402</v>
      </c>
      <c r="DW20" s="137">
        <v>48866.702022169004</v>
      </c>
      <c r="DX20" s="137">
        <v>45136.9463204856</v>
      </c>
      <c r="DY20" s="138">
        <v>8.9376292207471494E-2</v>
      </c>
      <c r="DZ20" s="137">
        <f t="shared" si="65"/>
        <v>454029.17579899542</v>
      </c>
      <c r="EA20" s="19">
        <f t="shared" si="66"/>
        <v>-2.4556350864746612E-2</v>
      </c>
      <c r="EB20" s="19"/>
      <c r="EC20" s="131">
        <f t="shared" ref="EC20:EN20" si="80">EC21+EC22</f>
        <v>40301.612050109798</v>
      </c>
      <c r="ED20" s="131">
        <f t="shared" si="80"/>
        <v>21642.8172314494</v>
      </c>
      <c r="EE20" s="131">
        <f t="shared" si="80"/>
        <v>34755.706068408697</v>
      </c>
      <c r="EF20" s="131">
        <f t="shared" si="80"/>
        <v>39023.335912989205</v>
      </c>
      <c r="EG20" s="131">
        <f t="shared" si="80"/>
        <v>39695.703674065102</v>
      </c>
      <c r="EH20" s="131">
        <f t="shared" si="80"/>
        <v>43025.739511505897</v>
      </c>
      <c r="EI20" s="131">
        <f t="shared" si="80"/>
        <v>39391.520662220501</v>
      </c>
      <c r="EJ20" s="131">
        <f t="shared" si="80"/>
        <v>44491.930211933097</v>
      </c>
      <c r="EK20" s="131">
        <f t="shared" si="80"/>
        <v>40817.148707936096</v>
      </c>
      <c r="EL20" s="131">
        <f t="shared" si="80"/>
        <v>37045.106537270301</v>
      </c>
      <c r="EM20" s="108">
        <f t="shared" si="80"/>
        <v>43834.782271832904</v>
      </c>
      <c r="EN20" s="108">
        <f t="shared" si="80"/>
        <v>41433.751260569305</v>
      </c>
      <c r="EO20" s="143">
        <f t="shared" si="68"/>
        <v>465459.15410029033</v>
      </c>
      <c r="EP20" s="19"/>
      <c r="EQ20" s="155"/>
    </row>
    <row r="21" spans="1:147" s="80" customFormat="1" ht="27" customHeight="1">
      <c r="A21" s="597"/>
      <c r="B21" s="128" t="s">
        <v>92</v>
      </c>
      <c r="C21" s="112">
        <v>18790.830699999999</v>
      </c>
      <c r="D21" s="19">
        <f t="shared" si="0"/>
        <v>-0.17961934570973248</v>
      </c>
      <c r="E21" s="112">
        <v>18331.5023</v>
      </c>
      <c r="F21" s="19">
        <f t="shared" si="1"/>
        <v>-0.17939930595315146</v>
      </c>
      <c r="G21" s="112">
        <v>17686.3439</v>
      </c>
      <c r="H21" s="19">
        <f t="shared" si="2"/>
        <v>-0.13073939827162739</v>
      </c>
      <c r="I21" s="112">
        <v>16648.408100000001</v>
      </c>
      <c r="J21" s="19">
        <f t="shared" si="3"/>
        <v>-0.21376072676952718</v>
      </c>
      <c r="K21" s="112">
        <v>15402.927799999999</v>
      </c>
      <c r="L21" s="19">
        <f t="shared" si="4"/>
        <v>-0.23087367532499514</v>
      </c>
      <c r="M21" s="112">
        <v>16044.599899999999</v>
      </c>
      <c r="N21" s="19">
        <f t="shared" si="5"/>
        <v>-0.20906344012634948</v>
      </c>
      <c r="O21" s="112">
        <v>15366.326300000001</v>
      </c>
      <c r="P21" s="19">
        <f t="shared" si="6"/>
        <v>0.10305925977121366</v>
      </c>
      <c r="Q21" s="126"/>
      <c r="R21" s="126"/>
      <c r="S21" s="112">
        <f t="shared" si="7"/>
        <v>118270.939</v>
      </c>
      <c r="T21" s="19">
        <f t="shared" si="8"/>
        <v>-0.23275200748045477</v>
      </c>
      <c r="U21" s="19"/>
      <c r="V21" s="112">
        <v>22905.0144</v>
      </c>
      <c r="W21" s="19">
        <f t="shared" si="9"/>
        <v>0.27152071889388063</v>
      </c>
      <c r="X21" s="112">
        <v>22339.126</v>
      </c>
      <c r="Y21" s="19">
        <f t="shared" si="10"/>
        <v>0.30215419763175744</v>
      </c>
      <c r="Z21" s="112">
        <v>20346.422999999999</v>
      </c>
      <c r="AA21" s="19">
        <f t="shared" si="11"/>
        <v>0.21087360458734561</v>
      </c>
      <c r="AB21" s="112">
        <v>21174.734799999998</v>
      </c>
      <c r="AC21" s="19">
        <f t="shared" si="12"/>
        <v>0.15088176637817385</v>
      </c>
      <c r="AD21" s="112">
        <v>20026.525300000001</v>
      </c>
      <c r="AE21" s="19">
        <f t="shared" si="13"/>
        <v>4.5448444325713488E-2</v>
      </c>
      <c r="AF21" s="112">
        <v>20285.571199999998</v>
      </c>
      <c r="AG21" s="19">
        <f t="shared" si="14"/>
        <v>2.4382681504945714E-2</v>
      </c>
      <c r="AH21" s="112">
        <v>13930.644399999999</v>
      </c>
      <c r="AI21" s="19">
        <f t="shared" si="15"/>
        <v>-0.29030147785664473</v>
      </c>
      <c r="AJ21" s="112">
        <v>13141.519</v>
      </c>
      <c r="AK21" s="19">
        <f t="shared" si="16"/>
        <v>-0.35627821611845967</v>
      </c>
      <c r="AL21" s="112">
        <v>21230.292300000001</v>
      </c>
      <c r="AM21" s="19">
        <f t="shared" si="17"/>
        <v>2.1433507968474208E-2</v>
      </c>
      <c r="AN21" s="112">
        <v>20153.559000000001</v>
      </c>
      <c r="AO21" s="19">
        <f t="shared" si="18"/>
        <v>-9.0944639206170796E-3</v>
      </c>
      <c r="AP21" s="112">
        <v>21854.1204</v>
      </c>
      <c r="AQ21" s="19">
        <f t="shared" si="19"/>
        <v>1.7631872110519753E-2</v>
      </c>
      <c r="AR21" s="112">
        <v>27481.375800000002</v>
      </c>
      <c r="AS21" s="19">
        <f t="shared" si="20"/>
        <v>2.8070870340753729E-2</v>
      </c>
      <c r="AT21" s="112">
        <f t="shared" si="21"/>
        <v>244868.90560000003</v>
      </c>
      <c r="AU21" s="19">
        <f t="shared" si="22"/>
        <v>2.582867763583141E-2</v>
      </c>
      <c r="AV21" s="19"/>
      <c r="AW21" s="112">
        <f t="shared" si="23"/>
        <v>211972.49660000001</v>
      </c>
      <c r="AX21" s="112">
        <v>18013.874299999999</v>
      </c>
      <c r="AY21" s="19">
        <f t="shared" si="24"/>
        <v>1.1164156944820895</v>
      </c>
      <c r="AZ21" s="112">
        <v>17155.515100000001</v>
      </c>
      <c r="BA21" s="19">
        <f t="shared" si="25"/>
        <v>0.92148271110057145</v>
      </c>
      <c r="BB21" s="112">
        <v>16803.094000000001</v>
      </c>
      <c r="BC21" s="19">
        <f t="shared" si="26"/>
        <v>0.31681770161731393</v>
      </c>
      <c r="BD21" s="112">
        <v>18398.705600000001</v>
      </c>
      <c r="BE21" s="19">
        <f t="shared" si="27"/>
        <v>0.33312519659545736</v>
      </c>
      <c r="BF21" s="112">
        <v>19155.918600000001</v>
      </c>
      <c r="BG21" s="19">
        <f t="shared" si="28"/>
        <v>0.31739309795456938</v>
      </c>
      <c r="BH21" s="112">
        <v>19802.727599999998</v>
      </c>
      <c r="BI21" s="19">
        <f t="shared" si="29"/>
        <v>0.13542154272844176</v>
      </c>
      <c r="BJ21" s="112">
        <v>19628.9607</v>
      </c>
      <c r="BK21" s="19">
        <f t="shared" si="30"/>
        <v>0.53787090486110922</v>
      </c>
      <c r="BL21" s="112">
        <v>20414.904900000001</v>
      </c>
      <c r="BM21" s="19">
        <f t="shared" si="31"/>
        <v>0.48641749921785249</v>
      </c>
      <c r="BN21" s="112">
        <v>20784.801100000001</v>
      </c>
      <c r="BO21" s="19">
        <f t="shared" si="32"/>
        <v>0.45659988112741767</v>
      </c>
      <c r="BP21" s="112">
        <v>20338.526999999998</v>
      </c>
      <c r="BQ21" s="19">
        <f t="shared" si="33"/>
        <v>0.30210696934280157</v>
      </c>
      <c r="BR21" s="112">
        <v>21475.467700000001</v>
      </c>
      <c r="BS21" s="19">
        <f t="shared" si="34"/>
        <v>0.30476665809134174</v>
      </c>
      <c r="BT21" s="112">
        <v>26731.012999999999</v>
      </c>
      <c r="BU21" s="19">
        <f t="shared" si="35"/>
        <v>0.36507980782447369</v>
      </c>
      <c r="BV21" s="112">
        <f t="shared" si="36"/>
        <v>238703.50960000002</v>
      </c>
      <c r="BW21" s="19">
        <f t="shared" si="37"/>
        <v>0.41738373021725939</v>
      </c>
      <c r="BX21" s="19"/>
      <c r="BY21" s="137">
        <v>8511.5010000000002</v>
      </c>
      <c r="BZ21" s="138">
        <f t="shared" si="38"/>
        <v>3.4719977525212551</v>
      </c>
      <c r="CA21" s="137">
        <v>8928.2692999999999</v>
      </c>
      <c r="CB21" s="138">
        <f t="shared" si="39"/>
        <v>3.1910877948201444</v>
      </c>
      <c r="CC21" s="137">
        <v>12760.379800000001</v>
      </c>
      <c r="CD21" s="138">
        <f t="shared" si="40"/>
        <v>6.3956847116388964</v>
      </c>
      <c r="CE21" s="137">
        <v>13801.1836</v>
      </c>
      <c r="CF21" s="138">
        <f t="shared" si="41"/>
        <v>5.9838363355856465</v>
      </c>
      <c r="CG21" s="137">
        <v>14540.7765</v>
      </c>
      <c r="CH21" s="138">
        <f t="shared" si="42"/>
        <v>6.8604417418846619</v>
      </c>
      <c r="CI21" s="137">
        <v>17440.859499999999</v>
      </c>
      <c r="CJ21" s="138">
        <f t="shared" si="43"/>
        <v>8.590546463742756</v>
      </c>
      <c r="CK21" s="121">
        <v>12763.7246</v>
      </c>
      <c r="CL21" s="138">
        <f t="shared" si="44"/>
        <v>5.0030559619265222</v>
      </c>
      <c r="CM21" s="154">
        <v>13734.3007</v>
      </c>
      <c r="CN21" s="138">
        <f t="shared" si="45"/>
        <v>7.0377026953161721</v>
      </c>
      <c r="CO21" s="121">
        <v>14269.3964</v>
      </c>
      <c r="CP21" s="138">
        <f t="shared" si="46"/>
        <v>3.8468801381395492</v>
      </c>
      <c r="CQ21" s="121">
        <v>15619.7052</v>
      </c>
      <c r="CR21" s="138">
        <f t="shared" si="47"/>
        <v>3.9716104228564975</v>
      </c>
      <c r="CS21" s="108">
        <v>16459.240099999999</v>
      </c>
      <c r="CT21" s="138">
        <f t="shared" si="48"/>
        <v>3.3377386693285338</v>
      </c>
      <c r="CU21" s="108">
        <v>19582.014800000001</v>
      </c>
      <c r="CV21" s="138">
        <f t="shared" si="49"/>
        <v>4.1607280959054522</v>
      </c>
      <c r="CW21" s="137">
        <f t="shared" si="50"/>
        <v>168411.35149999999</v>
      </c>
      <c r="CX21" s="138">
        <f t="shared" si="51"/>
        <v>3.1632332257687201</v>
      </c>
      <c r="CY21" s="138"/>
      <c r="CZ21" s="139">
        <f t="shared" si="52"/>
        <v>0.18972775662954211</v>
      </c>
      <c r="DA21" s="139">
        <f t="shared" si="53"/>
        <v>5.3748447185802073E-2</v>
      </c>
      <c r="DB21" s="139"/>
      <c r="DC21" s="139"/>
      <c r="DD21" s="139"/>
      <c r="DE21" s="139"/>
      <c r="DF21" s="139"/>
      <c r="DG21" s="139"/>
      <c r="DH21" s="139"/>
      <c r="DI21" s="139"/>
      <c r="DJ21" s="139"/>
      <c r="DK21" s="139"/>
      <c r="DL21" s="606"/>
      <c r="DM21" s="137">
        <v>1903.2882999999999</v>
      </c>
      <c r="DN21" s="137">
        <v>2130.2988</v>
      </c>
      <c r="DO21" s="137">
        <v>1725.3818000000001</v>
      </c>
      <c r="DP21" s="137">
        <v>1976.1608000000001</v>
      </c>
      <c r="DQ21" s="137">
        <v>1849.8676</v>
      </c>
      <c r="DR21" s="137">
        <v>1818.547</v>
      </c>
      <c r="DS21" s="137">
        <v>2126.2044999999998</v>
      </c>
      <c r="DT21" s="137">
        <v>1708.7346</v>
      </c>
      <c r="DU21" s="137">
        <v>2944.0374000000002</v>
      </c>
      <c r="DV21" s="137">
        <v>3141.7797999999998</v>
      </c>
      <c r="DW21" s="137">
        <v>15333.328600000001</v>
      </c>
      <c r="DX21" s="137">
        <v>3794.4286999999999</v>
      </c>
      <c r="DY21" s="138">
        <v>0.55142765509273195</v>
      </c>
      <c r="DZ21" s="137">
        <f t="shared" si="65"/>
        <v>40452.057899999993</v>
      </c>
      <c r="EA21" s="19">
        <f t="shared" si="66"/>
        <v>0.10039680640495163</v>
      </c>
      <c r="EB21" s="19"/>
      <c r="EC21" s="108">
        <v>3237.998</v>
      </c>
      <c r="ED21" s="108">
        <v>3002.1352000000002</v>
      </c>
      <c r="EE21" s="108">
        <v>3766.60466</v>
      </c>
      <c r="EF21" s="108">
        <v>3609.6626000000001</v>
      </c>
      <c r="EG21" s="108">
        <v>3346.6556999999998</v>
      </c>
      <c r="EH21" s="108">
        <v>3182.3724999999999</v>
      </c>
      <c r="EI21" s="108">
        <v>2933.6125000000002</v>
      </c>
      <c r="EJ21" s="108">
        <v>2950.7339000000002</v>
      </c>
      <c r="EK21" s="108">
        <v>2918.4023999999999</v>
      </c>
      <c r="EL21" s="108">
        <v>2923.2800999999999</v>
      </c>
      <c r="EM21" s="108">
        <v>2444.1136999999999</v>
      </c>
      <c r="EN21" s="108">
        <v>2445.7658000000001</v>
      </c>
      <c r="EO21" s="143">
        <f t="shared" si="68"/>
        <v>36761.337059999998</v>
      </c>
      <c r="EP21" s="19"/>
      <c r="EQ21" s="157">
        <f>SUM(EC21:EN21)</f>
        <v>36761.337059999998</v>
      </c>
    </row>
    <row r="22" spans="1:147" s="80" customFormat="1" ht="27" customHeight="1" thickBot="1">
      <c r="A22" s="598"/>
      <c r="B22" s="128" t="s">
        <v>93</v>
      </c>
      <c r="C22" s="112">
        <v>28717.403811550899</v>
      </c>
      <c r="D22" s="19">
        <f t="shared" si="0"/>
        <v>0.53285543100870791</v>
      </c>
      <c r="E22" s="112">
        <v>17619.119734652901</v>
      </c>
      <c r="F22" s="19">
        <f t="shared" si="1"/>
        <v>-9.8024898626209223E-2</v>
      </c>
      <c r="G22" s="112">
        <v>31463.714851218101</v>
      </c>
      <c r="H22" s="19">
        <f t="shared" si="2"/>
        <v>4.5981135741433032E-2</v>
      </c>
      <c r="I22" s="112">
        <v>34686.4366117424</v>
      </c>
      <c r="J22" s="19">
        <f t="shared" si="3"/>
        <v>0.13645094550806824</v>
      </c>
      <c r="K22" s="112">
        <v>35412.456769716096</v>
      </c>
      <c r="L22" s="19">
        <f t="shared" si="4"/>
        <v>0.11553508655183986</v>
      </c>
      <c r="M22" s="112">
        <v>33122.369587156099</v>
      </c>
      <c r="N22" s="19">
        <f t="shared" si="5"/>
        <v>0.17161831876106981</v>
      </c>
      <c r="O22" s="112">
        <v>31212.6786205715</v>
      </c>
      <c r="P22" s="19">
        <f t="shared" si="6"/>
        <v>-1.3020531630991705E-2</v>
      </c>
      <c r="Q22" s="126"/>
      <c r="R22" s="126"/>
      <c r="S22" s="112">
        <f t="shared" si="7"/>
        <v>212234.17998660798</v>
      </c>
      <c r="T22" s="19">
        <f t="shared" si="8"/>
        <v>-5.2966724806276622E-2</v>
      </c>
      <c r="U22" s="19"/>
      <c r="V22" s="112">
        <v>18734.580724715299</v>
      </c>
      <c r="W22" s="19">
        <f t="shared" si="9"/>
        <v>-0.28889737147065697</v>
      </c>
      <c r="X22" s="112">
        <v>19533.931377725799</v>
      </c>
      <c r="Y22" s="19">
        <f t="shared" si="10"/>
        <v>0.65107638984089822</v>
      </c>
      <c r="Z22" s="112">
        <v>30080.575811642499</v>
      </c>
      <c r="AA22" s="19">
        <f t="shared" si="11"/>
        <v>2.3113623700791175E-2</v>
      </c>
      <c r="AB22" s="112">
        <v>30521.719172168301</v>
      </c>
      <c r="AC22" s="19">
        <f t="shared" si="12"/>
        <v>1.4121419123883872E-2</v>
      </c>
      <c r="AD22" s="112">
        <v>31744.8166325071</v>
      </c>
      <c r="AE22" s="19">
        <f t="shared" si="13"/>
        <v>5.6670404475360536E-2</v>
      </c>
      <c r="AF22" s="112">
        <v>28270.614292017399</v>
      </c>
      <c r="AG22" s="19">
        <f t="shared" si="14"/>
        <v>0.10892358266407665</v>
      </c>
      <c r="AH22" s="112">
        <v>31624.445716333601</v>
      </c>
      <c r="AI22" s="19">
        <f t="shared" si="15"/>
        <v>0.22056970217602156</v>
      </c>
      <c r="AJ22" s="112">
        <v>33593.564292257397</v>
      </c>
      <c r="AK22" s="19">
        <f t="shared" si="16"/>
        <v>0.19010782538845672</v>
      </c>
      <c r="AL22" s="112">
        <v>28085.301955577801</v>
      </c>
      <c r="AM22" s="19">
        <f t="shared" si="17"/>
        <v>3.7732537740422289E-2</v>
      </c>
      <c r="AN22" s="112">
        <v>27470.615875687399</v>
      </c>
      <c r="AO22" s="19">
        <f t="shared" si="18"/>
        <v>-4.2859937845226903E-2</v>
      </c>
      <c r="AP22" s="112">
        <v>29272.733724388199</v>
      </c>
      <c r="AQ22" s="19">
        <f t="shared" si="19"/>
        <v>-4.5800943165248964E-2</v>
      </c>
      <c r="AR22" s="112">
        <v>26023.575017298499</v>
      </c>
      <c r="AS22" s="19">
        <f t="shared" si="20"/>
        <v>-0.14224111679065465</v>
      </c>
      <c r="AT22" s="112">
        <f t="shared" si="21"/>
        <v>334956.47459231928</v>
      </c>
      <c r="AU22" s="19">
        <f t="shared" si="22"/>
        <v>3.3404200615814172E-2</v>
      </c>
      <c r="AV22" s="19"/>
      <c r="AW22" s="112">
        <f t="shared" si="23"/>
        <v>293790.16489628982</v>
      </c>
      <c r="AX22" s="112">
        <v>26345.818413666901</v>
      </c>
      <c r="AY22" s="19">
        <f t="shared" si="24"/>
        <v>0.28788419499972706</v>
      </c>
      <c r="AZ22" s="112">
        <v>11831.028229776901</v>
      </c>
      <c r="BA22" s="19">
        <f t="shared" si="25"/>
        <v>-0.56396886668493207</v>
      </c>
      <c r="BB22" s="112">
        <v>29401.011886476001</v>
      </c>
      <c r="BC22" s="19">
        <f t="shared" si="26"/>
        <v>-7.2266019841876306E-2</v>
      </c>
      <c r="BD22" s="112">
        <v>30096.710903253101</v>
      </c>
      <c r="BE22" s="19">
        <f t="shared" si="27"/>
        <v>-1.7675423387805811E-2</v>
      </c>
      <c r="BF22" s="112">
        <v>30042.3069464773</v>
      </c>
      <c r="BG22" s="19">
        <f t="shared" si="28"/>
        <v>-3.6565884073974653E-3</v>
      </c>
      <c r="BH22" s="112">
        <v>25493.744324654101</v>
      </c>
      <c r="BI22" s="19">
        <f t="shared" si="29"/>
        <v>-6.0352451032195442E-2</v>
      </c>
      <c r="BJ22" s="112">
        <v>25909.5778470937</v>
      </c>
      <c r="BK22" s="19">
        <f t="shared" si="30"/>
        <v>-0.17930277976610587</v>
      </c>
      <c r="BL22" s="112">
        <v>28227.328293797498</v>
      </c>
      <c r="BM22" s="19">
        <f t="shared" si="31"/>
        <v>-0.19140681929752701</v>
      </c>
      <c r="BN22" s="112">
        <v>27064.1046070804</v>
      </c>
      <c r="BO22" s="19">
        <f t="shared" si="32"/>
        <v>-0.15484918247034951</v>
      </c>
      <c r="BP22" s="112">
        <v>28700.727262260702</v>
      </c>
      <c r="BQ22" s="19">
        <f t="shared" si="33"/>
        <v>-0.10647166872849445</v>
      </c>
      <c r="BR22" s="112">
        <v>30677.8061817532</v>
      </c>
      <c r="BS22" s="19">
        <f t="shared" si="34"/>
        <v>-0.15193412857556443</v>
      </c>
      <c r="BT22" s="112">
        <v>30339.0329458671</v>
      </c>
      <c r="BU22" s="19">
        <f t="shared" si="35"/>
        <v>-6.6872610011257994E-2</v>
      </c>
      <c r="BV22" s="112">
        <f t="shared" si="36"/>
        <v>324129.19784215692</v>
      </c>
      <c r="BW22" s="19">
        <f t="shared" si="37"/>
        <v>-0.11564141267418693</v>
      </c>
      <c r="BX22" s="19"/>
      <c r="BY22" s="137">
        <v>20456.667234488799</v>
      </c>
      <c r="BZ22" s="138">
        <f t="shared" si="38"/>
        <v>-0.31244078844906698</v>
      </c>
      <c r="CA22" s="137">
        <v>27133.448338488299</v>
      </c>
      <c r="CB22" s="138">
        <f t="shared" si="39"/>
        <v>0.22737402328645562</v>
      </c>
      <c r="CC22" s="137">
        <v>31691.209457979399</v>
      </c>
      <c r="CD22" s="138">
        <f t="shared" si="40"/>
        <v>-7.941259492740671E-2</v>
      </c>
      <c r="CE22" s="137">
        <v>30638.255032821799</v>
      </c>
      <c r="CF22" s="138">
        <f t="shared" si="41"/>
        <v>-0.12016909904474904</v>
      </c>
      <c r="CG22" s="137">
        <v>30152.562456810199</v>
      </c>
      <c r="CH22" s="138">
        <f t="shared" si="42"/>
        <v>-0.15073122951503959</v>
      </c>
      <c r="CI22" s="156">
        <v>27131.177378857399</v>
      </c>
      <c r="CJ22" s="138">
        <f t="shared" si="43"/>
        <v>-0.18354470835951398</v>
      </c>
      <c r="CK22" s="121">
        <v>31570.20300338</v>
      </c>
      <c r="CL22" s="138">
        <f t="shared" si="44"/>
        <v>-9.2648604440276228E-2</v>
      </c>
      <c r="CM22" s="137">
        <v>34909.184207161801</v>
      </c>
      <c r="CN22" s="138">
        <f t="shared" si="45"/>
        <v>-8.6706366154554737E-2</v>
      </c>
      <c r="CO22" s="137">
        <v>32022.8106578515</v>
      </c>
      <c r="CP22" s="138">
        <f t="shared" si="46"/>
        <v>-0.14161013446276161</v>
      </c>
      <c r="CQ22" s="137">
        <v>32120.6684307582</v>
      </c>
      <c r="CR22" s="138">
        <f t="shared" si="47"/>
        <v>-0.1664846255110195</v>
      </c>
      <c r="CS22" s="137">
        <v>36173.848300516896</v>
      </c>
      <c r="CT22" s="138">
        <f t="shared" si="48"/>
        <v>-0.1250206716343657</v>
      </c>
      <c r="CU22" s="137">
        <v>32513.2808996563</v>
      </c>
      <c r="CV22" s="138">
        <f t="shared" si="49"/>
        <v>-0.21356311199718359</v>
      </c>
      <c r="CW22" s="137">
        <f t="shared" si="50"/>
        <v>366513.31539877056</v>
      </c>
      <c r="CX22" s="138">
        <f t="shared" si="51"/>
        <v>-0.11379692072741521</v>
      </c>
      <c r="CY22" s="138"/>
      <c r="CZ22" s="139">
        <f t="shared" si="52"/>
        <v>-0.10119375108918915</v>
      </c>
      <c r="DA22" s="139">
        <f t="shared" si="53"/>
        <v>0.12618603745734758</v>
      </c>
      <c r="DB22" s="139"/>
      <c r="DC22" s="139"/>
      <c r="DD22" s="139"/>
      <c r="DE22" s="139"/>
      <c r="DF22" s="139"/>
      <c r="DG22" s="139"/>
      <c r="DH22" s="139"/>
      <c r="DI22" s="139"/>
      <c r="DJ22" s="139"/>
      <c r="DK22" s="139"/>
      <c r="DL22" s="607"/>
      <c r="DM22" s="146">
        <v>29752.589872724599</v>
      </c>
      <c r="DN22" s="146">
        <v>22106.911034205299</v>
      </c>
      <c r="DO22" s="146">
        <v>34424.987006508498</v>
      </c>
      <c r="DP22" s="146">
        <v>34822.890398094904</v>
      </c>
      <c r="DQ22" s="146">
        <v>35504.146042709297</v>
      </c>
      <c r="DR22" s="146">
        <v>33230.450775012199</v>
      </c>
      <c r="DS22" s="146">
        <v>34793.800018244401</v>
      </c>
      <c r="DT22" s="146">
        <v>38223.395974168598</v>
      </c>
      <c r="DU22" s="146">
        <v>37305.671867187601</v>
      </c>
      <c r="DV22" s="146">
        <v>38536.383867485398</v>
      </c>
      <c r="DW22" s="146">
        <v>33533.373422169003</v>
      </c>
      <c r="DX22" s="146">
        <v>41342.517620485603</v>
      </c>
      <c r="DY22" s="147">
        <v>6.0391223914290297E-2</v>
      </c>
      <c r="DZ22" s="146">
        <f t="shared" si="65"/>
        <v>413577.11789899541</v>
      </c>
      <c r="EA22" s="148">
        <f t="shared" si="66"/>
        <v>-3.5271229617373723E-2</v>
      </c>
      <c r="EB22" s="158"/>
      <c r="EC22" s="108">
        <v>37063.614050109798</v>
      </c>
      <c r="ED22" s="108">
        <v>18640.6820314494</v>
      </c>
      <c r="EE22" s="108">
        <v>30989.1014084087</v>
      </c>
      <c r="EF22" s="108">
        <v>35413.673312989202</v>
      </c>
      <c r="EG22" s="108">
        <v>36349.047974065099</v>
      </c>
      <c r="EH22" s="108">
        <v>39843.367011505899</v>
      </c>
      <c r="EI22" s="108">
        <v>36457.908162220498</v>
      </c>
      <c r="EJ22" s="108">
        <v>41541.196311933098</v>
      </c>
      <c r="EK22" s="108">
        <v>37898.746307936097</v>
      </c>
      <c r="EL22" s="108">
        <v>34121.826437270298</v>
      </c>
      <c r="EM22" s="108">
        <v>41390.668571832903</v>
      </c>
      <c r="EN22" s="108">
        <v>38987.985460569304</v>
      </c>
      <c r="EO22" s="143">
        <f t="shared" si="68"/>
        <v>428697.81704029033</v>
      </c>
      <c r="EP22" s="19"/>
      <c r="EQ22" s="157">
        <f>SUM(EC22:EN22)</f>
        <v>428697.81704029033</v>
      </c>
    </row>
    <row r="23" spans="1:147" s="80" customFormat="1" ht="27" customHeight="1">
      <c r="A23" s="596" t="s">
        <v>95</v>
      </c>
      <c r="B23" s="128" t="s">
        <v>88</v>
      </c>
      <c r="C23" s="112">
        <v>358.65571462237801</v>
      </c>
      <c r="D23" s="19">
        <f t="shared" si="0"/>
        <v>0.30261473605980527</v>
      </c>
      <c r="E23" s="112">
        <v>237.36543350963899</v>
      </c>
      <c r="F23" s="19">
        <f t="shared" si="1"/>
        <v>-8.5934809001174117E-2</v>
      </c>
      <c r="G23" s="112">
        <v>355.60202332122799</v>
      </c>
      <c r="H23" s="19">
        <f t="shared" si="2"/>
        <v>1.1231252758465704E-2</v>
      </c>
      <c r="I23" s="112">
        <v>366.87974747718403</v>
      </c>
      <c r="J23" s="19">
        <f t="shared" si="3"/>
        <v>2.2085942571673733E-2</v>
      </c>
      <c r="K23" s="112">
        <v>365.51248572510201</v>
      </c>
      <c r="L23" s="19">
        <f t="shared" si="4"/>
        <v>6.0110595983297044E-2</v>
      </c>
      <c r="M23" s="112">
        <v>341.79657649616098</v>
      </c>
      <c r="N23" s="19">
        <f t="shared" si="5"/>
        <v>0.11265157606277909</v>
      </c>
      <c r="O23" s="112">
        <v>325.094132817206</v>
      </c>
      <c r="P23" s="19">
        <f t="shared" si="6"/>
        <v>4.4843262616393709E-2</v>
      </c>
      <c r="Q23" s="126"/>
      <c r="R23" s="126"/>
      <c r="S23" s="112">
        <f t="shared" si="7"/>
        <v>2350.9061139688984</v>
      </c>
      <c r="T23" s="19">
        <f t="shared" si="8"/>
        <v>-6.7168803934161914E-2</v>
      </c>
      <c r="U23" s="19"/>
      <c r="V23" s="112">
        <v>275.33521976517198</v>
      </c>
      <c r="W23" s="19">
        <f t="shared" si="9"/>
        <v>-6.9692806233556559E-2</v>
      </c>
      <c r="X23" s="112">
        <v>259.68107728756502</v>
      </c>
      <c r="Y23" s="19">
        <f t="shared" si="10"/>
        <v>0.66759188364929867</v>
      </c>
      <c r="Z23" s="112">
        <v>351.65252493058</v>
      </c>
      <c r="AA23" s="19">
        <f t="shared" si="11"/>
        <v>0.11444789966552826</v>
      </c>
      <c r="AB23" s="112">
        <v>358.95195520845999</v>
      </c>
      <c r="AC23" s="19">
        <f t="shared" si="12"/>
        <v>9.8463336397161649E-2</v>
      </c>
      <c r="AD23" s="112">
        <v>344.78712608855102</v>
      </c>
      <c r="AE23" s="19">
        <f t="shared" si="13"/>
        <v>6.3894423095378183E-2</v>
      </c>
      <c r="AF23" s="112">
        <v>307.19102354183502</v>
      </c>
      <c r="AG23" s="19">
        <f t="shared" si="14"/>
        <v>4.5452503566538294E-2</v>
      </c>
      <c r="AH23" s="112">
        <v>311.14153141317797</v>
      </c>
      <c r="AI23" s="19">
        <f t="shared" si="15"/>
        <v>5.5966005731141744E-2</v>
      </c>
      <c r="AJ23" s="112">
        <v>311.44339055070901</v>
      </c>
      <c r="AK23" s="19">
        <f t="shared" si="16"/>
        <v>1.4945513797727683E-2</v>
      </c>
      <c r="AL23" s="112">
        <v>329.08500231327503</v>
      </c>
      <c r="AM23" s="19">
        <f t="shared" si="17"/>
        <v>5.6388330448487345E-2</v>
      </c>
      <c r="AN23" s="112">
        <v>311.41602707595501</v>
      </c>
      <c r="AO23" s="19">
        <f t="shared" si="18"/>
        <v>4.4958893836422043E-4</v>
      </c>
      <c r="AP23" s="112">
        <v>351.153136547011</v>
      </c>
      <c r="AQ23" s="19">
        <f t="shared" si="19"/>
        <v>7.2026253946519514E-2</v>
      </c>
      <c r="AR23" s="112">
        <v>366.17130000511003</v>
      </c>
      <c r="AS23" s="19">
        <f t="shared" si="20"/>
        <v>4.8108098017934919E-2</v>
      </c>
      <c r="AT23" s="112">
        <f t="shared" si="21"/>
        <v>3878.0093147274006</v>
      </c>
      <c r="AU23" s="19">
        <f t="shared" si="22"/>
        <v>7.3306268121730467E-2</v>
      </c>
      <c r="AV23" s="19"/>
      <c r="AW23" s="112">
        <f t="shared" si="23"/>
        <v>3263.7792061449791</v>
      </c>
      <c r="AX23" s="112">
        <v>295.96161527081102</v>
      </c>
      <c r="AY23" s="19">
        <f t="shared" si="24"/>
        <v>0.7034113098383985</v>
      </c>
      <c r="AZ23" s="112">
        <v>155.72220027797701</v>
      </c>
      <c r="BA23" s="19">
        <f t="shared" si="25"/>
        <v>-0.37908444348405512</v>
      </c>
      <c r="BB23" s="112">
        <v>315.53967218756401</v>
      </c>
      <c r="BC23" s="19">
        <f t="shared" si="26"/>
        <v>1.6242718898438202E-2</v>
      </c>
      <c r="BD23" s="112">
        <v>326.77645517581198</v>
      </c>
      <c r="BE23" s="19">
        <f t="shared" si="27"/>
        <v>9.9974334073687388E-2</v>
      </c>
      <c r="BF23" s="112">
        <v>324.080208152046</v>
      </c>
      <c r="BG23" s="19">
        <f t="shared" si="28"/>
        <v>5.6570471910908804E-2</v>
      </c>
      <c r="BH23" s="112">
        <v>293.83546597655999</v>
      </c>
      <c r="BI23" s="19">
        <f t="shared" si="29"/>
        <v>7.7679832104098345E-3</v>
      </c>
      <c r="BJ23" s="112">
        <v>294.65108699000803</v>
      </c>
      <c r="BK23" s="19">
        <f t="shared" si="30"/>
        <v>6.4305852067196856E-3</v>
      </c>
      <c r="BL23" s="112">
        <v>306.85725126795103</v>
      </c>
      <c r="BM23" s="19">
        <f t="shared" si="31"/>
        <v>3.2784758450529417E-2</v>
      </c>
      <c r="BN23" s="112">
        <v>311.51896781514301</v>
      </c>
      <c r="BO23" s="19">
        <f t="shared" si="32"/>
        <v>3.9470179306767772E-2</v>
      </c>
      <c r="BP23" s="112">
        <v>311.27608079325302</v>
      </c>
      <c r="BQ23" s="19">
        <f t="shared" si="33"/>
        <v>3.5808276449326382E-2</v>
      </c>
      <c r="BR23" s="112">
        <v>327.56020223785401</v>
      </c>
      <c r="BS23" s="19">
        <f t="shared" si="34"/>
        <v>1.4305149736790757E-2</v>
      </c>
      <c r="BT23" s="112">
        <v>349.36405958275901</v>
      </c>
      <c r="BU23" s="19">
        <f t="shared" si="35"/>
        <v>0.12603520722826067</v>
      </c>
      <c r="BV23" s="112">
        <f t="shared" si="36"/>
        <v>3613.1432657277383</v>
      </c>
      <c r="BW23" s="19">
        <f t="shared" si="37"/>
        <v>4.6164838720029966E-2</v>
      </c>
      <c r="BX23" s="19"/>
      <c r="BY23" s="137">
        <v>173.74641906004999</v>
      </c>
      <c r="BZ23" s="138">
        <f t="shared" si="38"/>
        <v>-0.11641759526756357</v>
      </c>
      <c r="CA23" s="137">
        <v>250.79448991704899</v>
      </c>
      <c r="CB23" s="138">
        <f t="shared" si="39"/>
        <v>0.45412770341643505</v>
      </c>
      <c r="CC23" s="137">
        <v>310.49636697972602</v>
      </c>
      <c r="CD23" s="138">
        <f t="shared" si="40"/>
        <v>0.15589508655512319</v>
      </c>
      <c r="CE23" s="137">
        <v>297.07643628885</v>
      </c>
      <c r="CF23" s="138">
        <f t="shared" si="41"/>
        <v>0.24625706350505028</v>
      </c>
      <c r="CG23" s="137">
        <v>306.72843579086202</v>
      </c>
      <c r="CH23" s="138">
        <f t="shared" si="42"/>
        <v>0.21769626623758653</v>
      </c>
      <c r="CI23" s="137">
        <v>291.57055083303902</v>
      </c>
      <c r="CJ23" s="138">
        <f t="shared" si="43"/>
        <v>0.24170317640517425</v>
      </c>
      <c r="CK23" s="121">
        <v>292.76841475310198</v>
      </c>
      <c r="CL23" s="138">
        <f t="shared" si="44"/>
        <v>0.19654963050224383</v>
      </c>
      <c r="CM23" s="137">
        <v>297.11636307290598</v>
      </c>
      <c r="CN23" s="138">
        <f t="shared" si="45"/>
        <v>0.25628808056830854</v>
      </c>
      <c r="CO23" s="137">
        <v>299.69014409138498</v>
      </c>
      <c r="CP23" s="138">
        <f t="shared" si="46"/>
        <v>0.1088832004686251</v>
      </c>
      <c r="CQ23" s="137">
        <v>300.51515118249898</v>
      </c>
      <c r="CR23" s="138">
        <f t="shared" si="47"/>
        <v>0.18231195735237238</v>
      </c>
      <c r="CS23" s="137">
        <v>322.94049016990101</v>
      </c>
      <c r="CT23" s="138">
        <f t="shared" si="48"/>
        <v>0.15969765663107616</v>
      </c>
      <c r="CU23" s="137">
        <v>310.26033408202198</v>
      </c>
      <c r="CV23" s="138">
        <f t="shared" si="49"/>
        <v>0.1141624953600533</v>
      </c>
      <c r="CW23" s="137">
        <f t="shared" si="50"/>
        <v>3453.7035962213904</v>
      </c>
      <c r="CX23" s="138">
        <f t="shared" si="51"/>
        <v>0.17993518514644191</v>
      </c>
      <c r="CY23" s="138"/>
      <c r="CZ23" s="139">
        <f t="shared" si="52"/>
        <v>-3.9264683351437069E-2</v>
      </c>
      <c r="DA23" s="139">
        <f t="shared" si="53"/>
        <v>7.4622989553639441E-2</v>
      </c>
      <c r="DB23" s="139"/>
      <c r="DC23" s="139"/>
      <c r="DD23" s="139"/>
      <c r="DE23" s="139"/>
      <c r="DF23" s="139"/>
      <c r="DG23" s="139"/>
      <c r="DH23" s="139"/>
      <c r="DI23" s="139"/>
      <c r="DJ23" s="139"/>
      <c r="DK23" s="139"/>
      <c r="DL23" s="67"/>
      <c r="DM23" s="150">
        <v>196.63861359107</v>
      </c>
      <c r="DN23" s="150">
        <v>172.47074608909099</v>
      </c>
      <c r="DO23" s="150">
        <v>268.619851915011</v>
      </c>
      <c r="DP23" s="150">
        <v>238.374926801485</v>
      </c>
      <c r="DQ23" s="150">
        <v>251.892400671134</v>
      </c>
      <c r="DR23" s="150">
        <v>234.815015676418</v>
      </c>
      <c r="DS23" s="150">
        <v>244.67720125425501</v>
      </c>
      <c r="DT23" s="150">
        <v>236.503368668832</v>
      </c>
      <c r="DU23" s="150">
        <v>270.26303939380898</v>
      </c>
      <c r="DV23" s="150">
        <v>254.17585376998301</v>
      </c>
      <c r="DW23" s="150">
        <v>280.127657116183</v>
      </c>
      <c r="DX23" s="150">
        <v>278.469554821766</v>
      </c>
      <c r="DY23" s="151">
        <v>-9.5250974269770916E-2</v>
      </c>
      <c r="DZ23" s="150">
        <f t="shared" si="65"/>
        <v>2927.0282297690369</v>
      </c>
      <c r="EA23" s="152">
        <f t="shared" si="66"/>
        <v>-0.11168147248156268</v>
      </c>
      <c r="EB23" s="153"/>
      <c r="EC23" s="108">
        <v>256.78565385035603</v>
      </c>
      <c r="ED23" s="108">
        <v>137.96744881494899</v>
      </c>
      <c r="EE23" s="108">
        <v>258.92894088995098</v>
      </c>
      <c r="EF23" s="108">
        <v>305.16843128170899</v>
      </c>
      <c r="EG23" s="108">
        <v>292.64203315146898</v>
      </c>
      <c r="EH23" s="108">
        <v>306.46665505621701</v>
      </c>
      <c r="EI23" s="108">
        <v>282.70761574142</v>
      </c>
      <c r="EJ23" s="108">
        <v>268.34729080453599</v>
      </c>
      <c r="EK23" s="108">
        <v>289.72081823561598</v>
      </c>
      <c r="EL23" s="108">
        <v>276.60906227834499</v>
      </c>
      <c r="EM23" s="108">
        <v>311.89055939036399</v>
      </c>
      <c r="EN23" s="108">
        <v>307.78652079454997</v>
      </c>
      <c r="EO23" s="143">
        <f t="shared" si="68"/>
        <v>3295.021030289482</v>
      </c>
      <c r="EP23" s="19"/>
      <c r="EQ23" s="157">
        <f>SUM(EC23:EN23)</f>
        <v>3295.021030289482</v>
      </c>
    </row>
    <row r="24" spans="1:147" s="80" customFormat="1" ht="27" customHeight="1">
      <c r="A24" s="597"/>
      <c r="B24" s="128" t="s">
        <v>89</v>
      </c>
      <c r="C24" s="112">
        <v>12.1174</v>
      </c>
      <c r="D24" s="19">
        <f t="shared" si="0"/>
        <v>-2.9606553963690496E-2</v>
      </c>
      <c r="E24" s="112">
        <v>9.6442999999999994</v>
      </c>
      <c r="F24" s="19">
        <f t="shared" si="1"/>
        <v>-0.23671172597188805</v>
      </c>
      <c r="G24" s="112">
        <v>12.623200000000001</v>
      </c>
      <c r="H24" s="19">
        <f t="shared" si="2"/>
        <v>-1.186877878178727E-3</v>
      </c>
      <c r="I24" s="112">
        <v>12.4025</v>
      </c>
      <c r="J24" s="19">
        <f t="shared" si="3"/>
        <v>-3.6908478156206903E-2</v>
      </c>
      <c r="K24" s="112">
        <v>12.4069</v>
      </c>
      <c r="L24" s="19">
        <f t="shared" si="4"/>
        <v>-3.9111207490764244E-2</v>
      </c>
      <c r="M24" s="112">
        <v>12.7324</v>
      </c>
      <c r="N24" s="19">
        <f t="shared" si="5"/>
        <v>-3.5764315508565181E-3</v>
      </c>
      <c r="O24" s="112">
        <v>12.3819</v>
      </c>
      <c r="P24" s="19">
        <f t="shared" si="6"/>
        <v>-2.375583448971863E-2</v>
      </c>
      <c r="Q24" s="126"/>
      <c r="R24" s="126"/>
      <c r="S24" s="112">
        <f t="shared" si="7"/>
        <v>84.308600000000013</v>
      </c>
      <c r="T24" s="19">
        <f t="shared" si="8"/>
        <v>-0.17035507739118527</v>
      </c>
      <c r="U24" s="19"/>
      <c r="V24" s="112">
        <v>12.4871</v>
      </c>
      <c r="W24" s="19">
        <f t="shared" si="9"/>
        <v>-7.3677885506999052E-2</v>
      </c>
      <c r="X24" s="112">
        <v>12.635199999999999</v>
      </c>
      <c r="Y24" s="19">
        <f t="shared" si="10"/>
        <v>4.953982124464229E-2</v>
      </c>
      <c r="Z24" s="112">
        <v>12.638199999999999</v>
      </c>
      <c r="AA24" s="19">
        <f t="shared" si="11"/>
        <v>-2.2575231436725129E-2</v>
      </c>
      <c r="AB24" s="112">
        <v>12.877800000000001</v>
      </c>
      <c r="AC24" s="19">
        <f t="shared" si="12"/>
        <v>-0.13358406275860679</v>
      </c>
      <c r="AD24" s="112">
        <v>12.911899999999999</v>
      </c>
      <c r="AE24" s="19">
        <f t="shared" si="13"/>
        <v>-0.13035366699669304</v>
      </c>
      <c r="AF24" s="112">
        <v>12.7781</v>
      </c>
      <c r="AG24" s="19">
        <f t="shared" si="14"/>
        <v>-0.13944655087650759</v>
      </c>
      <c r="AH24" s="112">
        <v>12.683199999999999</v>
      </c>
      <c r="AI24" s="19">
        <f t="shared" si="15"/>
        <v>-0.19412392619325991</v>
      </c>
      <c r="AJ24" s="112">
        <v>12.608599999999999</v>
      </c>
      <c r="AK24" s="19">
        <f t="shared" si="16"/>
        <v>-0.24157884606130609</v>
      </c>
      <c r="AL24" s="112">
        <v>12.311299999999999</v>
      </c>
      <c r="AM24" s="19">
        <f t="shared" si="17"/>
        <v>-0.29663379686232394</v>
      </c>
      <c r="AN24" s="112">
        <v>11.9473</v>
      </c>
      <c r="AO24" s="19">
        <f t="shared" si="18"/>
        <v>-0.32161939641711379</v>
      </c>
      <c r="AP24" s="112">
        <v>12.675000000000001</v>
      </c>
      <c r="AQ24" s="19">
        <f t="shared" si="19"/>
        <v>-0.27134652862012854</v>
      </c>
      <c r="AR24" s="112">
        <v>13.0982</v>
      </c>
      <c r="AS24" s="19">
        <f t="shared" si="20"/>
        <v>-0.29334520244935391</v>
      </c>
      <c r="AT24" s="112">
        <f t="shared" si="21"/>
        <v>151.65189999999998</v>
      </c>
      <c r="AU24" s="19">
        <f t="shared" si="22"/>
        <v>-0.18649191169055246</v>
      </c>
      <c r="AV24" s="19"/>
      <c r="AW24" s="112">
        <f t="shared" si="23"/>
        <v>167.88170000000002</v>
      </c>
      <c r="AX24" s="112">
        <v>13.4803</v>
      </c>
      <c r="AY24" s="19">
        <f t="shared" si="24"/>
        <v>0.24263011375159005</v>
      </c>
      <c r="AZ24" s="112">
        <v>12.0388</v>
      </c>
      <c r="BA24" s="19">
        <f t="shared" si="25"/>
        <v>-0.12671193129062208</v>
      </c>
      <c r="BB24" s="112">
        <v>12.930099999999999</v>
      </c>
      <c r="BC24" s="19">
        <f t="shared" si="26"/>
        <v>-0.18579785525826942</v>
      </c>
      <c r="BD24" s="112">
        <v>14.863300000000001</v>
      </c>
      <c r="BE24" s="19">
        <f t="shared" si="27"/>
        <v>-0.16096236458986035</v>
      </c>
      <c r="BF24" s="112">
        <v>14.847300000000001</v>
      </c>
      <c r="BG24" s="19">
        <f t="shared" si="28"/>
        <v>-0.11445578332726958</v>
      </c>
      <c r="BH24" s="112">
        <v>14.848699999999999</v>
      </c>
      <c r="BI24" s="19">
        <f t="shared" si="29"/>
        <v>-8.965673682339026E-2</v>
      </c>
      <c r="BJ24" s="112">
        <v>15.7384</v>
      </c>
      <c r="BK24" s="19">
        <f t="shared" si="30"/>
        <v>0.23310768459320563</v>
      </c>
      <c r="BL24" s="112">
        <v>16.6248</v>
      </c>
      <c r="BM24" s="19">
        <f t="shared" si="31"/>
        <v>-2.2179874014080725E-2</v>
      </c>
      <c r="BN24" s="112">
        <v>17.503399999999999</v>
      </c>
      <c r="BO24" s="19">
        <f t="shared" si="32"/>
        <v>8.4050215838922693E-2</v>
      </c>
      <c r="BP24" s="112">
        <v>17.611499999999999</v>
      </c>
      <c r="BQ24" s="19">
        <f t="shared" si="33"/>
        <v>-7.0014891167742177E-2</v>
      </c>
      <c r="BR24" s="112">
        <v>17.395099999999999</v>
      </c>
      <c r="BS24" s="19">
        <f t="shared" si="34"/>
        <v>9.9455404730661723E-3</v>
      </c>
      <c r="BT24" s="112">
        <v>18.535499999999999</v>
      </c>
      <c r="BU24" s="19">
        <f t="shared" si="35"/>
        <v>1.496666270437208E-3</v>
      </c>
      <c r="BV24" s="112">
        <f t="shared" si="36"/>
        <v>186.41720000000004</v>
      </c>
      <c r="BW24" s="19">
        <f t="shared" si="37"/>
        <v>-2.8505318234168908E-2</v>
      </c>
      <c r="BX24" s="19"/>
      <c r="BY24" s="137">
        <v>10.8482</v>
      </c>
      <c r="BZ24" s="138">
        <f t="shared" si="38"/>
        <v>0.29834597984536959</v>
      </c>
      <c r="CA24" s="137">
        <v>13.785600000000001</v>
      </c>
      <c r="CB24" s="138">
        <f t="shared" si="39"/>
        <v>0.92187369301547473</v>
      </c>
      <c r="CC24" s="137">
        <v>15.880699999999999</v>
      </c>
      <c r="CD24" s="138">
        <f t="shared" si="40"/>
        <v>0.97811464587329655</v>
      </c>
      <c r="CE24" s="137">
        <v>17.714700000000001</v>
      </c>
      <c r="CF24" s="138">
        <f t="shared" si="41"/>
        <v>1.100739985295164</v>
      </c>
      <c r="CG24" s="137">
        <v>16.766300000000001</v>
      </c>
      <c r="CH24" s="138">
        <f t="shared" si="42"/>
        <v>0.95858838372038702</v>
      </c>
      <c r="CI24" s="137">
        <v>16.3111</v>
      </c>
      <c r="CJ24" s="138">
        <f t="shared" si="43"/>
        <v>1.0026643093054379</v>
      </c>
      <c r="CK24" s="121">
        <v>12.763199999999999</v>
      </c>
      <c r="CL24" s="138">
        <f t="shared" si="44"/>
        <v>0.6318306185593372</v>
      </c>
      <c r="CM24" s="137">
        <v>17.001899999999999</v>
      </c>
      <c r="CN24" s="138">
        <f t="shared" si="45"/>
        <v>1.2125214720732913</v>
      </c>
      <c r="CO24" s="137">
        <v>16.1463</v>
      </c>
      <c r="CP24" s="138">
        <f t="shared" si="46"/>
        <v>0.9835262032873886</v>
      </c>
      <c r="CQ24" s="137">
        <v>18.9374</v>
      </c>
      <c r="CR24" s="138">
        <f t="shared" si="47"/>
        <v>1.3352981798451142</v>
      </c>
      <c r="CS24" s="137">
        <v>17.223800000000001</v>
      </c>
      <c r="CT24" s="138">
        <f t="shared" si="48"/>
        <v>1.3939233891143603</v>
      </c>
      <c r="CU24" s="137">
        <v>18.5078</v>
      </c>
      <c r="CV24" s="138">
        <f t="shared" si="49"/>
        <v>1.5723856118307666</v>
      </c>
      <c r="CW24" s="137">
        <f t="shared" si="50"/>
        <v>191.887</v>
      </c>
      <c r="CX24" s="138">
        <f t="shared" si="51"/>
        <v>1.0254812031265672</v>
      </c>
      <c r="CY24" s="138"/>
      <c r="CZ24" s="139">
        <f t="shared" si="52"/>
        <v>7.454800915012938E-2</v>
      </c>
      <c r="DA24" s="139">
        <f t="shared" si="53"/>
        <v>-9.0487606535216036E-2</v>
      </c>
      <c r="DB24" s="139"/>
      <c r="DC24" s="139"/>
      <c r="DD24" s="139"/>
      <c r="DE24" s="139"/>
      <c r="DF24" s="139"/>
      <c r="DG24" s="139"/>
      <c r="DH24" s="139"/>
      <c r="DI24" s="139"/>
      <c r="DJ24" s="139"/>
      <c r="DK24" s="139"/>
      <c r="DL24" s="605" t="s">
        <v>95</v>
      </c>
      <c r="DM24" s="150">
        <v>8.3553999999999995</v>
      </c>
      <c r="DN24" s="150">
        <v>7.173</v>
      </c>
      <c r="DO24" s="150">
        <v>8.0282</v>
      </c>
      <c r="DP24" s="150">
        <v>8.4326000000000008</v>
      </c>
      <c r="DQ24" s="150">
        <v>8.5603999999999996</v>
      </c>
      <c r="DR24" s="150">
        <v>8.1447000000000003</v>
      </c>
      <c r="DS24" s="150">
        <v>7.8213999999999997</v>
      </c>
      <c r="DT24" s="150">
        <v>7.6844000000000001</v>
      </c>
      <c r="DU24" s="150">
        <v>8.1402000000000001</v>
      </c>
      <c r="DV24" s="150">
        <v>8.1091999999999995</v>
      </c>
      <c r="DW24" s="150">
        <v>7.0922000000000001</v>
      </c>
      <c r="DX24" s="150">
        <v>7.1947999999999999</v>
      </c>
      <c r="DY24" s="151">
        <v>-0.64883372461356004</v>
      </c>
      <c r="DZ24" s="150">
        <f t="shared" si="65"/>
        <v>94.736499999999992</v>
      </c>
      <c r="EA24" s="152">
        <f t="shared" si="66"/>
        <v>-0.48985265222071728</v>
      </c>
      <c r="EB24" s="152"/>
      <c r="EC24" s="108">
        <v>7.7461000000000002</v>
      </c>
      <c r="ED24" s="108">
        <v>6.8841999999999999</v>
      </c>
      <c r="EE24" s="108">
        <v>15.74859</v>
      </c>
      <c r="EF24" s="108">
        <v>16.485700000000001</v>
      </c>
      <c r="EG24" s="108">
        <v>17.682300000000001</v>
      </c>
      <c r="EH24" s="108">
        <v>16.594200000000001</v>
      </c>
      <c r="EI24" s="108">
        <v>16.5411</v>
      </c>
      <c r="EJ24" s="108">
        <v>16.630500000000001</v>
      </c>
      <c r="EK24" s="108">
        <v>16.357199999999999</v>
      </c>
      <c r="EL24" s="108">
        <v>16.803100000000001</v>
      </c>
      <c r="EM24" s="108">
        <v>17.742899999999999</v>
      </c>
      <c r="EN24" s="108">
        <v>20.488299999999999</v>
      </c>
      <c r="EO24" s="143">
        <f t="shared" si="68"/>
        <v>185.70419000000001</v>
      </c>
      <c r="EP24" s="19"/>
      <c r="EQ24" s="157">
        <f>SUM(EC24:EN24)</f>
        <v>185.70419000000001</v>
      </c>
    </row>
    <row r="25" spans="1:147" s="80" customFormat="1" ht="27" customHeight="1">
      <c r="A25" s="597"/>
      <c r="B25" s="128" t="s">
        <v>90</v>
      </c>
      <c r="C25" s="112">
        <v>346.53831462237798</v>
      </c>
      <c r="D25" s="19">
        <f t="shared" si="0"/>
        <v>0.31839754049591318</v>
      </c>
      <c r="E25" s="112">
        <v>227.721133509639</v>
      </c>
      <c r="F25" s="19">
        <f t="shared" si="1"/>
        <v>-7.8223300020634268E-2</v>
      </c>
      <c r="G25" s="112">
        <v>342.97882332122799</v>
      </c>
      <c r="H25" s="19">
        <f t="shared" si="2"/>
        <v>1.1694191363328832E-2</v>
      </c>
      <c r="I25" s="112">
        <v>354.47724747718411</v>
      </c>
      <c r="J25" s="19">
        <f t="shared" si="3"/>
        <v>2.4281189861353303E-2</v>
      </c>
      <c r="K25" s="112">
        <v>353.105585725102</v>
      </c>
      <c r="L25" s="19">
        <f t="shared" si="4"/>
        <v>6.3970908243950353E-2</v>
      </c>
      <c r="M25" s="112">
        <v>329.064176496161</v>
      </c>
      <c r="N25" s="19">
        <f t="shared" si="5"/>
        <v>0.11769610021688526</v>
      </c>
      <c r="O25" s="112">
        <v>312.71223281720597</v>
      </c>
      <c r="P25" s="19">
        <f t="shared" si="6"/>
        <v>4.7758430252346606E-2</v>
      </c>
      <c r="Q25" s="126"/>
      <c r="R25" s="126"/>
      <c r="S25" s="112">
        <f t="shared" si="7"/>
        <v>2266.5975139688981</v>
      </c>
      <c r="T25" s="19">
        <f t="shared" si="8"/>
        <v>-6.2833255850059055E-2</v>
      </c>
      <c r="U25" s="19"/>
      <c r="V25" s="112">
        <v>262.84811976517199</v>
      </c>
      <c r="W25" s="19">
        <f t="shared" si="9"/>
        <v>-6.9502634136409891E-2</v>
      </c>
      <c r="X25" s="112">
        <v>247.04587728756499</v>
      </c>
      <c r="Y25" s="19">
        <f t="shared" si="10"/>
        <v>0.71937660724633345</v>
      </c>
      <c r="Z25" s="112">
        <v>339.01432493058002</v>
      </c>
      <c r="AA25" s="19">
        <f t="shared" si="11"/>
        <v>0.12030271375702384</v>
      </c>
      <c r="AB25" s="112">
        <v>346.07415520846001</v>
      </c>
      <c r="AC25" s="19">
        <f t="shared" si="12"/>
        <v>0.1095208697221921</v>
      </c>
      <c r="AD25" s="112">
        <v>331.87522608855102</v>
      </c>
      <c r="AE25" s="19">
        <f t="shared" si="13"/>
        <v>7.3220919700344833E-2</v>
      </c>
      <c r="AF25" s="112">
        <v>294.41292354183503</v>
      </c>
      <c r="AG25" s="19">
        <f t="shared" si="14"/>
        <v>5.5293510110695054E-2</v>
      </c>
      <c r="AH25" s="112">
        <v>298.45833141317797</v>
      </c>
      <c r="AI25" s="19">
        <f t="shared" si="15"/>
        <v>7.0078004102660962E-2</v>
      </c>
      <c r="AJ25" s="112">
        <v>298.83479055070899</v>
      </c>
      <c r="AK25" s="19">
        <f t="shared" si="16"/>
        <v>2.9639481199213336E-2</v>
      </c>
      <c r="AL25" s="112">
        <v>316.77370231327501</v>
      </c>
      <c r="AM25" s="19">
        <f t="shared" si="17"/>
        <v>7.7404522036876422E-2</v>
      </c>
      <c r="AN25" s="112">
        <v>299.46872707595497</v>
      </c>
      <c r="AO25" s="19">
        <f t="shared" si="18"/>
        <v>1.9764543163576898E-2</v>
      </c>
      <c r="AP25" s="112">
        <v>338.47813654701099</v>
      </c>
      <c r="AQ25" s="19">
        <f t="shared" si="19"/>
        <v>9.1283752120652206E-2</v>
      </c>
      <c r="AR25" s="112">
        <v>353.07310000511001</v>
      </c>
      <c r="AS25" s="19">
        <f t="shared" si="20"/>
        <v>6.7238875780270657E-2</v>
      </c>
      <c r="AT25" s="112">
        <f t="shared" si="21"/>
        <v>3726.3574147274012</v>
      </c>
      <c r="AU25" s="19">
        <f t="shared" si="22"/>
        <v>8.7439539447408343E-2</v>
      </c>
      <c r="AV25" s="19"/>
      <c r="AW25" s="112">
        <f t="shared" si="23"/>
        <v>3095.8975061449796</v>
      </c>
      <c r="AX25" s="112">
        <v>282.48131527081102</v>
      </c>
      <c r="AY25" s="19">
        <f t="shared" si="24"/>
        <v>0.73409701407894778</v>
      </c>
      <c r="AZ25" s="112">
        <v>143.683400277977</v>
      </c>
      <c r="BA25" s="19">
        <f t="shared" si="25"/>
        <v>-0.39376366714233835</v>
      </c>
      <c r="BB25" s="112">
        <v>302.60957218756403</v>
      </c>
      <c r="BC25" s="19">
        <f t="shared" si="26"/>
        <v>2.7133333708244889E-2</v>
      </c>
      <c r="BD25" s="112">
        <v>311.91315517581199</v>
      </c>
      <c r="BE25" s="19">
        <f t="shared" si="27"/>
        <v>0.11652067788304765</v>
      </c>
      <c r="BF25" s="112">
        <v>309.23290815204598</v>
      </c>
      <c r="BG25" s="19">
        <f t="shared" si="28"/>
        <v>6.6459616558636414E-2</v>
      </c>
      <c r="BH25" s="112">
        <v>278.98676597655998</v>
      </c>
      <c r="BI25" s="19">
        <f t="shared" si="29"/>
        <v>1.3541097797880264E-2</v>
      </c>
      <c r="BJ25" s="112">
        <v>278.91268699000801</v>
      </c>
      <c r="BK25" s="19">
        <f t="shared" si="30"/>
        <v>-3.9018122003811051E-3</v>
      </c>
      <c r="BL25" s="112">
        <v>290.23245126795098</v>
      </c>
      <c r="BM25" s="19">
        <f t="shared" si="31"/>
        <v>3.6120906018378474E-2</v>
      </c>
      <c r="BN25" s="112">
        <v>294.01556781514302</v>
      </c>
      <c r="BO25" s="19">
        <f t="shared" si="32"/>
        <v>3.6931585509516696E-2</v>
      </c>
      <c r="BP25" s="112">
        <v>293.66458079325298</v>
      </c>
      <c r="BQ25" s="19">
        <f t="shared" si="33"/>
        <v>4.2925371624692454E-2</v>
      </c>
      <c r="BR25" s="112">
        <v>310.165102237854</v>
      </c>
      <c r="BS25" s="19">
        <f t="shared" si="34"/>
        <v>1.4550766153724748E-2</v>
      </c>
      <c r="BT25" s="112">
        <v>330.828559582759</v>
      </c>
      <c r="BU25" s="19">
        <f t="shared" si="35"/>
        <v>0.13393551361494382</v>
      </c>
      <c r="BV25" s="112">
        <f t="shared" si="36"/>
        <v>3426.7260657277384</v>
      </c>
      <c r="BW25" s="19">
        <f t="shared" si="37"/>
        <v>5.0557554246730252E-2</v>
      </c>
      <c r="BX25" s="19"/>
      <c r="BY25" s="137">
        <v>162.89821906005</v>
      </c>
      <c r="BZ25" s="138">
        <f t="shared" si="38"/>
        <v>-0.13482346114058452</v>
      </c>
      <c r="CA25" s="137">
        <v>237.008889917049</v>
      </c>
      <c r="CB25" s="138">
        <f t="shared" si="39"/>
        <v>0.43383013697783657</v>
      </c>
      <c r="CC25" s="137">
        <v>294.61566697972597</v>
      </c>
      <c r="CD25" s="138">
        <f t="shared" si="40"/>
        <v>0.13056448590997638</v>
      </c>
      <c r="CE25" s="137">
        <v>279.36173628885001</v>
      </c>
      <c r="CF25" s="138">
        <f t="shared" si="41"/>
        <v>0.21492088983699831</v>
      </c>
      <c r="CG25" s="137">
        <v>289.96213579086202</v>
      </c>
      <c r="CH25" s="138">
        <f t="shared" si="42"/>
        <v>0.19163174178125941</v>
      </c>
      <c r="CI25" s="137">
        <v>275.25945083303901</v>
      </c>
      <c r="CJ25" s="138">
        <f t="shared" si="43"/>
        <v>0.21436038067721297</v>
      </c>
      <c r="CK25" s="121">
        <v>280.005214753102</v>
      </c>
      <c r="CL25" s="138">
        <f t="shared" si="44"/>
        <v>0.18217587777184252</v>
      </c>
      <c r="CM25" s="137">
        <v>280.11446307290601</v>
      </c>
      <c r="CN25" s="138">
        <f t="shared" si="45"/>
        <v>0.22417500918952915</v>
      </c>
      <c r="CO25" s="137">
        <v>283.54384409138498</v>
      </c>
      <c r="CP25" s="138">
        <f t="shared" si="46"/>
        <v>8.1721244692430028E-2</v>
      </c>
      <c r="CQ25" s="137">
        <v>281.57775118249901</v>
      </c>
      <c r="CR25" s="138">
        <f t="shared" si="47"/>
        <v>0.14431495234502978</v>
      </c>
      <c r="CS25" s="137">
        <v>305.71669016990103</v>
      </c>
      <c r="CT25" s="138">
        <f t="shared" si="48"/>
        <v>0.12696328993372119</v>
      </c>
      <c r="CU25" s="137">
        <v>291.75253408202201</v>
      </c>
      <c r="CV25" s="138">
        <f t="shared" si="49"/>
        <v>7.5487227971914983E-2</v>
      </c>
      <c r="CW25" s="137">
        <f t="shared" si="50"/>
        <v>3261.8165962213907</v>
      </c>
      <c r="CX25" s="138">
        <f t="shared" si="51"/>
        <v>0.15165276300382402</v>
      </c>
      <c r="CY25" s="138"/>
      <c r="CZ25" s="139">
        <f t="shared" si="52"/>
        <v>-4.5676786832012595E-2</v>
      </c>
      <c r="DA25" s="139">
        <f t="shared" si="53"/>
        <v>8.5727437221262637E-2</v>
      </c>
      <c r="DB25" s="139"/>
      <c r="DC25" s="139"/>
      <c r="DD25" s="139"/>
      <c r="DE25" s="139"/>
      <c r="DF25" s="139"/>
      <c r="DG25" s="139"/>
      <c r="DH25" s="139"/>
      <c r="DI25" s="139"/>
      <c r="DJ25" s="139"/>
      <c r="DK25" s="139"/>
      <c r="DL25" s="606"/>
      <c r="DM25" s="150">
        <v>188.28321359106999</v>
      </c>
      <c r="DN25" s="150">
        <v>165.29774608909099</v>
      </c>
      <c r="DO25" s="150">
        <v>260.59165191501103</v>
      </c>
      <c r="DP25" s="150">
        <v>229.942326801485</v>
      </c>
      <c r="DQ25" s="150">
        <v>243.33200067113401</v>
      </c>
      <c r="DR25" s="150">
        <v>226.670315676418</v>
      </c>
      <c r="DS25" s="150">
        <v>236.855801254255</v>
      </c>
      <c r="DT25" s="150">
        <v>228.81896866883201</v>
      </c>
      <c r="DU25" s="150">
        <v>262.12283939380899</v>
      </c>
      <c r="DV25" s="150">
        <v>246.06665376998299</v>
      </c>
      <c r="DW25" s="150">
        <v>273.03545711618301</v>
      </c>
      <c r="DX25" s="150">
        <v>271.27475482176601</v>
      </c>
      <c r="DY25" s="151">
        <v>-5.577293840689157E-2</v>
      </c>
      <c r="DZ25" s="150">
        <f t="shared" si="65"/>
        <v>2832.2917297690365</v>
      </c>
      <c r="EA25" s="152">
        <f t="shared" si="66"/>
        <v>-8.9095169373171301E-2</v>
      </c>
      <c r="EB25" s="152"/>
      <c r="EC25" s="108">
        <v>249.03955385035599</v>
      </c>
      <c r="ED25" s="108">
        <v>131.083248814949</v>
      </c>
      <c r="EE25" s="108">
        <v>243.180350889951</v>
      </c>
      <c r="EF25" s="108">
        <v>288.68273128170898</v>
      </c>
      <c r="EG25" s="108">
        <v>274.95973315146898</v>
      </c>
      <c r="EH25" s="108">
        <v>289.87245505621701</v>
      </c>
      <c r="EI25" s="108">
        <v>266.16651574142003</v>
      </c>
      <c r="EJ25" s="108">
        <v>251.716790804536</v>
      </c>
      <c r="EK25" s="108">
        <v>273.363618235616</v>
      </c>
      <c r="EL25" s="108">
        <v>259.80596227834502</v>
      </c>
      <c r="EM25" s="108">
        <v>294.14765939036403</v>
      </c>
      <c r="EN25" s="108">
        <v>287.29822079454999</v>
      </c>
      <c r="EO25" s="143">
        <f t="shared" si="68"/>
        <v>3109.3168402894817</v>
      </c>
      <c r="EP25" s="19"/>
      <c r="EQ25" s="157">
        <f>SUM(EC25:EN25)</f>
        <v>3109.3168402894817</v>
      </c>
    </row>
    <row r="26" spans="1:147" s="80" customFormat="1" ht="27" customHeight="1">
      <c r="A26" s="597"/>
      <c r="B26" s="128" t="s">
        <v>91</v>
      </c>
      <c r="C26" s="112">
        <f>C27+C28</f>
        <v>48698.528742523697</v>
      </c>
      <c r="D26" s="19">
        <f t="shared" si="0"/>
        <v>0.21243644081700963</v>
      </c>
      <c r="E26" s="112">
        <f>E27+E28</f>
        <v>34422.378407700897</v>
      </c>
      <c r="F26" s="19">
        <f t="shared" si="1"/>
        <v>-0.11398392132175572</v>
      </c>
      <c r="G26" s="112">
        <f>G27+G28</f>
        <v>49380.834587057201</v>
      </c>
      <c r="H26" s="19">
        <f t="shared" si="2"/>
        <v>-1.7121958840634943E-2</v>
      </c>
      <c r="I26" s="112">
        <f>I27+I28</f>
        <v>49924.576102276595</v>
      </c>
      <c r="J26" s="19">
        <f t="shared" si="3"/>
        <v>-2.2105607487130641E-3</v>
      </c>
      <c r="K26" s="112">
        <f>K27+K28</f>
        <v>49674.8849033406</v>
      </c>
      <c r="L26" s="19">
        <f t="shared" si="4"/>
        <v>-1.2611426111078461E-2</v>
      </c>
      <c r="M26" s="112">
        <f>M27+M28</f>
        <v>45341.5345224794</v>
      </c>
      <c r="N26" s="19">
        <f t="shared" si="5"/>
        <v>2.1824882906872123E-2</v>
      </c>
      <c r="O26" s="112">
        <f>O27+O28</f>
        <v>43908.836822500605</v>
      </c>
      <c r="P26" s="19">
        <f t="shared" si="6"/>
        <v>5.2257953922645317E-3</v>
      </c>
      <c r="Q26" s="126"/>
      <c r="R26" s="126"/>
      <c r="S26" s="112">
        <f t="shared" si="7"/>
        <v>321351.57408787898</v>
      </c>
      <c r="T26" s="19">
        <f t="shared" si="8"/>
        <v>-0.11203380835707355</v>
      </c>
      <c r="U26" s="19"/>
      <c r="V26" s="112">
        <f>V27+V28</f>
        <v>40165.8405365215</v>
      </c>
      <c r="W26" s="19">
        <f t="shared" si="9"/>
        <v>-5.5038036523056388E-2</v>
      </c>
      <c r="X26" s="112">
        <f>X27+X28</f>
        <v>38850.737854613297</v>
      </c>
      <c r="Y26" s="19">
        <f t="shared" si="10"/>
        <v>0.54387746245016655</v>
      </c>
      <c r="Z26" s="112">
        <f>Z27+Z28</f>
        <v>50241.059947589703</v>
      </c>
      <c r="AA26" s="19">
        <f t="shared" si="11"/>
        <v>9.3461828757840371E-2</v>
      </c>
      <c r="AB26" s="112">
        <f>AB27+AB28</f>
        <v>50035.181911464795</v>
      </c>
      <c r="AC26" s="19">
        <f t="shared" si="12"/>
        <v>0.10648456237726167</v>
      </c>
      <c r="AD26" s="112">
        <f>AD27+AD28</f>
        <v>50309.357650039899</v>
      </c>
      <c r="AE26" s="19">
        <f t="shared" si="13"/>
        <v>0.10442650133546483</v>
      </c>
      <c r="AF26" s="112">
        <f>AF27+AF28</f>
        <v>44373.096878882498</v>
      </c>
      <c r="AG26" s="19">
        <f t="shared" si="14"/>
        <v>8.8652987085121815E-2</v>
      </c>
      <c r="AH26" s="112">
        <f>AH27+AH28</f>
        <v>43680.571095339095</v>
      </c>
      <c r="AI26" s="19">
        <f t="shared" si="15"/>
        <v>5.8472089616564915E-2</v>
      </c>
      <c r="AJ26" s="112">
        <f>AJ27+AJ28</f>
        <v>44240.335660693207</v>
      </c>
      <c r="AK26" s="19">
        <f t="shared" si="16"/>
        <v>2.717628312342546E-2</v>
      </c>
      <c r="AL26" s="112">
        <f>AL27+AL28</f>
        <v>46706.027019490997</v>
      </c>
      <c r="AM26" s="19">
        <f t="shared" si="17"/>
        <v>5.4062004359031635E-2</v>
      </c>
      <c r="AN26" s="112">
        <f>AN27+AN28</f>
        <v>43773.134595898802</v>
      </c>
      <c r="AO26" s="19">
        <f t="shared" si="18"/>
        <v>-1.6869194283978928E-2</v>
      </c>
      <c r="AP26" s="112">
        <f>AP27+AP28</f>
        <v>46747.957989811999</v>
      </c>
      <c r="AQ26" s="19">
        <f t="shared" si="19"/>
        <v>7.7108665649834318E-3</v>
      </c>
      <c r="AR26" s="112">
        <f>AR27+AR28</f>
        <v>48759.501347695797</v>
      </c>
      <c r="AS26" s="19">
        <f t="shared" si="20"/>
        <v>-3.2430691681806012E-2</v>
      </c>
      <c r="AT26" s="112">
        <f t="shared" si="21"/>
        <v>547882.80248804158</v>
      </c>
      <c r="AU26" s="19">
        <f t="shared" si="22"/>
        <v>6.3633852946976877E-2</v>
      </c>
      <c r="AV26" s="19"/>
      <c r="AW26" s="112">
        <f t="shared" si="23"/>
        <v>464710.89803415956</v>
      </c>
      <c r="AX26" s="112">
        <f>AX27+AX28</f>
        <v>42505.245807707601</v>
      </c>
      <c r="AY26" s="19">
        <f t="shared" si="24"/>
        <v>0.43157201650226718</v>
      </c>
      <c r="AZ26" s="112">
        <f>AZ27+AZ28</f>
        <v>25164.3921227766</v>
      </c>
      <c r="BA26" s="19">
        <f t="shared" si="25"/>
        <v>-0.32997197634988129</v>
      </c>
      <c r="BB26" s="112">
        <f>BB27+BB28</f>
        <v>45946.789020210199</v>
      </c>
      <c r="BC26" s="19">
        <f t="shared" si="26"/>
        <v>3.0083687848484253E-2</v>
      </c>
      <c r="BD26" s="112">
        <f>BD27+BD28</f>
        <v>45219.954812532698</v>
      </c>
      <c r="BE26" s="19">
        <f t="shared" si="27"/>
        <v>4.8905609739347433E-2</v>
      </c>
      <c r="BF26" s="112">
        <f>BF27+BF28</f>
        <v>45552.472336734201</v>
      </c>
      <c r="BG26" s="19">
        <f t="shared" si="28"/>
        <v>4.1257565643484817E-2</v>
      </c>
      <c r="BH26" s="112">
        <f>BH27+BH28</f>
        <v>40759.633607116499</v>
      </c>
      <c r="BI26" s="19">
        <f t="shared" si="29"/>
        <v>2.0535590413448546E-3</v>
      </c>
      <c r="BJ26" s="112">
        <f>BJ27+BJ28</f>
        <v>41267.570041608305</v>
      </c>
      <c r="BK26" s="19">
        <f t="shared" si="30"/>
        <v>3.1544986253748686E-3</v>
      </c>
      <c r="BL26" s="112">
        <f>BL27+BL28</f>
        <v>43069.857031908599</v>
      </c>
      <c r="BM26" s="19">
        <f t="shared" si="31"/>
        <v>2.0441958700379237E-2</v>
      </c>
      <c r="BN26" s="112">
        <f>BN27+BN28</f>
        <v>44310.511930360903</v>
      </c>
      <c r="BO26" s="19">
        <f t="shared" si="32"/>
        <v>2.132210727779138E-2</v>
      </c>
      <c r="BP26" s="112">
        <f>BP27+BP28</f>
        <v>44524.222353116602</v>
      </c>
      <c r="BQ26" s="19">
        <f t="shared" si="33"/>
        <v>3.5376764444489561E-2</v>
      </c>
      <c r="BR26" s="112">
        <f>BR27+BR28</f>
        <v>46390.248970087297</v>
      </c>
      <c r="BS26" s="19">
        <f t="shared" si="34"/>
        <v>-4.1723770948731698E-4</v>
      </c>
      <c r="BT26" s="112">
        <f>BT27+BT28</f>
        <v>50393.807377425401</v>
      </c>
      <c r="BU26" s="19">
        <f t="shared" si="35"/>
        <v>9.9173801422363095E-2</v>
      </c>
      <c r="BV26" s="112">
        <f t="shared" si="36"/>
        <v>515104.70541158493</v>
      </c>
      <c r="BW26" s="19">
        <f t="shared" si="37"/>
        <v>2.737697393772609E-2</v>
      </c>
      <c r="BX26" s="19"/>
      <c r="BY26" s="137">
        <f>BY27+BY28</f>
        <v>29691.308098882699</v>
      </c>
      <c r="BZ26" s="138">
        <f t="shared" si="38"/>
        <v>-7.9406873702077441E-2</v>
      </c>
      <c r="CA26" s="137">
        <f>CA27+CA28</f>
        <v>37557.223331776899</v>
      </c>
      <c r="CB26" s="138">
        <f t="shared" si="39"/>
        <v>0.44243751260044561</v>
      </c>
      <c r="CC26" s="137">
        <f>SUM(CC27:CC28)</f>
        <v>44604.908865393605</v>
      </c>
      <c r="CD26" s="138">
        <f t="shared" si="40"/>
        <v>0.16298777542352805</v>
      </c>
      <c r="CE26" s="137">
        <v>43111.557791906402</v>
      </c>
      <c r="CF26" s="138">
        <f t="shared" si="41"/>
        <v>0.19216620282373742</v>
      </c>
      <c r="CG26" s="137">
        <v>43747.554725888898</v>
      </c>
      <c r="CH26" s="138">
        <f t="shared" si="42"/>
        <v>0.2249164021274439</v>
      </c>
      <c r="CI26" s="137">
        <f>CI27+CI28</f>
        <v>40676.102828386596</v>
      </c>
      <c r="CJ26" s="138">
        <f t="shared" si="43"/>
        <v>0.23392321398034732</v>
      </c>
      <c r="CK26" s="137">
        <f>CK27+CK28</f>
        <v>41137.800905201897</v>
      </c>
      <c r="CL26" s="138">
        <f t="shared" si="44"/>
        <v>0.17880026223096346</v>
      </c>
      <c r="CM26" s="137">
        <v>42207.062013367002</v>
      </c>
      <c r="CN26" s="138">
        <f t="shared" si="45"/>
        <v>0.23700412456676556</v>
      </c>
      <c r="CO26" s="137">
        <f>SUM(CO27:CO28)</f>
        <v>43385.4428633344</v>
      </c>
      <c r="CP26" s="138">
        <f t="shared" si="46"/>
        <v>9.964853648513694E-2</v>
      </c>
      <c r="CQ26" s="137">
        <f>SUM(CQ27:CQ28)</f>
        <v>43002.918243973894</v>
      </c>
      <c r="CR26" s="138">
        <f t="shared" si="47"/>
        <v>9.9003349042095401E-2</v>
      </c>
      <c r="CS26" s="137">
        <f>CS27+CS28</f>
        <v>46409.6128106346</v>
      </c>
      <c r="CT26" s="138">
        <f t="shared" si="48"/>
        <v>0.11235708936370536</v>
      </c>
      <c r="CU26" s="137">
        <f>CU27+CU28</f>
        <v>45846.987357426406</v>
      </c>
      <c r="CV26" s="138">
        <f t="shared" si="49"/>
        <v>9.8871943213354463E-2</v>
      </c>
      <c r="CW26" s="137">
        <f t="shared" si="50"/>
        <v>501378.47983617324</v>
      </c>
      <c r="CX26" s="138">
        <f t="shared" si="51"/>
        <v>0.15551656717818352</v>
      </c>
      <c r="CY26" s="138"/>
      <c r="CZ26" s="139">
        <f t="shared" si="52"/>
        <v>-1.2123036998905379E-2</v>
      </c>
      <c r="DA26" s="139">
        <f t="shared" si="53"/>
        <v>7.9220078677755712E-2</v>
      </c>
      <c r="DB26" s="139"/>
      <c r="DC26" s="139"/>
      <c r="DD26" s="139"/>
      <c r="DE26" s="139"/>
      <c r="DF26" s="139"/>
      <c r="DG26" s="139"/>
      <c r="DH26" s="139"/>
      <c r="DI26" s="139"/>
      <c r="DJ26" s="139"/>
      <c r="DK26" s="139"/>
      <c r="DL26" s="606"/>
      <c r="DM26" s="137">
        <v>32252.367794970902</v>
      </c>
      <c r="DN26" s="137">
        <v>26037.3312560821</v>
      </c>
      <c r="DO26" s="137">
        <v>38353.721172305297</v>
      </c>
      <c r="DP26" s="137">
        <v>36162.372066741496</v>
      </c>
      <c r="DQ26" s="137">
        <v>35714.726858018897</v>
      </c>
      <c r="DR26" s="137">
        <v>32964.857429965203</v>
      </c>
      <c r="DS26" s="137">
        <v>34898.024901475401</v>
      </c>
      <c r="DT26" s="137">
        <v>34120.389071579797</v>
      </c>
      <c r="DU26" s="137">
        <v>39453.917705387503</v>
      </c>
      <c r="DV26" s="137">
        <v>39129.014739996703</v>
      </c>
      <c r="DW26" s="137">
        <v>43091.274248540998</v>
      </c>
      <c r="DX26" s="137">
        <v>41721.865446267802</v>
      </c>
      <c r="DY26" s="138">
        <v>2.6491688831644902E-2</v>
      </c>
      <c r="DZ26" s="137">
        <f t="shared" si="65"/>
        <v>433899.86269133212</v>
      </c>
      <c r="EA26" s="19">
        <f t="shared" si="66"/>
        <v>-4.6314654843366942E-2</v>
      </c>
      <c r="EB26" s="19"/>
      <c r="EC26" s="131">
        <f t="shared" ref="EC26:EN26" si="81">EC27+EC28</f>
        <v>40261.612739038501</v>
      </c>
      <c r="ED26" s="131">
        <f t="shared" si="81"/>
        <v>24472.864055658403</v>
      </c>
      <c r="EE26" s="131">
        <f t="shared" si="81"/>
        <v>37230.513120317795</v>
      </c>
      <c r="EF26" s="131">
        <f t="shared" si="81"/>
        <v>41803.432887924006</v>
      </c>
      <c r="EG26" s="131">
        <f t="shared" si="81"/>
        <v>38779.647808389898</v>
      </c>
      <c r="EH26" s="131">
        <f t="shared" si="81"/>
        <v>39027.903213607504</v>
      </c>
      <c r="EI26" s="131">
        <f t="shared" si="81"/>
        <v>36547.275932445897</v>
      </c>
      <c r="EJ26" s="131">
        <f t="shared" si="81"/>
        <v>37668.852360251898</v>
      </c>
      <c r="EK26" s="131">
        <f t="shared" si="81"/>
        <v>40072.081418571397</v>
      </c>
      <c r="EL26" s="131">
        <f t="shared" si="81"/>
        <v>36545.909467809899</v>
      </c>
      <c r="EM26" s="108">
        <f t="shared" si="81"/>
        <v>41916.520009321699</v>
      </c>
      <c r="EN26" s="108">
        <f t="shared" si="81"/>
        <v>40645.107895374902</v>
      </c>
      <c r="EO26" s="143">
        <f t="shared" si="68"/>
        <v>454971.72090871178</v>
      </c>
      <c r="EP26" s="19"/>
      <c r="EQ26" s="155"/>
    </row>
    <row r="27" spans="1:147" s="80" customFormat="1" ht="27" customHeight="1">
      <c r="A27" s="597"/>
      <c r="B27" s="128" t="s">
        <v>92</v>
      </c>
      <c r="C27" s="112">
        <v>3888.2247000000002</v>
      </c>
      <c r="D27" s="19">
        <f t="shared" si="0"/>
        <v>-8.7973757117052798E-2</v>
      </c>
      <c r="E27" s="112">
        <v>3250.6985</v>
      </c>
      <c r="F27" s="19">
        <f t="shared" si="1"/>
        <v>-0.21283607855273357</v>
      </c>
      <c r="G27" s="112">
        <v>3958.8157000000001</v>
      </c>
      <c r="H27" s="19">
        <f t="shared" si="2"/>
        <v>-6.5742549657953675E-2</v>
      </c>
      <c r="I27" s="112">
        <v>4024.9189000000001</v>
      </c>
      <c r="J27" s="19">
        <f t="shared" si="3"/>
        <v>-5.2609393381608527E-4</v>
      </c>
      <c r="K27" s="112">
        <v>4033.1107000000002</v>
      </c>
      <c r="L27" s="19">
        <f t="shared" si="4"/>
        <v>-6.9919494551902606E-2</v>
      </c>
      <c r="M27" s="112">
        <v>3953.8800999999999</v>
      </c>
      <c r="N27" s="19">
        <f t="shared" si="5"/>
        <v>-1.4454138847333042E-2</v>
      </c>
      <c r="O27" s="112">
        <v>3944.1367</v>
      </c>
      <c r="P27" s="19">
        <f t="shared" si="6"/>
        <v>-5.3137571029625796E-2</v>
      </c>
      <c r="Q27" s="126"/>
      <c r="R27" s="126"/>
      <c r="S27" s="112">
        <f t="shared" si="7"/>
        <v>27053.7853</v>
      </c>
      <c r="T27" s="19">
        <f t="shared" si="8"/>
        <v>-0.18698537533636117</v>
      </c>
      <c r="U27" s="19"/>
      <c r="V27" s="112">
        <v>4263.2816000000003</v>
      </c>
      <c r="W27" s="19">
        <f t="shared" si="9"/>
        <v>-7.2613261507047722E-2</v>
      </c>
      <c r="X27" s="112">
        <v>4129.6334999999999</v>
      </c>
      <c r="Y27" s="19">
        <f t="shared" si="10"/>
        <v>4.3513181398143752E-2</v>
      </c>
      <c r="Z27" s="112">
        <v>4237.3927000000003</v>
      </c>
      <c r="AA27" s="19">
        <f t="shared" si="11"/>
        <v>-0.1297692420234734</v>
      </c>
      <c r="AB27" s="112">
        <v>4027.0374999999999</v>
      </c>
      <c r="AC27" s="19">
        <f t="shared" si="12"/>
        <v>-0.19184902138383308</v>
      </c>
      <c r="AD27" s="112">
        <v>4336.3028000000004</v>
      </c>
      <c r="AE27" s="19">
        <f t="shared" si="13"/>
        <v>-8.5684021896338614E-2</v>
      </c>
      <c r="AF27" s="112">
        <v>4011.8681999999999</v>
      </c>
      <c r="AG27" s="19">
        <f t="shared" si="14"/>
        <v>-0.15750828627901725</v>
      </c>
      <c r="AH27" s="112">
        <v>4165.4802</v>
      </c>
      <c r="AI27" s="19">
        <f t="shared" si="15"/>
        <v>-7.3955770956994127E-2</v>
      </c>
      <c r="AJ27" s="112">
        <v>4104.8936000000003</v>
      </c>
      <c r="AK27" s="19">
        <f t="shared" si="16"/>
        <v>-0.14011709918640813</v>
      </c>
      <c r="AL27" s="112">
        <v>4157.1379999999999</v>
      </c>
      <c r="AM27" s="19">
        <f t="shared" si="17"/>
        <v>-0.16812721496035821</v>
      </c>
      <c r="AN27" s="112">
        <v>4213.3320999999996</v>
      </c>
      <c r="AO27" s="19">
        <f t="shared" si="18"/>
        <v>-0.16832355218379103</v>
      </c>
      <c r="AP27" s="112">
        <v>4146.2456000000002</v>
      </c>
      <c r="AQ27" s="19">
        <f t="shared" si="19"/>
        <v>-0.20219351845452216</v>
      </c>
      <c r="AR27" s="112">
        <v>4367.2385000000004</v>
      </c>
      <c r="AS27" s="19">
        <f t="shared" si="20"/>
        <v>-0.24776013736420932</v>
      </c>
      <c r="AT27" s="112">
        <f t="shared" si="21"/>
        <v>50159.844300000004</v>
      </c>
      <c r="AU27" s="19">
        <f t="shared" si="22"/>
        <v>-0.13887839923013012</v>
      </c>
      <c r="AV27" s="19"/>
      <c r="AW27" s="112">
        <f t="shared" si="23"/>
        <v>52443.786</v>
      </c>
      <c r="AX27" s="112">
        <v>4597.0914000000002</v>
      </c>
      <c r="AY27" s="19">
        <f t="shared" si="24"/>
        <v>0.45331439667865636</v>
      </c>
      <c r="AZ27" s="112">
        <v>3957.433</v>
      </c>
      <c r="BA27" s="19">
        <f t="shared" si="25"/>
        <v>3.4862201744460863E-2</v>
      </c>
      <c r="BB27" s="112">
        <v>4869.2748000000001</v>
      </c>
      <c r="BC27" s="19">
        <f t="shared" si="26"/>
        <v>0.17334286541290322</v>
      </c>
      <c r="BD27" s="112">
        <v>4983.0262000000002</v>
      </c>
      <c r="BE27" s="19">
        <f t="shared" si="27"/>
        <v>0.12797643698360628</v>
      </c>
      <c r="BF27" s="112">
        <v>4742.6742000000004</v>
      </c>
      <c r="BG27" s="19">
        <f t="shared" si="28"/>
        <v>0.11983707954761247</v>
      </c>
      <c r="BH27" s="112">
        <v>4761.9081999999999</v>
      </c>
      <c r="BI27" s="19">
        <f t="shared" si="29"/>
        <v>9.9184424981236363E-2</v>
      </c>
      <c r="BJ27" s="112">
        <v>4498.1439</v>
      </c>
      <c r="BK27" s="19">
        <f t="shared" si="30"/>
        <v>0.33024578121818116</v>
      </c>
      <c r="BL27" s="112">
        <v>4773.7821000000004</v>
      </c>
      <c r="BM27" s="19">
        <f t="shared" si="31"/>
        <v>8.1330600210046899E-2</v>
      </c>
      <c r="BN27" s="112">
        <v>4997.3242</v>
      </c>
      <c r="BO27" s="19">
        <f t="shared" si="32"/>
        <v>8.6635476866342209E-2</v>
      </c>
      <c r="BP27" s="112">
        <v>5066.0712000000003</v>
      </c>
      <c r="BQ27" s="19">
        <f t="shared" si="33"/>
        <v>-0.12490413551088753</v>
      </c>
      <c r="BR27" s="112">
        <v>5197.0568000000003</v>
      </c>
      <c r="BS27" s="19">
        <f t="shared" si="34"/>
        <v>8.2875597707479098E-3</v>
      </c>
      <c r="BT27" s="112">
        <v>5805.6462000000001</v>
      </c>
      <c r="BU27" s="19">
        <f t="shared" si="35"/>
        <v>5.1059760371651164E-2</v>
      </c>
      <c r="BV27" s="112">
        <f t="shared" si="36"/>
        <v>58249.432200000003</v>
      </c>
      <c r="BW27" s="19">
        <f t="shared" si="37"/>
        <v>9.9369020012393561E-2</v>
      </c>
      <c r="BX27" s="19"/>
      <c r="BY27" s="137">
        <v>3163.1774999999998</v>
      </c>
      <c r="BZ27" s="138">
        <f t="shared" si="38"/>
        <v>0.87583983302344848</v>
      </c>
      <c r="CA27" s="137">
        <v>3824.1158999999998</v>
      </c>
      <c r="CB27" s="138">
        <f t="shared" si="39"/>
        <v>1.5141757675120608</v>
      </c>
      <c r="CC27" s="137">
        <v>4149.9164000000001</v>
      </c>
      <c r="CD27" s="138">
        <f t="shared" si="40"/>
        <v>1.4154423328590822</v>
      </c>
      <c r="CE27" s="137">
        <v>4417.6687000000002</v>
      </c>
      <c r="CF27" s="138">
        <f t="shared" si="41"/>
        <v>1.4028860183482648</v>
      </c>
      <c r="CG27" s="137">
        <v>4235.1466</v>
      </c>
      <c r="CH27" s="138">
        <f t="shared" si="42"/>
        <v>1.1996222909226208</v>
      </c>
      <c r="CI27" s="137">
        <v>4332.2195000000002</v>
      </c>
      <c r="CJ27" s="138">
        <f t="shared" si="43"/>
        <v>1.2689945867423269</v>
      </c>
      <c r="CK27" s="121">
        <v>3381.4382000000001</v>
      </c>
      <c r="CL27" s="138">
        <f t="shared" si="44"/>
        <v>0.82566110629364364</v>
      </c>
      <c r="CM27" s="137">
        <v>4414.7295000000004</v>
      </c>
      <c r="CN27" s="138">
        <f t="shared" si="45"/>
        <v>1.4398547249673115</v>
      </c>
      <c r="CO27" s="121">
        <v>4598.8966</v>
      </c>
      <c r="CP27" s="138">
        <f t="shared" si="46"/>
        <v>1.3080643040470075</v>
      </c>
      <c r="CQ27" s="121">
        <v>5789.1614</v>
      </c>
      <c r="CR27" s="138">
        <f t="shared" si="47"/>
        <v>1.0616756821360087</v>
      </c>
      <c r="CS27" s="108">
        <v>5154.3398999999999</v>
      </c>
      <c r="CT27" s="138">
        <f t="shared" si="48"/>
        <v>1.4179311689382104</v>
      </c>
      <c r="CU27" s="108">
        <v>5523.6118999999999</v>
      </c>
      <c r="CV27" s="138">
        <f t="shared" si="49"/>
        <v>1.5911588364841847</v>
      </c>
      <c r="CW27" s="137">
        <f t="shared" si="50"/>
        <v>52984.422099999996</v>
      </c>
      <c r="CX27" s="138">
        <f t="shared" si="51"/>
        <v>1.2757187630194355</v>
      </c>
      <c r="CY27" s="138"/>
      <c r="CZ27" s="139">
        <f t="shared" si="52"/>
        <v>7.1642927545387591E-2</v>
      </c>
      <c r="DA27" s="139">
        <f t="shared" si="53"/>
        <v>-0.1096569012568902</v>
      </c>
      <c r="DB27" s="139"/>
      <c r="DC27" s="139"/>
      <c r="DD27" s="139"/>
      <c r="DE27" s="139"/>
      <c r="DF27" s="139"/>
      <c r="DG27" s="139"/>
      <c r="DH27" s="139"/>
      <c r="DI27" s="139"/>
      <c r="DJ27" s="139"/>
      <c r="DK27" s="139"/>
      <c r="DL27" s="606"/>
      <c r="DM27" s="137">
        <v>1686.2727</v>
      </c>
      <c r="DN27" s="137">
        <v>1521.0217</v>
      </c>
      <c r="DO27" s="137">
        <v>1718.0771999999999</v>
      </c>
      <c r="DP27" s="137">
        <v>1838.4845</v>
      </c>
      <c r="DQ27" s="137">
        <v>1925.3972000000001</v>
      </c>
      <c r="DR27" s="137">
        <v>1909.3124</v>
      </c>
      <c r="DS27" s="137">
        <v>1852.1719000000001</v>
      </c>
      <c r="DT27" s="137">
        <v>1809.4231</v>
      </c>
      <c r="DU27" s="137">
        <v>1992.5340000000001</v>
      </c>
      <c r="DV27" s="137">
        <v>2807.9884000000002</v>
      </c>
      <c r="DW27" s="137">
        <v>2090.1019999999999</v>
      </c>
      <c r="DX27" s="137">
        <v>2131.7148999999999</v>
      </c>
      <c r="DY27" s="138">
        <v>0.23402172434994301</v>
      </c>
      <c r="DZ27" s="137">
        <f t="shared" si="65"/>
        <v>23282.499999999996</v>
      </c>
      <c r="EA27" s="19">
        <f t="shared" si="66"/>
        <v>9.1267402690739852E-2</v>
      </c>
      <c r="EB27" s="19"/>
      <c r="EC27" s="108">
        <v>1486.3345999999999</v>
      </c>
      <c r="ED27" s="108">
        <v>1524.0044</v>
      </c>
      <c r="EE27" s="108">
        <v>1860.79964</v>
      </c>
      <c r="EF27" s="108">
        <v>1868.9434000000001</v>
      </c>
      <c r="EG27" s="108">
        <v>2211.0663</v>
      </c>
      <c r="EH27" s="108">
        <v>1870.4186999999999</v>
      </c>
      <c r="EI27" s="108">
        <v>1736.8293000000001</v>
      </c>
      <c r="EJ27" s="108">
        <v>1735.9292</v>
      </c>
      <c r="EK27" s="108">
        <v>1769.9264000000001</v>
      </c>
      <c r="EL27" s="108">
        <v>1819.6756</v>
      </c>
      <c r="EM27" s="108">
        <v>1723.9032</v>
      </c>
      <c r="EN27" s="108">
        <v>1727.4532999999999</v>
      </c>
      <c r="EO27" s="143">
        <f t="shared" si="68"/>
        <v>21335.284040000002</v>
      </c>
      <c r="EP27" s="19"/>
      <c r="EQ27" s="157">
        <f>SUM(EC27:EN27)</f>
        <v>21335.284040000002</v>
      </c>
    </row>
    <row r="28" spans="1:147" s="80" customFormat="1" ht="27" customHeight="1" thickBot="1">
      <c r="A28" s="598"/>
      <c r="B28" s="128" t="s">
        <v>93</v>
      </c>
      <c r="C28" s="112">
        <v>44810.304042523698</v>
      </c>
      <c r="D28" s="19">
        <f t="shared" si="0"/>
        <v>0.24810891952720637</v>
      </c>
      <c r="E28" s="112">
        <v>31171.679907700898</v>
      </c>
      <c r="F28" s="19">
        <f t="shared" si="1"/>
        <v>-0.102226715217968</v>
      </c>
      <c r="G28" s="112">
        <v>45422.018887057202</v>
      </c>
      <c r="H28" s="19">
        <f t="shared" si="2"/>
        <v>-1.2643521600182228E-2</v>
      </c>
      <c r="I28" s="112">
        <v>45899.657202276598</v>
      </c>
      <c r="J28" s="19">
        <f t="shared" si="3"/>
        <v>-2.358000101416069E-3</v>
      </c>
      <c r="K28" s="112">
        <v>45641.774203340603</v>
      </c>
      <c r="L28" s="19">
        <f t="shared" si="4"/>
        <v>-7.2059741903144348E-3</v>
      </c>
      <c r="M28" s="112">
        <v>41387.654422479398</v>
      </c>
      <c r="N28" s="19">
        <f t="shared" si="5"/>
        <v>2.5430983574936006E-2</v>
      </c>
      <c r="O28" s="112">
        <v>39964.700122500602</v>
      </c>
      <c r="P28" s="19">
        <f t="shared" si="6"/>
        <v>1.1378165075017987E-2</v>
      </c>
      <c r="Q28" s="126"/>
      <c r="R28" s="126"/>
      <c r="S28" s="112">
        <f t="shared" si="7"/>
        <v>294297.78878787899</v>
      </c>
      <c r="T28" s="19">
        <f t="shared" si="8"/>
        <v>-0.10444425843995353</v>
      </c>
      <c r="U28" s="19"/>
      <c r="V28" s="112">
        <v>35902.558936521498</v>
      </c>
      <c r="W28" s="19">
        <f t="shared" si="9"/>
        <v>-5.2906703122912235E-2</v>
      </c>
      <c r="X28" s="112">
        <v>34721.104354613301</v>
      </c>
      <c r="Y28" s="19">
        <f t="shared" si="10"/>
        <v>0.63725049657507471</v>
      </c>
      <c r="Z28" s="112">
        <v>46003.667247589699</v>
      </c>
      <c r="AA28" s="19">
        <f t="shared" si="11"/>
        <v>0.11992334786791514</v>
      </c>
      <c r="AB28" s="112">
        <v>46008.144411464797</v>
      </c>
      <c r="AC28" s="19">
        <f t="shared" si="12"/>
        <v>0.143430823324187</v>
      </c>
      <c r="AD28" s="112">
        <v>45973.054850039902</v>
      </c>
      <c r="AE28" s="19">
        <f t="shared" si="13"/>
        <v>0.12652002580375643</v>
      </c>
      <c r="AF28" s="112">
        <v>40361.2286788825</v>
      </c>
      <c r="AG28" s="19">
        <f t="shared" si="14"/>
        <v>0.1212160830279394</v>
      </c>
      <c r="AH28" s="112">
        <v>39515.090895339097</v>
      </c>
      <c r="AI28" s="19">
        <f t="shared" si="15"/>
        <v>7.4672494021433611E-2</v>
      </c>
      <c r="AJ28" s="112">
        <v>40135.442060693204</v>
      </c>
      <c r="AK28" s="19">
        <f t="shared" si="16"/>
        <v>4.8030173641947504E-2</v>
      </c>
      <c r="AL28" s="112">
        <v>42548.889019490998</v>
      </c>
      <c r="AM28" s="19">
        <f t="shared" si="17"/>
        <v>8.2305747153422093E-2</v>
      </c>
      <c r="AN28" s="112">
        <v>39559.802495898803</v>
      </c>
      <c r="AO28" s="19">
        <f t="shared" si="18"/>
        <v>2.5761810883571101E-3</v>
      </c>
      <c r="AP28" s="112">
        <v>42601.712389811997</v>
      </c>
      <c r="AQ28" s="19">
        <f t="shared" si="19"/>
        <v>3.4193033982627519E-2</v>
      </c>
      <c r="AR28" s="112">
        <v>44392.262847695798</v>
      </c>
      <c r="AS28" s="19">
        <f t="shared" si="20"/>
        <v>-4.3935054632568971E-3</v>
      </c>
      <c r="AT28" s="112">
        <f t="shared" si="21"/>
        <v>497722.95818804158</v>
      </c>
      <c r="AU28" s="19">
        <f t="shared" si="22"/>
        <v>8.9454335700595911E-2</v>
      </c>
      <c r="AV28" s="19"/>
      <c r="AW28" s="112">
        <f t="shared" si="23"/>
        <v>412267.11203415954</v>
      </c>
      <c r="AX28" s="112">
        <v>37908.154407707603</v>
      </c>
      <c r="AY28" s="19">
        <f t="shared" si="24"/>
        <v>0.42897948524515339</v>
      </c>
      <c r="AZ28" s="112">
        <v>21206.9591227766</v>
      </c>
      <c r="BA28" s="19">
        <f t="shared" si="25"/>
        <v>-0.37133099387104063</v>
      </c>
      <c r="BB28" s="112">
        <v>41077.5142202102</v>
      </c>
      <c r="BC28" s="19">
        <f t="shared" si="26"/>
        <v>1.5388008175977852E-2</v>
      </c>
      <c r="BD28" s="112">
        <v>40236.928612532698</v>
      </c>
      <c r="BE28" s="19">
        <f t="shared" si="27"/>
        <v>3.9878119176938842E-2</v>
      </c>
      <c r="BF28" s="112">
        <v>40809.7981367342</v>
      </c>
      <c r="BG28" s="19">
        <f t="shared" si="28"/>
        <v>3.2835002278568837E-2</v>
      </c>
      <c r="BH28" s="112">
        <v>35997.725407116501</v>
      </c>
      <c r="BI28" s="19">
        <f t="shared" si="29"/>
        <v>-9.524516633029334E-3</v>
      </c>
      <c r="BJ28" s="112">
        <v>36769.426141608303</v>
      </c>
      <c r="BK28" s="19">
        <f t="shared" si="30"/>
        <v>-2.6139609138187025E-2</v>
      </c>
      <c r="BL28" s="112">
        <v>38296.074931908603</v>
      </c>
      <c r="BM28" s="19">
        <f t="shared" si="31"/>
        <v>1.332922275605597E-2</v>
      </c>
      <c r="BN28" s="112">
        <v>39313.1877303609</v>
      </c>
      <c r="BO28" s="19">
        <f t="shared" si="32"/>
        <v>1.3577941780404057E-2</v>
      </c>
      <c r="BP28" s="112">
        <v>39458.151153116603</v>
      </c>
      <c r="BQ28" s="19">
        <f t="shared" si="33"/>
        <v>6.0310876930613988E-2</v>
      </c>
      <c r="BR28" s="112">
        <v>41193.192170087299</v>
      </c>
      <c r="BS28" s="19">
        <f t="shared" si="34"/>
        <v>-1.5047952944531318E-3</v>
      </c>
      <c r="BT28" s="112">
        <v>44588.161177425398</v>
      </c>
      <c r="BU28" s="19">
        <f t="shared" si="35"/>
        <v>0.10576460109352137</v>
      </c>
      <c r="BV28" s="112">
        <f t="shared" si="36"/>
        <v>456855.27321158495</v>
      </c>
      <c r="BW28" s="19">
        <f t="shared" si="37"/>
        <v>1.8870043724776853E-2</v>
      </c>
      <c r="BX28" s="19"/>
      <c r="BY28" s="137">
        <v>26528.130598882701</v>
      </c>
      <c r="BZ28" s="138">
        <f t="shared" si="38"/>
        <v>-0.13210599795433386</v>
      </c>
      <c r="CA28" s="137">
        <v>33733.107431776902</v>
      </c>
      <c r="CB28" s="138">
        <f t="shared" si="39"/>
        <v>0.37594556613877739</v>
      </c>
      <c r="CC28" s="137">
        <v>40454.992465393603</v>
      </c>
      <c r="CD28" s="138">
        <f t="shared" si="40"/>
        <v>0.10425225487985257</v>
      </c>
      <c r="CE28" s="137">
        <v>38693.8890919064</v>
      </c>
      <c r="CF28" s="138">
        <f t="shared" si="41"/>
        <v>0.12731662509579089</v>
      </c>
      <c r="CG28" s="137">
        <v>39512.408125888898</v>
      </c>
      <c r="CH28" s="138">
        <f t="shared" si="42"/>
        <v>0.16937531835621367</v>
      </c>
      <c r="CI28" s="137">
        <v>36343.883328386597</v>
      </c>
      <c r="CJ28" s="138">
        <f t="shared" si="43"/>
        <v>0.17028644299492179</v>
      </c>
      <c r="CK28" s="121">
        <v>37756.3627052019</v>
      </c>
      <c r="CL28" s="138">
        <f t="shared" si="44"/>
        <v>0.14254465465050004</v>
      </c>
      <c r="CM28" s="137">
        <v>37792.332513367001</v>
      </c>
      <c r="CN28" s="138">
        <f t="shared" si="45"/>
        <v>0.16964415569031632</v>
      </c>
      <c r="CO28" s="137">
        <v>38786.5462633344</v>
      </c>
      <c r="CP28" s="138">
        <f t="shared" si="46"/>
        <v>3.5374095318222887E-2</v>
      </c>
      <c r="CQ28" s="137">
        <v>37213.756843973897</v>
      </c>
      <c r="CR28" s="138">
        <f t="shared" si="47"/>
        <v>2.4578889803951398E-2</v>
      </c>
      <c r="CS28" s="137">
        <v>41255.272910634601</v>
      </c>
      <c r="CT28" s="138">
        <f t="shared" si="48"/>
        <v>4.205900562112852E-2</v>
      </c>
      <c r="CU28" s="137">
        <v>40323.375457426402</v>
      </c>
      <c r="CV28" s="138">
        <f t="shared" si="49"/>
        <v>1.8520387041764286E-2</v>
      </c>
      <c r="CW28" s="137">
        <f t="shared" si="50"/>
        <v>448394.05773617327</v>
      </c>
      <c r="CX28" s="138">
        <f t="shared" si="51"/>
        <v>9.199975080751388E-2</v>
      </c>
      <c r="CY28" s="138"/>
      <c r="CZ28" s="139">
        <f t="shared" si="52"/>
        <v>-2.2588565956813245E-2</v>
      </c>
      <c r="DA28" s="139">
        <f t="shared" si="53"/>
        <v>0.10860274289439698</v>
      </c>
      <c r="DB28" s="139"/>
      <c r="DC28" s="139"/>
      <c r="DD28" s="139"/>
      <c r="DE28" s="139"/>
      <c r="DF28" s="139"/>
      <c r="DG28" s="139"/>
      <c r="DH28" s="139"/>
      <c r="DI28" s="139"/>
      <c r="DJ28" s="139"/>
      <c r="DK28" s="139"/>
      <c r="DL28" s="607"/>
      <c r="DM28" s="146">
        <v>30566.0950949709</v>
      </c>
      <c r="DN28" s="146">
        <v>24516.309556082098</v>
      </c>
      <c r="DO28" s="146">
        <v>36635.643972305297</v>
      </c>
      <c r="DP28" s="146">
        <v>34323.887566741498</v>
      </c>
      <c r="DQ28" s="146">
        <v>33789.329658018898</v>
      </c>
      <c r="DR28" s="146">
        <v>31055.5450299652</v>
      </c>
      <c r="DS28" s="146">
        <v>33045.8530014754</v>
      </c>
      <c r="DT28" s="146">
        <v>32310.965971579801</v>
      </c>
      <c r="DU28" s="146">
        <v>37461.383705387503</v>
      </c>
      <c r="DV28" s="146">
        <v>36321.026339996701</v>
      </c>
      <c r="DW28" s="146">
        <v>41001.172248540999</v>
      </c>
      <c r="DX28" s="146">
        <v>39590.150546267803</v>
      </c>
      <c r="DY28" s="147">
        <v>1.7279971208049801E-2</v>
      </c>
      <c r="DZ28" s="146">
        <f t="shared" si="65"/>
        <v>410617.36269133218</v>
      </c>
      <c r="EA28" s="148">
        <f t="shared" si="66"/>
        <v>-5.3083809892914724E-2</v>
      </c>
      <c r="EB28" s="158"/>
      <c r="EC28" s="108">
        <v>38775.278139038499</v>
      </c>
      <c r="ED28" s="108">
        <v>22948.859655658402</v>
      </c>
      <c r="EE28" s="108">
        <v>35369.713480317798</v>
      </c>
      <c r="EF28" s="108">
        <v>39934.489487924002</v>
      </c>
      <c r="EG28" s="108">
        <v>36568.5815083899</v>
      </c>
      <c r="EH28" s="108">
        <v>37157.484513607502</v>
      </c>
      <c r="EI28" s="108">
        <v>34810.446632445899</v>
      </c>
      <c r="EJ28" s="108">
        <v>35932.923160251899</v>
      </c>
      <c r="EK28" s="108">
        <v>38302.1550185714</v>
      </c>
      <c r="EL28" s="108">
        <v>34726.233867809897</v>
      </c>
      <c r="EM28" s="108">
        <v>40192.616809321698</v>
      </c>
      <c r="EN28" s="108">
        <v>38917.654595374901</v>
      </c>
      <c r="EO28" s="143">
        <f t="shared" si="68"/>
        <v>433636.43686871178</v>
      </c>
      <c r="EP28" s="19"/>
      <c r="EQ28" s="157">
        <f>SUM(EC28:EN28)</f>
        <v>433636.43686871178</v>
      </c>
    </row>
    <row r="29" spans="1:147" s="80" customFormat="1" ht="27" customHeight="1">
      <c r="A29" s="596" t="s">
        <v>96</v>
      </c>
      <c r="B29" s="128" t="s">
        <v>88</v>
      </c>
      <c r="C29" s="112">
        <v>1215.4772021784399</v>
      </c>
      <c r="D29" s="19">
        <f t="shared" si="0"/>
        <v>0.19722390509166599</v>
      </c>
      <c r="E29" s="112">
        <v>839.28067175121305</v>
      </c>
      <c r="F29" s="19">
        <f t="shared" si="1"/>
        <v>-0.14902789196617383</v>
      </c>
      <c r="G29" s="112">
        <v>1325.11024232163</v>
      </c>
      <c r="H29" s="19">
        <f t="shared" si="2"/>
        <v>-3.0452187572422074E-2</v>
      </c>
      <c r="I29" s="112">
        <v>1386.6371937643501</v>
      </c>
      <c r="J29" s="19">
        <f t="shared" si="3"/>
        <v>-2.0520920227330874E-2</v>
      </c>
      <c r="K29" s="112">
        <v>1388.58119390263</v>
      </c>
      <c r="L29" s="19">
        <f t="shared" si="4"/>
        <v>-2.6419722375727428E-2</v>
      </c>
      <c r="M29" s="112">
        <v>1320.51912567044</v>
      </c>
      <c r="N29" s="19">
        <f t="shared" si="5"/>
        <v>2.0984182369184312E-2</v>
      </c>
      <c r="O29" s="112">
        <v>1291.66549600708</v>
      </c>
      <c r="P29" s="19">
        <f t="shared" si="6"/>
        <v>1.4360773443762076E-2</v>
      </c>
      <c r="Q29" s="126"/>
      <c r="R29" s="126"/>
      <c r="S29" s="112">
        <f t="shared" si="7"/>
        <v>8767.2711255957838</v>
      </c>
      <c r="T29" s="19">
        <f t="shared" si="8"/>
        <v>-0.13459860018001046</v>
      </c>
      <c r="U29" s="19"/>
      <c r="V29" s="112">
        <v>1015.24635200579</v>
      </c>
      <c r="W29" s="19">
        <f t="shared" si="9"/>
        <v>-4.4179692769919621E-2</v>
      </c>
      <c r="X29" s="112">
        <v>986.26108168265796</v>
      </c>
      <c r="Y29" s="19">
        <f t="shared" si="10"/>
        <v>0.65405905163624478</v>
      </c>
      <c r="Z29" s="112">
        <v>1366.73016568805</v>
      </c>
      <c r="AA29" s="19">
        <f t="shared" si="11"/>
        <v>0.12828185779725332</v>
      </c>
      <c r="AB29" s="112">
        <v>1415.6884229586401</v>
      </c>
      <c r="AC29" s="19">
        <f t="shared" si="12"/>
        <v>9.9810872833397291E-2</v>
      </c>
      <c r="AD29" s="112">
        <v>1426.26265734454</v>
      </c>
      <c r="AE29" s="19">
        <f t="shared" si="13"/>
        <v>9.6918263480596734E-2</v>
      </c>
      <c r="AF29" s="112">
        <v>1293.3786325721401</v>
      </c>
      <c r="AG29" s="19">
        <f t="shared" si="14"/>
        <v>7.69677549004395E-2</v>
      </c>
      <c r="AH29" s="112">
        <v>1273.3787916717899</v>
      </c>
      <c r="AI29" s="19">
        <f t="shared" si="15"/>
        <v>4.3280498388230448E-2</v>
      </c>
      <c r="AJ29" s="112">
        <v>1353.92626052998</v>
      </c>
      <c r="AK29" s="19">
        <f t="shared" si="16"/>
        <v>2.4295508300649526E-2</v>
      </c>
      <c r="AL29" s="112">
        <v>1448.55990375901</v>
      </c>
      <c r="AM29" s="19">
        <f t="shared" si="17"/>
        <v>7.1915240837747918E-2</v>
      </c>
      <c r="AN29" s="112">
        <v>1385.08700133771</v>
      </c>
      <c r="AO29" s="19">
        <f t="shared" si="18"/>
        <v>1.779530399254714E-2</v>
      </c>
      <c r="AP29" s="112">
        <v>1553.08517004397</v>
      </c>
      <c r="AQ29" s="19">
        <f t="shared" si="19"/>
        <v>7.3880622064550705E-2</v>
      </c>
      <c r="AR29" s="112">
        <v>1476.8100328184</v>
      </c>
      <c r="AS29" s="19">
        <f t="shared" si="20"/>
        <v>3.4193318295530073E-2</v>
      </c>
      <c r="AT29" s="112">
        <f t="shared" si="21"/>
        <v>15994.414472412682</v>
      </c>
      <c r="AU29" s="19">
        <f t="shared" si="22"/>
        <v>8.1653260572776221E-2</v>
      </c>
      <c r="AV29" s="19"/>
      <c r="AW29" s="112">
        <f t="shared" si="23"/>
        <v>13359.024556154438</v>
      </c>
      <c r="AX29" s="112">
        <v>1062.1728209017899</v>
      </c>
      <c r="AY29" s="19">
        <f t="shared" si="24"/>
        <v>0.77514620035598902</v>
      </c>
      <c r="AZ29" s="112">
        <v>596.26715304209904</v>
      </c>
      <c r="BA29" s="19">
        <f t="shared" si="25"/>
        <v>-0.28836353704460216</v>
      </c>
      <c r="BB29" s="112">
        <v>1211.3375361333201</v>
      </c>
      <c r="BC29" s="19">
        <f t="shared" si="26"/>
        <v>0.12961750453173293</v>
      </c>
      <c r="BD29" s="112">
        <v>1287.2107904438701</v>
      </c>
      <c r="BE29" s="19">
        <f t="shared" si="27"/>
        <v>0.18581756248385406</v>
      </c>
      <c r="BF29" s="112">
        <v>1300.24515483853</v>
      </c>
      <c r="BG29" s="19">
        <f t="shared" si="28"/>
        <v>0.12383317966369511</v>
      </c>
      <c r="BH29" s="112">
        <v>1200.9446213101401</v>
      </c>
      <c r="BI29" s="19">
        <f t="shared" si="29"/>
        <v>5.6917430785255574E-2</v>
      </c>
      <c r="BJ29" s="112">
        <v>1220.5526640620999</v>
      </c>
      <c r="BK29" s="19">
        <f t="shared" si="30"/>
        <v>7.1756447322752104E-2</v>
      </c>
      <c r="BL29" s="112">
        <v>1321.81216217203</v>
      </c>
      <c r="BM29" s="19">
        <f t="shared" si="31"/>
        <v>3.9184758530929065E-2</v>
      </c>
      <c r="BN29" s="112">
        <v>1351.37541530513</v>
      </c>
      <c r="BO29" s="19">
        <f t="shared" si="32"/>
        <v>8.6371285802838482E-2</v>
      </c>
      <c r="BP29" s="112">
        <v>1360.8699076370001</v>
      </c>
      <c r="BQ29" s="19">
        <f t="shared" si="33"/>
        <v>8.1802483270333903E-2</v>
      </c>
      <c r="BR29" s="112">
        <v>1446.2363303084301</v>
      </c>
      <c r="BS29" s="19">
        <f t="shared" si="34"/>
        <v>4.0290348548759791E-2</v>
      </c>
      <c r="BT29" s="112">
        <v>1427.9825702726</v>
      </c>
      <c r="BU29" s="19">
        <f t="shared" si="35"/>
        <v>0.10673875258711285</v>
      </c>
      <c r="BV29" s="112">
        <f t="shared" si="36"/>
        <v>14787.007126427037</v>
      </c>
      <c r="BW29" s="19">
        <f t="shared" si="37"/>
        <v>9.6916498669702866E-2</v>
      </c>
      <c r="BX29" s="19"/>
      <c r="BY29" s="108">
        <v>598.35793845531202</v>
      </c>
      <c r="BZ29" s="138">
        <f t="shared" si="38"/>
        <v>-0.10572984433387844</v>
      </c>
      <c r="CA29" s="108">
        <v>837.88167706559796</v>
      </c>
      <c r="CB29" s="138">
        <f t="shared" si="39"/>
        <v>0.6015393116597143</v>
      </c>
      <c r="CC29" s="137">
        <v>1072.34309956578</v>
      </c>
      <c r="CD29" s="138">
        <f t="shared" si="40"/>
        <v>0.27567022032206934</v>
      </c>
      <c r="CE29" s="137">
        <v>1085.5049133760799</v>
      </c>
      <c r="CF29" s="138">
        <f t="shared" si="41"/>
        <v>0.36121901243444232</v>
      </c>
      <c r="CG29" s="137">
        <v>1156.9734533266101</v>
      </c>
      <c r="CH29" s="138">
        <f t="shared" si="42"/>
        <v>0.32022645146636353</v>
      </c>
      <c r="CI29" s="108">
        <v>1136.2709955666801</v>
      </c>
      <c r="CJ29" s="138">
        <f t="shared" si="43"/>
        <v>0.38919546723629939</v>
      </c>
      <c r="CK29" s="121">
        <v>1138.83398332806</v>
      </c>
      <c r="CL29" s="138">
        <f t="shared" si="44"/>
        <v>0.33278193448424198</v>
      </c>
      <c r="CM29" s="137">
        <v>1271.9703126137499</v>
      </c>
      <c r="CN29" s="138">
        <f t="shared" si="45"/>
        <v>0.38229913916533698</v>
      </c>
      <c r="CO29" s="137">
        <v>1243.9351379822699</v>
      </c>
      <c r="CP29" s="138">
        <f t="shared" si="46"/>
        <v>0.24629656821766632</v>
      </c>
      <c r="CQ29" s="137">
        <v>1257.9652281098799</v>
      </c>
      <c r="CR29" s="138">
        <f t="shared" si="47"/>
        <v>0.34553672999544727</v>
      </c>
      <c r="CS29" s="137">
        <v>1390.22373160145</v>
      </c>
      <c r="CT29" s="138">
        <f t="shared" si="48"/>
        <v>0.35401719735418613</v>
      </c>
      <c r="CU29" s="137">
        <v>1290.2616511209601</v>
      </c>
      <c r="CV29" s="138">
        <f t="shared" si="49"/>
        <v>0.25665849675282937</v>
      </c>
      <c r="CW29" s="137">
        <f t="shared" si="50"/>
        <v>13480.522122112428</v>
      </c>
      <c r="CX29" s="138">
        <f t="shared" si="51"/>
        <v>0.30830147913740635</v>
      </c>
      <c r="CY29" s="138"/>
      <c r="CZ29" s="139">
        <f t="shared" si="52"/>
        <v>-7.1903592355843315E-2</v>
      </c>
      <c r="DA29" s="139">
        <f t="shared" si="53"/>
        <v>0.10513685158872899</v>
      </c>
      <c r="DB29" s="139"/>
      <c r="DC29" s="139"/>
      <c r="DD29" s="139"/>
      <c r="DE29" s="139"/>
      <c r="DF29" s="139"/>
      <c r="DG29" s="139"/>
      <c r="DH29" s="139"/>
      <c r="DI29" s="139"/>
      <c r="DJ29" s="139"/>
      <c r="DK29" s="139"/>
      <c r="DL29" s="159"/>
      <c r="DM29" s="160">
        <v>669.10198742974796</v>
      </c>
      <c r="DN29" s="160">
        <v>523.17271949901794</v>
      </c>
      <c r="DO29" s="150">
        <v>840.61153304577795</v>
      </c>
      <c r="DP29" s="150">
        <v>797.45059645819401</v>
      </c>
      <c r="DQ29" s="150">
        <v>876.34469983658505</v>
      </c>
      <c r="DR29" s="150">
        <v>817.934568867552</v>
      </c>
      <c r="DS29" s="150">
        <v>854.47885648957595</v>
      </c>
      <c r="DT29" s="150">
        <v>920.18455092274303</v>
      </c>
      <c r="DU29" s="150">
        <v>998.10524212645998</v>
      </c>
      <c r="DV29" s="150">
        <v>934.91704839163799</v>
      </c>
      <c r="DW29" s="150">
        <v>1044.79276912366</v>
      </c>
      <c r="DX29" s="150">
        <v>1026.7400844819499</v>
      </c>
      <c r="DY29" s="151">
        <v>2.9963028687717941E-2</v>
      </c>
      <c r="DZ29" s="150">
        <f t="shared" si="65"/>
        <v>10303.834656672903</v>
      </c>
      <c r="EA29" s="152">
        <f t="shared" si="66"/>
        <v>-5.0523011061298417E-2</v>
      </c>
      <c r="EB29" s="161"/>
      <c r="EC29" s="112">
        <v>905.36127904473506</v>
      </c>
      <c r="ED29" s="112">
        <v>413.828704909473</v>
      </c>
      <c r="EE29" s="112">
        <v>724.51129966960696</v>
      </c>
      <c r="EF29" s="112">
        <v>905.07901704425501</v>
      </c>
      <c r="EG29" s="112">
        <v>944.52487114781195</v>
      </c>
      <c r="EH29" s="112">
        <v>1000.20975011383</v>
      </c>
      <c r="EI29" s="112">
        <v>925.33341821587999</v>
      </c>
      <c r="EJ29" s="112">
        <v>980.75949420603195</v>
      </c>
      <c r="EK29" s="112">
        <v>1019.92063017864</v>
      </c>
      <c r="EL29" s="112">
        <v>946.322537366755</v>
      </c>
      <c r="EM29" s="112">
        <v>1089.3944282657001</v>
      </c>
      <c r="EN29" s="112">
        <v>996.87081563512595</v>
      </c>
      <c r="EO29" s="143">
        <f t="shared" si="68"/>
        <v>10852.116245797844</v>
      </c>
      <c r="EP29" s="19"/>
      <c r="EQ29" s="157">
        <f>SUM(EC29:EN29)</f>
        <v>10852.116245797844</v>
      </c>
    </row>
    <row r="30" spans="1:147" ht="27" customHeight="1">
      <c r="A30" s="597"/>
      <c r="B30" s="128" t="s">
        <v>89</v>
      </c>
      <c r="C30" s="112">
        <v>745.13720000000001</v>
      </c>
      <c r="D30" s="19">
        <f t="shared" si="0"/>
        <v>0.3046514604415842</v>
      </c>
      <c r="E30" s="112">
        <v>602.02080000000001</v>
      </c>
      <c r="F30" s="19">
        <f t="shared" si="1"/>
        <v>-1.5996371407673182E-2</v>
      </c>
      <c r="G30" s="112">
        <v>905.99630000000002</v>
      </c>
      <c r="H30" s="19">
        <f t="shared" si="2"/>
        <v>0.11962832636631671</v>
      </c>
      <c r="I30" s="112">
        <v>795.88319999999999</v>
      </c>
      <c r="J30" s="19">
        <f t="shared" si="3"/>
        <v>-2.0484357879421378E-2</v>
      </c>
      <c r="K30" s="112">
        <v>687.27480000000003</v>
      </c>
      <c r="L30" s="19">
        <f t="shared" si="4"/>
        <v>-0.15923825881437603</v>
      </c>
      <c r="M30" s="112">
        <v>730.88459999999998</v>
      </c>
      <c r="N30" s="19">
        <f t="shared" si="5"/>
        <v>-6.3667349831958764E-2</v>
      </c>
      <c r="O30" s="112">
        <v>696.23</v>
      </c>
      <c r="P30" s="19">
        <f t="shared" si="6"/>
        <v>9.6257219169409103E-2</v>
      </c>
      <c r="Q30" s="126"/>
      <c r="R30" s="126"/>
      <c r="S30" s="112">
        <f t="shared" si="7"/>
        <v>5163.4269000000004</v>
      </c>
      <c r="T30" s="19">
        <f t="shared" si="8"/>
        <v>-0.10358605203552207</v>
      </c>
      <c r="U30" s="19"/>
      <c r="V30" s="112">
        <v>571.13890000000004</v>
      </c>
      <c r="W30" s="19">
        <f t="shared" si="9"/>
        <v>0.23087256045864413</v>
      </c>
      <c r="X30" s="112">
        <v>611.8075</v>
      </c>
      <c r="Y30" s="19">
        <f t="shared" si="10"/>
        <v>0.87969168272741838</v>
      </c>
      <c r="Z30" s="112">
        <v>809.19380000000001</v>
      </c>
      <c r="AA30" s="19">
        <f t="shared" si="11"/>
        <v>0.25141705664205682</v>
      </c>
      <c r="AB30" s="112">
        <v>812.52729999999997</v>
      </c>
      <c r="AC30" s="19">
        <f t="shared" si="12"/>
        <v>0.10573747557933255</v>
      </c>
      <c r="AD30" s="112">
        <v>817.44299999999998</v>
      </c>
      <c r="AE30" s="19">
        <f t="shared" si="13"/>
        <v>0.25694848827373651</v>
      </c>
      <c r="AF30" s="112">
        <v>780.58219999999994</v>
      </c>
      <c r="AG30" s="19">
        <f t="shared" si="14"/>
        <v>0.15457912885713432</v>
      </c>
      <c r="AH30" s="112">
        <v>635.09730000000002</v>
      </c>
      <c r="AI30" s="19">
        <f t="shared" si="15"/>
        <v>4.491524418452908E-3</v>
      </c>
      <c r="AJ30" s="112">
        <v>722.3021</v>
      </c>
      <c r="AK30" s="19">
        <f t="shared" si="16"/>
        <v>0.10053108126597721</v>
      </c>
      <c r="AL30" s="112">
        <v>807.57820000000004</v>
      </c>
      <c r="AM30" s="19">
        <f t="shared" si="17"/>
        <v>0.12310953422795112</v>
      </c>
      <c r="AN30" s="112">
        <v>818.50379999999996</v>
      </c>
      <c r="AO30" s="19">
        <f t="shared" si="18"/>
        <v>0.15798736646600164</v>
      </c>
      <c r="AP30" s="112">
        <v>833.44380000000001</v>
      </c>
      <c r="AQ30" s="19">
        <f t="shared" si="19"/>
        <v>0.24698880896085096</v>
      </c>
      <c r="AR30" s="112">
        <v>763.6925</v>
      </c>
      <c r="AS30" s="19">
        <f t="shared" si="20"/>
        <v>0.13675267490042708</v>
      </c>
      <c r="AT30" s="112">
        <f t="shared" si="21"/>
        <v>8983.3104000000003</v>
      </c>
      <c r="AU30" s="19">
        <f t="shared" si="22"/>
        <v>0.18952556638157536</v>
      </c>
      <c r="AV30" s="19"/>
      <c r="AW30" s="112">
        <f t="shared" si="23"/>
        <v>6880.1917999999996</v>
      </c>
      <c r="AX30" s="112">
        <v>464.01139999999998</v>
      </c>
      <c r="AY30" s="19">
        <f t="shared" si="24"/>
        <v>2.4820685380324097</v>
      </c>
      <c r="AZ30" s="112">
        <v>325.48289999999997</v>
      </c>
      <c r="BA30" s="19">
        <f t="shared" si="25"/>
        <v>0.30591516361509141</v>
      </c>
      <c r="BB30" s="112">
        <v>646.62199999999996</v>
      </c>
      <c r="BC30" s="19">
        <f t="shared" si="26"/>
        <v>0.89439336064963793</v>
      </c>
      <c r="BD30" s="112">
        <v>734.82839999999999</v>
      </c>
      <c r="BE30" s="19">
        <f t="shared" si="27"/>
        <v>0.89172725683632925</v>
      </c>
      <c r="BF30" s="112">
        <v>650.33929999999998</v>
      </c>
      <c r="BG30" s="19">
        <f t="shared" si="28"/>
        <v>0.74059245619341008</v>
      </c>
      <c r="BH30" s="112">
        <v>676.07510000000002</v>
      </c>
      <c r="BI30" s="19">
        <f t="shared" si="29"/>
        <v>0.73200484190166337</v>
      </c>
      <c r="BJ30" s="112">
        <v>632.25750000000005</v>
      </c>
      <c r="BK30" s="19">
        <f t="shared" si="30"/>
        <v>0.94599987503889671</v>
      </c>
      <c r="BL30" s="112">
        <v>656.32140000000004</v>
      </c>
      <c r="BM30" s="19">
        <f t="shared" si="31"/>
        <v>0.77566431704760741</v>
      </c>
      <c r="BN30" s="112">
        <v>719.05560000000003</v>
      </c>
      <c r="BO30" s="19">
        <f t="shared" si="32"/>
        <v>0.98433462732854982</v>
      </c>
      <c r="BP30" s="112">
        <v>706.83309999999994</v>
      </c>
      <c r="BQ30" s="19">
        <f t="shared" si="33"/>
        <v>0.88154213213887078</v>
      </c>
      <c r="BR30" s="112">
        <v>668.36509999999998</v>
      </c>
      <c r="BS30" s="19">
        <f t="shared" si="34"/>
        <v>0.6230387864358935</v>
      </c>
      <c r="BT30" s="112">
        <v>671.81939999999997</v>
      </c>
      <c r="BU30" s="19">
        <f t="shared" si="35"/>
        <v>0.96506566312177267</v>
      </c>
      <c r="BV30" s="112">
        <f t="shared" si="36"/>
        <v>7552.0111999999999</v>
      </c>
      <c r="BW30" s="19">
        <f t="shared" si="37"/>
        <v>0.85896561763019497</v>
      </c>
      <c r="BX30" s="19"/>
      <c r="BY30" s="108">
        <v>133.25739999999999</v>
      </c>
      <c r="BZ30" s="138">
        <f t="shared" si="38"/>
        <v>2.3762034578511053</v>
      </c>
      <c r="CA30" s="108">
        <v>249.23740000000001</v>
      </c>
      <c r="CB30" s="138">
        <f t="shared" si="39"/>
        <v>4.6125574513985379</v>
      </c>
      <c r="CC30" s="137">
        <v>341.33460000000002</v>
      </c>
      <c r="CD30" s="138">
        <f t="shared" si="40"/>
        <v>3.8892278868300743</v>
      </c>
      <c r="CE30" s="137">
        <v>388.44310000000002</v>
      </c>
      <c r="CF30" s="138">
        <f t="shared" si="41"/>
        <v>4.757962642617537</v>
      </c>
      <c r="CG30" s="137">
        <v>373.63099999999997</v>
      </c>
      <c r="CH30" s="138">
        <f t="shared" si="42"/>
        <v>3.3104289651560261</v>
      </c>
      <c r="CI30" s="108">
        <v>390.34249999999997</v>
      </c>
      <c r="CJ30" s="138">
        <f t="shared" si="43"/>
        <v>3.9506761889904789</v>
      </c>
      <c r="CK30" s="121">
        <v>324.90109999999999</v>
      </c>
      <c r="CL30" s="138">
        <f t="shared" si="44"/>
        <v>3.2742439849658682</v>
      </c>
      <c r="CM30" s="137">
        <v>369.62020000000001</v>
      </c>
      <c r="CN30" s="138">
        <f t="shared" si="45"/>
        <v>4.8796518850921746</v>
      </c>
      <c r="CO30" s="137">
        <v>362.36610000000002</v>
      </c>
      <c r="CP30" s="138">
        <f t="shared" si="46"/>
        <v>3.8730927399725124</v>
      </c>
      <c r="CQ30" s="137">
        <v>375.6669</v>
      </c>
      <c r="CR30" s="138">
        <f t="shared" si="47"/>
        <v>3.119574693472031</v>
      </c>
      <c r="CS30" s="137">
        <v>411.79860000000002</v>
      </c>
      <c r="CT30" s="138">
        <f t="shared" si="48"/>
        <v>0.4102875311391041</v>
      </c>
      <c r="CU30" s="137">
        <v>341.88139999999999</v>
      </c>
      <c r="CV30" s="138">
        <f t="shared" si="49"/>
        <v>0.17084194931303909</v>
      </c>
      <c r="CW30" s="137">
        <f t="shared" si="50"/>
        <v>4062.4803000000002</v>
      </c>
      <c r="CX30" s="138">
        <f t="shared" si="51"/>
        <v>2.3737781465813854</v>
      </c>
      <c r="CY30" s="138"/>
      <c r="CZ30" s="139">
        <f t="shared" si="52"/>
        <v>-0.16978493855977173</v>
      </c>
      <c r="DA30" s="139">
        <f t="shared" si="53"/>
        <v>9.6180153215521536E-2</v>
      </c>
      <c r="DB30" s="139"/>
      <c r="DC30" s="139"/>
      <c r="DD30" s="139"/>
      <c r="DE30" s="139"/>
      <c r="DF30" s="139"/>
      <c r="DG30" s="139"/>
      <c r="DH30" s="139"/>
      <c r="DI30" s="139"/>
      <c r="DJ30" s="139"/>
      <c r="DK30" s="139"/>
      <c r="DL30" s="605" t="s">
        <v>96</v>
      </c>
      <c r="DM30" s="160">
        <v>39.4696</v>
      </c>
      <c r="DN30" s="160">
        <v>44.4071</v>
      </c>
      <c r="DO30" s="150">
        <v>69.813599999999994</v>
      </c>
      <c r="DP30" s="150">
        <v>67.4619</v>
      </c>
      <c r="DQ30" s="150">
        <v>86.680700000000002</v>
      </c>
      <c r="DR30" s="150">
        <v>78.846299999999999</v>
      </c>
      <c r="DS30" s="150">
        <v>76.0137</v>
      </c>
      <c r="DT30" s="150">
        <v>62.8643</v>
      </c>
      <c r="DU30" s="150">
        <v>74.360600000000005</v>
      </c>
      <c r="DV30" s="150">
        <v>91.190700000000007</v>
      </c>
      <c r="DW30" s="150">
        <v>221.0291</v>
      </c>
      <c r="DX30" s="150">
        <v>291.99619999999999</v>
      </c>
      <c r="DY30" s="151">
        <v>4.6581831569972501</v>
      </c>
      <c r="DZ30" s="150">
        <f t="shared" si="65"/>
        <v>1204.1337999999998</v>
      </c>
      <c r="EA30" s="152">
        <f t="shared" si="66"/>
        <v>1.0928896413648084</v>
      </c>
      <c r="EB30" s="152"/>
      <c r="EC30" s="112">
        <v>44.167999999999999</v>
      </c>
      <c r="ED30" s="112">
        <v>34.7348</v>
      </c>
      <c r="EE30" s="112">
        <v>53.478459999999998</v>
      </c>
      <c r="EF30" s="112">
        <v>48.74774</v>
      </c>
      <c r="EG30" s="112">
        <v>53.503300000000003</v>
      </c>
      <c r="EH30" s="112">
        <v>51.295699999999997</v>
      </c>
      <c r="EI30" s="112">
        <v>41.992600000000003</v>
      </c>
      <c r="EJ30" s="112">
        <v>46.993299999999998</v>
      </c>
      <c r="EK30" s="112">
        <v>47.945</v>
      </c>
      <c r="EL30" s="112">
        <v>50.243600000000001</v>
      </c>
      <c r="EM30" s="112">
        <v>50.636600000000001</v>
      </c>
      <c r="EN30" s="112">
        <v>51.606000000000002</v>
      </c>
      <c r="EO30" s="162">
        <f t="shared" si="68"/>
        <v>575.3451</v>
      </c>
      <c r="EP30" s="19"/>
      <c r="EQ30" s="157">
        <f>SUM(EC30:EN30)</f>
        <v>575.3451</v>
      </c>
    </row>
    <row r="31" spans="1:147" s="80" customFormat="1" ht="27" customHeight="1">
      <c r="A31" s="597"/>
      <c r="B31" s="128" t="s">
        <v>90</v>
      </c>
      <c r="C31" s="112">
        <v>470.34000217843987</v>
      </c>
      <c r="D31" s="19">
        <f t="shared" si="0"/>
        <v>5.9068025213654618E-2</v>
      </c>
      <c r="E31" s="112">
        <v>237.25987175121301</v>
      </c>
      <c r="F31" s="19">
        <f t="shared" si="1"/>
        <v>-0.36638375660594946</v>
      </c>
      <c r="G31" s="112">
        <v>419.11394232163002</v>
      </c>
      <c r="H31" s="19">
        <f t="shared" si="2"/>
        <v>-0.24827514738988232</v>
      </c>
      <c r="I31" s="112">
        <v>590.75399376435007</v>
      </c>
      <c r="J31" s="19">
        <f t="shared" si="3"/>
        <v>-2.0570173908806222E-2</v>
      </c>
      <c r="K31" s="112">
        <v>701.30639390263002</v>
      </c>
      <c r="L31" s="19">
        <f t="shared" si="4"/>
        <v>0.1519115479310984</v>
      </c>
      <c r="M31" s="112">
        <v>589.63452567043998</v>
      </c>
      <c r="N31" s="19">
        <f t="shared" si="5"/>
        <v>0.14984131756316432</v>
      </c>
      <c r="O31" s="112">
        <v>595.43549600708002</v>
      </c>
      <c r="P31" s="19">
        <f t="shared" si="6"/>
        <v>-6.7127115894411227E-2</v>
      </c>
      <c r="Q31" s="126"/>
      <c r="R31" s="126"/>
      <c r="S31" s="112">
        <f t="shared" si="7"/>
        <v>3603.844225595783</v>
      </c>
      <c r="T31" s="19">
        <f t="shared" si="8"/>
        <v>-0.1754689077131365</v>
      </c>
      <c r="U31" s="19"/>
      <c r="V31" s="112">
        <v>444.10745200578992</v>
      </c>
      <c r="W31" s="19">
        <f t="shared" si="9"/>
        <v>-0.25754581207151039</v>
      </c>
      <c r="X31" s="112">
        <v>374.45358168265801</v>
      </c>
      <c r="Y31" s="19">
        <f t="shared" si="10"/>
        <v>0.38284843921275336</v>
      </c>
      <c r="Z31" s="112">
        <v>557.53636568804995</v>
      </c>
      <c r="AA31" s="19">
        <f t="shared" si="11"/>
        <v>-1.2712897000190404E-2</v>
      </c>
      <c r="AB31" s="112">
        <v>603.16112295864014</v>
      </c>
      <c r="AC31" s="19">
        <f t="shared" si="12"/>
        <v>9.192677643826852E-2</v>
      </c>
      <c r="AD31" s="112">
        <v>608.81965734454002</v>
      </c>
      <c r="AE31" s="19">
        <f t="shared" si="13"/>
        <v>-6.3218691119805159E-2</v>
      </c>
      <c r="AF31" s="112">
        <v>512.79643257214013</v>
      </c>
      <c r="AG31" s="19">
        <f t="shared" si="14"/>
        <v>-2.3002076226228518E-2</v>
      </c>
      <c r="AH31" s="112">
        <v>638.28149167178992</v>
      </c>
      <c r="AI31" s="19">
        <f t="shared" si="15"/>
        <v>8.4968108975333356E-2</v>
      </c>
      <c r="AJ31" s="112">
        <v>631.62416052998003</v>
      </c>
      <c r="AK31" s="19">
        <f t="shared" si="16"/>
        <v>-5.0889664540971213E-2</v>
      </c>
      <c r="AL31" s="112">
        <v>640.98170375900997</v>
      </c>
      <c r="AM31" s="19">
        <f t="shared" si="17"/>
        <v>1.3698587714984223E-2</v>
      </c>
      <c r="AN31" s="112">
        <v>566.58320133771008</v>
      </c>
      <c r="AO31" s="19">
        <f t="shared" si="18"/>
        <v>-0.13371358504310371</v>
      </c>
      <c r="AP31" s="112">
        <v>719.64137004397003</v>
      </c>
      <c r="AQ31" s="19">
        <f t="shared" si="19"/>
        <v>-7.4857968768650363E-2</v>
      </c>
      <c r="AR31" s="112">
        <v>713.11753281840004</v>
      </c>
      <c r="AS31" s="19">
        <f t="shared" si="20"/>
        <v>-5.6926387248775745E-2</v>
      </c>
      <c r="AT31" s="112">
        <f t="shared" si="21"/>
        <v>7011.1040724126779</v>
      </c>
      <c r="AU31" s="19">
        <f t="shared" si="22"/>
        <v>-3.0945677964594132E-2</v>
      </c>
      <c r="AV31" s="19"/>
      <c r="AW31" s="112">
        <f t="shared" si="23"/>
        <v>6478.8327561544393</v>
      </c>
      <c r="AX31" s="112">
        <v>598.16142090178994</v>
      </c>
      <c r="AY31" s="19">
        <f t="shared" si="24"/>
        <v>0.28609057922916725</v>
      </c>
      <c r="AZ31" s="112">
        <v>270.78425304209912</v>
      </c>
      <c r="BA31" s="19">
        <f t="shared" si="25"/>
        <v>-0.53998660380771324</v>
      </c>
      <c r="BB31" s="112">
        <v>564.71553613332014</v>
      </c>
      <c r="BC31" s="19">
        <f t="shared" si="26"/>
        <v>-0.22748430904871564</v>
      </c>
      <c r="BD31" s="112">
        <v>552.38239044387012</v>
      </c>
      <c r="BE31" s="19">
        <f t="shared" si="27"/>
        <v>-0.20755608779009693</v>
      </c>
      <c r="BF31" s="112">
        <v>649.90585483852999</v>
      </c>
      <c r="BG31" s="19">
        <f t="shared" si="28"/>
        <v>-0.17034261059312772</v>
      </c>
      <c r="BH31" s="112">
        <v>524.86952131014004</v>
      </c>
      <c r="BI31" s="19">
        <f t="shared" si="29"/>
        <v>-0.29635410843046306</v>
      </c>
      <c r="BJ31" s="112">
        <v>588.29516406209984</v>
      </c>
      <c r="BK31" s="19">
        <f t="shared" si="30"/>
        <v>-0.27721907283479985</v>
      </c>
      <c r="BL31" s="112">
        <v>665.49076217202992</v>
      </c>
      <c r="BM31" s="19">
        <f t="shared" si="31"/>
        <v>-0.26249162839425211</v>
      </c>
      <c r="BN31" s="112">
        <v>632.31981530512996</v>
      </c>
      <c r="BO31" s="19">
        <f t="shared" si="32"/>
        <v>-0.28273363961105091</v>
      </c>
      <c r="BP31" s="112">
        <v>654.03680763700015</v>
      </c>
      <c r="BQ31" s="19">
        <f t="shared" si="33"/>
        <v>-0.25871240282397145</v>
      </c>
      <c r="BR31" s="112">
        <v>777.87123030843009</v>
      </c>
      <c r="BS31" s="19">
        <f t="shared" si="34"/>
        <v>-0.20497623662299091</v>
      </c>
      <c r="BT31" s="112">
        <v>756.16317027260004</v>
      </c>
      <c r="BU31" s="19">
        <f t="shared" si="35"/>
        <v>-0.20267933734508348</v>
      </c>
      <c r="BV31" s="112">
        <f t="shared" si="36"/>
        <v>7234.9959264270392</v>
      </c>
      <c r="BW31" s="19">
        <f t="shared" si="37"/>
        <v>-0.23179403286996048</v>
      </c>
      <c r="BX31" s="19"/>
      <c r="BY31" s="108">
        <v>465.10053845531212</v>
      </c>
      <c r="BZ31" s="138">
        <f t="shared" si="38"/>
        <v>-0.26131414498240635</v>
      </c>
      <c r="CA31" s="108">
        <v>588.64427706559798</v>
      </c>
      <c r="CB31" s="138">
        <f t="shared" si="39"/>
        <v>0.22950406857024852</v>
      </c>
      <c r="CC31" s="137">
        <v>731.00849956577997</v>
      </c>
      <c r="CD31" s="138">
        <f t="shared" si="40"/>
        <v>-5.1621095197766809E-2</v>
      </c>
      <c r="CE31" s="137">
        <v>697.06181337607995</v>
      </c>
      <c r="CF31" s="138">
        <f t="shared" si="41"/>
        <v>-4.5106017725850878E-2</v>
      </c>
      <c r="CG31" s="137">
        <v>783.3424533266101</v>
      </c>
      <c r="CH31" s="138">
        <f t="shared" si="42"/>
        <v>-8.0053624215908892E-3</v>
      </c>
      <c r="CI31" s="108">
        <v>745.92849556668011</v>
      </c>
      <c r="CJ31" s="138">
        <f t="shared" si="43"/>
        <v>9.2549523341900475E-3</v>
      </c>
      <c r="CK31" s="121">
        <v>813.93288332805992</v>
      </c>
      <c r="CL31" s="138">
        <f t="shared" si="44"/>
        <v>4.5561097427176733E-2</v>
      </c>
      <c r="CM31" s="137">
        <v>902.35011261374984</v>
      </c>
      <c r="CN31" s="138">
        <f t="shared" si="45"/>
        <v>5.2523968310022484E-2</v>
      </c>
      <c r="CO31" s="137">
        <v>881.56903798226995</v>
      </c>
      <c r="CP31" s="138">
        <f t="shared" si="46"/>
        <v>-4.5657211117459684E-2</v>
      </c>
      <c r="CQ31" s="137">
        <v>882.29832810988</v>
      </c>
      <c r="CR31" s="138">
        <f t="shared" si="47"/>
        <v>4.5716220421194942E-2</v>
      </c>
      <c r="CS31" s="137">
        <v>978.42513160144995</v>
      </c>
      <c r="CT31" s="138">
        <f t="shared" si="48"/>
        <v>0.33165467895158307</v>
      </c>
      <c r="CU31" s="137">
        <v>948.38025112096011</v>
      </c>
      <c r="CV31" s="138">
        <f t="shared" si="49"/>
        <v>0.2907630415864435</v>
      </c>
      <c r="CW31" s="137">
        <f t="shared" si="50"/>
        <v>9418.041822112431</v>
      </c>
      <c r="CX31" s="138">
        <f t="shared" si="51"/>
        <v>3.4983673689238826E-2</v>
      </c>
      <c r="CY31" s="138"/>
      <c r="CZ31" s="139">
        <f t="shared" si="52"/>
        <v>-3.0707388342850028E-2</v>
      </c>
      <c r="DA31" s="139">
        <f t="shared" si="53"/>
        <v>0.10895045409130422</v>
      </c>
      <c r="DB31" s="139"/>
      <c r="DC31" s="139"/>
      <c r="DD31" s="139"/>
      <c r="DE31" s="139"/>
      <c r="DF31" s="139"/>
      <c r="DG31" s="139"/>
      <c r="DH31" s="139"/>
      <c r="DI31" s="139"/>
      <c r="DJ31" s="139"/>
      <c r="DK31" s="139"/>
      <c r="DL31" s="606"/>
      <c r="DM31" s="160">
        <v>629.63238742974795</v>
      </c>
      <c r="DN31" s="160">
        <v>478.76561949901787</v>
      </c>
      <c r="DO31" s="150">
        <v>770.797933045778</v>
      </c>
      <c r="DP31" s="150">
        <v>729.988696458194</v>
      </c>
      <c r="DQ31" s="150">
        <v>789.66399983658505</v>
      </c>
      <c r="DR31" s="150">
        <v>739.08826886755196</v>
      </c>
      <c r="DS31" s="150">
        <v>778.46515648957597</v>
      </c>
      <c r="DT31" s="150">
        <v>857.32025092274307</v>
      </c>
      <c r="DU31" s="150">
        <v>923.74464212646001</v>
      </c>
      <c r="DV31" s="150">
        <v>843.726348391638</v>
      </c>
      <c r="DW31" s="150">
        <v>823.76366912366007</v>
      </c>
      <c r="DX31" s="150">
        <v>734.74388448194986</v>
      </c>
      <c r="DY31" s="151">
        <v>-0.22271106220295159</v>
      </c>
      <c r="DZ31" s="150">
        <f t="shared" si="65"/>
        <v>9099.7008566729</v>
      </c>
      <c r="EA31" s="152">
        <f t="shared" si="66"/>
        <v>-0.11453697590670275</v>
      </c>
      <c r="EB31" s="152"/>
      <c r="EC31" s="112">
        <v>861.19327904473505</v>
      </c>
      <c r="ED31" s="112">
        <v>379.093904909473</v>
      </c>
      <c r="EE31" s="112">
        <v>671.03283966960691</v>
      </c>
      <c r="EF31" s="112">
        <v>856.33127704425499</v>
      </c>
      <c r="EG31" s="112">
        <v>891.02157114781198</v>
      </c>
      <c r="EH31" s="112">
        <v>948.91405011382994</v>
      </c>
      <c r="EI31" s="112">
        <v>883.34081821587995</v>
      </c>
      <c r="EJ31" s="112">
        <v>933.76619420603197</v>
      </c>
      <c r="EK31" s="112">
        <v>971.9756301786399</v>
      </c>
      <c r="EL31" s="112">
        <v>896.07893736675499</v>
      </c>
      <c r="EM31" s="112">
        <v>1038.7578282657</v>
      </c>
      <c r="EN31" s="112">
        <v>945.26481563512596</v>
      </c>
      <c r="EO31" s="143">
        <f t="shared" si="68"/>
        <v>10276.771145797846</v>
      </c>
      <c r="EP31" s="19"/>
      <c r="EQ31" s="157">
        <f>SUM(EC31:EN31)</f>
        <v>10276.771145797846</v>
      </c>
    </row>
    <row r="32" spans="1:147" ht="27" customHeight="1">
      <c r="A32" s="597"/>
      <c r="B32" s="128" t="s">
        <v>91</v>
      </c>
      <c r="C32" s="112">
        <f>C33+C34</f>
        <v>104923.0095164262</v>
      </c>
      <c r="D32" s="19">
        <f t="shared" si="0"/>
        <v>0.1371640127175624</v>
      </c>
      <c r="E32" s="112">
        <f>E33+E34</f>
        <v>79232.398738989796</v>
      </c>
      <c r="F32" s="19">
        <f t="shared" si="1"/>
        <v>-0.14235003705425464</v>
      </c>
      <c r="G32" s="112">
        <f>G33+G34</f>
        <v>126115.28683854151</v>
      </c>
      <c r="H32" s="19">
        <f t="shared" si="2"/>
        <v>-3.0479512258358876E-2</v>
      </c>
      <c r="I32" s="112">
        <f>I33+I34</f>
        <v>127911.69000781089</v>
      </c>
      <c r="J32" s="19">
        <f t="shared" si="3"/>
        <v>-1.728364684464212E-2</v>
      </c>
      <c r="K32" s="112">
        <f>K33+K34</f>
        <v>131817.91734527229</v>
      </c>
      <c r="L32" s="19">
        <f t="shared" si="4"/>
        <v>-2.2139187929746118E-2</v>
      </c>
      <c r="M32" s="112">
        <f>M33+M34</f>
        <v>125778.9766485416</v>
      </c>
      <c r="N32" s="19">
        <f t="shared" si="5"/>
        <v>5.2654883079201742E-3</v>
      </c>
      <c r="O32" s="112">
        <f>O33+O34</f>
        <v>118603.8088130783</v>
      </c>
      <c r="P32" s="19">
        <f t="shared" si="6"/>
        <v>1.8061473333165656E-2</v>
      </c>
      <c r="Q32" s="126"/>
      <c r="R32" s="126"/>
      <c r="S32" s="112">
        <f t="shared" si="7"/>
        <v>814383.08790866064</v>
      </c>
      <c r="T32" s="19">
        <f t="shared" si="8"/>
        <v>-0.13782796713665524</v>
      </c>
      <c r="U32" s="19"/>
      <c r="V32" s="112">
        <f>V33+V34</f>
        <v>92267.261664114892</v>
      </c>
      <c r="W32" s="19">
        <f t="shared" si="9"/>
        <v>-8.6116950122303582E-3</v>
      </c>
      <c r="X32" s="112">
        <f>X33+X34</f>
        <v>92383.142496564193</v>
      </c>
      <c r="Y32" s="19">
        <f t="shared" si="10"/>
        <v>0.57205919975471375</v>
      </c>
      <c r="Z32" s="112">
        <f>Z33+Z34</f>
        <v>130080.0637357432</v>
      </c>
      <c r="AA32" s="19">
        <f t="shared" si="11"/>
        <v>9.5395738233218008E-2</v>
      </c>
      <c r="AB32" s="112">
        <f>AB33+AB34</f>
        <v>130161.35286352489</v>
      </c>
      <c r="AC32" s="19">
        <f t="shared" si="12"/>
        <v>0.11917783035731877</v>
      </c>
      <c r="AD32" s="112">
        <f>AD33+AD34</f>
        <v>134802.33149562179</v>
      </c>
      <c r="AE32" s="19">
        <f t="shared" si="13"/>
        <v>0.11056610849671022</v>
      </c>
      <c r="AF32" s="112">
        <f>AF33+AF34</f>
        <v>125120.1579199291</v>
      </c>
      <c r="AG32" s="19">
        <f t="shared" si="14"/>
        <v>0.10911428299945558</v>
      </c>
      <c r="AH32" s="112">
        <f>AH33+AH34</f>
        <v>116499.65342934121</v>
      </c>
      <c r="AI32" s="19">
        <f t="shared" si="15"/>
        <v>3.3220551968981438E-2</v>
      </c>
      <c r="AJ32" s="112">
        <f>AJ33+AJ34</f>
        <v>123257.4871809475</v>
      </c>
      <c r="AK32" s="19">
        <f t="shared" si="16"/>
        <v>2.5813980710392759E-2</v>
      </c>
      <c r="AL32" s="112">
        <f>AL33+AL34</f>
        <v>130396.6680176215</v>
      </c>
      <c r="AM32" s="19">
        <f t="shared" si="17"/>
        <v>4.724391031734898E-2</v>
      </c>
      <c r="AN32" s="112">
        <f>AN33+AN34</f>
        <v>127599.9003136825</v>
      </c>
      <c r="AO32" s="19">
        <f t="shared" si="18"/>
        <v>-2.3741070028987399E-2</v>
      </c>
      <c r="AP32" s="112">
        <f>AP33+AP34</f>
        <v>133409.94993836101</v>
      </c>
      <c r="AQ32" s="19">
        <f t="shared" si="19"/>
        <v>-4.2357109675986715E-3</v>
      </c>
      <c r="AR32" s="112">
        <f>AR33+AR34</f>
        <v>137113.0621727861</v>
      </c>
      <c r="AS32" s="19">
        <f t="shared" si="20"/>
        <v>-2.6479650523906217E-2</v>
      </c>
      <c r="AT32" s="112">
        <f t="shared" si="21"/>
        <v>1473091.031228238</v>
      </c>
      <c r="AU32" s="19">
        <f t="shared" si="22"/>
        <v>6.4351988269162996E-2</v>
      </c>
      <c r="AV32" s="19"/>
      <c r="AW32" s="112">
        <f t="shared" si="23"/>
        <v>1243183.6708784876</v>
      </c>
      <c r="AX32" s="112">
        <f>AX33+AX34</f>
        <v>93068.741279183392</v>
      </c>
      <c r="AY32" s="19">
        <f t="shared" si="24"/>
        <v>0.44118683034740491</v>
      </c>
      <c r="AZ32" s="112">
        <f>AZ33+AZ34</f>
        <v>58765.689301636099</v>
      </c>
      <c r="BA32" s="19">
        <f t="shared" si="25"/>
        <v>-0.32092565632351511</v>
      </c>
      <c r="BB32" s="112">
        <f>BB33+BB34</f>
        <v>118751.66133615919</v>
      </c>
      <c r="BC32" s="19">
        <f t="shared" si="26"/>
        <v>8.6408849158762457E-2</v>
      </c>
      <c r="BD32" s="112">
        <f>BD33+BD34</f>
        <v>116300.86777359449</v>
      </c>
      <c r="BE32" s="19">
        <f t="shared" si="27"/>
        <v>7.9824645002403827E-2</v>
      </c>
      <c r="BF32" s="112">
        <f>BF33+BF34</f>
        <v>121381.6363242829</v>
      </c>
      <c r="BG32" s="19">
        <f t="shared" si="28"/>
        <v>6.5418982726432873E-2</v>
      </c>
      <c r="BH32" s="112">
        <f>BH33+BH34</f>
        <v>112810.87967017959</v>
      </c>
      <c r="BI32" s="19">
        <f t="shared" si="29"/>
        <v>1.2294358850016174E-2</v>
      </c>
      <c r="BJ32" s="112">
        <f>BJ33+BJ34</f>
        <v>112753.90642136461</v>
      </c>
      <c r="BK32" s="19">
        <f t="shared" si="30"/>
        <v>3.5856277679938042E-2</v>
      </c>
      <c r="BL32" s="112">
        <f>BL33+BL34</f>
        <v>120155.78798759371</v>
      </c>
      <c r="BM32" s="19">
        <f t="shared" si="31"/>
        <v>-1.0920044022630138E-2</v>
      </c>
      <c r="BN32" s="112">
        <f>BN33+BN34</f>
        <v>124514.1334630507</v>
      </c>
      <c r="BO32" s="19">
        <f t="shared" si="32"/>
        <v>1.7784517609443329E-2</v>
      </c>
      <c r="BP32" s="112">
        <f>BP33+BP34</f>
        <v>130702.9276725502</v>
      </c>
      <c r="BQ32" s="19">
        <f t="shared" si="33"/>
        <v>1.8982697691457551E-2</v>
      </c>
      <c r="BR32" s="112">
        <f>BR33+BR34</f>
        <v>133977.43964889261</v>
      </c>
      <c r="BS32" s="19">
        <f t="shared" si="34"/>
        <v>4.4156827062842297E-3</v>
      </c>
      <c r="BT32" s="112">
        <f>BT33+BT34</f>
        <v>140842.52295966321</v>
      </c>
      <c r="BU32" s="19">
        <f t="shared" si="35"/>
        <v>4.9321087039780442E-2</v>
      </c>
      <c r="BV32" s="112">
        <f t="shared" si="36"/>
        <v>1384026.1938381509</v>
      </c>
      <c r="BW32" s="19">
        <f t="shared" si="37"/>
        <v>3.1280811834643485E-2</v>
      </c>
      <c r="BX32" s="19"/>
      <c r="BY32" s="137">
        <f>BY33+BY34</f>
        <v>64577.846063684003</v>
      </c>
      <c r="BZ32" s="138">
        <f t="shared" si="38"/>
        <v>-0.10268326201827183</v>
      </c>
      <c r="CA32" s="137">
        <f>CA33+CA34</f>
        <v>86537.931890462394</v>
      </c>
      <c r="CB32" s="138">
        <f t="shared" si="39"/>
        <v>0.67530919906011988</v>
      </c>
      <c r="CC32" s="137">
        <f>SUM(CC33:CC34)</f>
        <v>109306.60352049969</v>
      </c>
      <c r="CD32" s="138">
        <f t="shared" si="40"/>
        <v>0.34334444298150402</v>
      </c>
      <c r="CE32" s="137">
        <v>107703.476033681</v>
      </c>
      <c r="CF32" s="138">
        <f t="shared" si="41"/>
        <v>0.3357224755545074</v>
      </c>
      <c r="CG32" s="137">
        <v>113928.546695934</v>
      </c>
      <c r="CH32" s="138">
        <f t="shared" si="42"/>
        <v>0.3305988223963594</v>
      </c>
      <c r="CI32" s="137">
        <f>CI33+CI34</f>
        <v>111440.7866485937</v>
      </c>
      <c r="CJ32" s="138">
        <f t="shared" si="43"/>
        <v>0.39680235968672983</v>
      </c>
      <c r="CK32" s="137">
        <f>CK33+CK34</f>
        <v>108850.9176909228</v>
      </c>
      <c r="CL32" s="138">
        <f t="shared" si="44"/>
        <v>0.31127733023453241</v>
      </c>
      <c r="CM32" s="137">
        <v>121482.380935382</v>
      </c>
      <c r="CN32" s="138">
        <f t="shared" si="45"/>
        <v>0.33470883736555423</v>
      </c>
      <c r="CO32" s="137">
        <f>SUM(CO33:CO34)</f>
        <v>122338.40396345151</v>
      </c>
      <c r="CP32" s="138">
        <f t="shared" si="46"/>
        <v>0.24120313171507179</v>
      </c>
      <c r="CQ32" s="137">
        <f>SUM(CQ33:CQ34)</f>
        <v>128268.0539803693</v>
      </c>
      <c r="CR32" s="138">
        <f t="shared" si="47"/>
        <v>0.19770898188057906</v>
      </c>
      <c r="CS32" s="137">
        <f>CS33+CS34</f>
        <v>133388.43862722811</v>
      </c>
      <c r="CT32" s="138">
        <f t="shared" si="48"/>
        <v>0.16576019524099839</v>
      </c>
      <c r="CU32" s="137">
        <f>CU33+CU34</f>
        <v>134222.5222567397</v>
      </c>
      <c r="CV32" s="138">
        <f t="shared" si="49"/>
        <v>0.17304974375654925</v>
      </c>
      <c r="CW32" s="137">
        <f t="shared" si="50"/>
        <v>1342045.9083069481</v>
      </c>
      <c r="CX32" s="138">
        <f t="shared" si="51"/>
        <v>0.27029125076283966</v>
      </c>
      <c r="CY32" s="138"/>
      <c r="CZ32" s="139">
        <f t="shared" si="52"/>
        <v>6.2530429030851487E-3</v>
      </c>
      <c r="DA32" s="139">
        <f t="shared" si="53"/>
        <v>3.9919406960383652E-2</v>
      </c>
      <c r="DB32" s="139"/>
      <c r="DC32" s="139"/>
      <c r="DD32" s="139"/>
      <c r="DE32" s="139"/>
      <c r="DF32" s="139"/>
      <c r="DG32" s="139"/>
      <c r="DH32" s="139"/>
      <c r="DI32" s="139"/>
      <c r="DJ32" s="139"/>
      <c r="DK32" s="139"/>
      <c r="DL32" s="615"/>
      <c r="DM32" s="137">
        <v>71967.727035756005</v>
      </c>
      <c r="DN32" s="137">
        <v>51654.9016378659</v>
      </c>
      <c r="DO32" s="137">
        <v>81369.007101334093</v>
      </c>
      <c r="DP32" s="137">
        <v>80633.124024486693</v>
      </c>
      <c r="DQ32" s="137">
        <v>85622.010765613697</v>
      </c>
      <c r="DR32" s="137">
        <v>79782.7880771817</v>
      </c>
      <c r="DS32" s="137">
        <v>83011.362418241406</v>
      </c>
      <c r="DT32" s="137">
        <v>91017.889096444196</v>
      </c>
      <c r="DU32" s="137">
        <v>98564.369390855907</v>
      </c>
      <c r="DV32" s="137">
        <v>107094.507865316</v>
      </c>
      <c r="DW32" s="137">
        <v>111347.238380207</v>
      </c>
      <c r="DX32" s="137">
        <v>114421.85037005199</v>
      </c>
      <c r="DY32" s="138">
        <v>0.192172818947346</v>
      </c>
      <c r="DZ32" s="137">
        <f t="shared" si="65"/>
        <v>1056486.7761633547</v>
      </c>
      <c r="EA32" s="19">
        <f t="shared" si="66"/>
        <v>-1.2918817745209088E-2</v>
      </c>
      <c r="EB32" s="19"/>
      <c r="EC32" s="131">
        <f t="shared" ref="EC32:EN32" si="82">EC33+EC34</f>
        <v>96418.700825261199</v>
      </c>
      <c r="ED32" s="131">
        <f t="shared" si="82"/>
        <v>48096.904509002401</v>
      </c>
      <c r="EE32" s="131">
        <f t="shared" si="82"/>
        <v>73568.765160789393</v>
      </c>
      <c r="EF32" s="131">
        <f t="shared" si="82"/>
        <v>87893.459532341702</v>
      </c>
      <c r="EG32" s="131">
        <f t="shared" si="82"/>
        <v>89552.0871551686</v>
      </c>
      <c r="EH32" s="131">
        <f t="shared" si="82"/>
        <v>92421.475439724803</v>
      </c>
      <c r="EI32" s="131">
        <f t="shared" si="82"/>
        <v>85841.339808557197</v>
      </c>
      <c r="EJ32" s="131">
        <f t="shared" si="82"/>
        <v>99815.455987433204</v>
      </c>
      <c r="EK32" s="131">
        <f t="shared" si="82"/>
        <v>99630.645749880394</v>
      </c>
      <c r="EL32" s="131">
        <f t="shared" si="82"/>
        <v>93070.358594254096</v>
      </c>
      <c r="EM32" s="108">
        <f t="shared" si="82"/>
        <v>108027.20431659589</v>
      </c>
      <c r="EN32" s="108">
        <f t="shared" si="82"/>
        <v>95977.570157222392</v>
      </c>
      <c r="EO32" s="143">
        <f t="shared" si="68"/>
        <v>1070313.9672362313</v>
      </c>
      <c r="EP32" s="19"/>
      <c r="EQ32" s="155"/>
    </row>
    <row r="33" spans="1:147" ht="27" customHeight="1">
      <c r="A33" s="597"/>
      <c r="B33" s="128" t="s">
        <v>92</v>
      </c>
      <c r="C33" s="112">
        <v>55934.483899999999</v>
      </c>
      <c r="D33" s="19">
        <f t="shared" si="0"/>
        <v>0.15721427628672013</v>
      </c>
      <c r="E33" s="112">
        <v>49820.738299999997</v>
      </c>
      <c r="F33" s="19">
        <f t="shared" si="1"/>
        <v>0.10698957949624188</v>
      </c>
      <c r="G33" s="112">
        <v>81458.571200000006</v>
      </c>
      <c r="H33" s="19">
        <f t="shared" si="2"/>
        <v>0.18913184905227221</v>
      </c>
      <c r="I33" s="112">
        <v>68707.260299999994</v>
      </c>
      <c r="J33" s="19">
        <f t="shared" si="3"/>
        <v>1.303290416367564E-2</v>
      </c>
      <c r="K33" s="112">
        <v>69708.717399999994</v>
      </c>
      <c r="L33" s="19">
        <f t="shared" si="4"/>
        <v>6.2492192925733825E-4</v>
      </c>
      <c r="M33" s="112">
        <v>69260.868499999997</v>
      </c>
      <c r="N33" s="19">
        <f t="shared" si="5"/>
        <v>2.1293447839292323E-3</v>
      </c>
      <c r="O33" s="112">
        <v>63308.347999999998</v>
      </c>
      <c r="P33" s="19">
        <f t="shared" si="6"/>
        <v>0.24901001141679391</v>
      </c>
      <c r="Q33" s="126"/>
      <c r="R33" s="126"/>
      <c r="S33" s="112">
        <f t="shared" si="7"/>
        <v>458198.98759999999</v>
      </c>
      <c r="T33" s="19">
        <f t="shared" si="8"/>
        <v>-3.4872246802837403E-2</v>
      </c>
      <c r="U33" s="19"/>
      <c r="V33" s="112">
        <v>48335.459600000002</v>
      </c>
      <c r="W33" s="19">
        <f t="shared" si="9"/>
        <v>0.53964201247514487</v>
      </c>
      <c r="X33" s="112">
        <v>45005.607300000003</v>
      </c>
      <c r="Y33" s="19">
        <f t="shared" si="10"/>
        <v>0.88282028926372846</v>
      </c>
      <c r="Z33" s="112">
        <v>68502.556100000002</v>
      </c>
      <c r="AA33" s="19">
        <f t="shared" si="11"/>
        <v>2.5896856261036438E-2</v>
      </c>
      <c r="AB33" s="112">
        <v>67823.325400000002</v>
      </c>
      <c r="AC33" s="19">
        <f t="shared" si="12"/>
        <v>0.20951125139041737</v>
      </c>
      <c r="AD33" s="112">
        <v>69665.182100000005</v>
      </c>
      <c r="AE33" s="19">
        <f t="shared" si="13"/>
        <v>0.23374324340282127</v>
      </c>
      <c r="AF33" s="112">
        <v>69113.7016</v>
      </c>
      <c r="AG33" s="19">
        <f t="shared" si="14"/>
        <v>0.19003604076746972</v>
      </c>
      <c r="AH33" s="112">
        <v>50686.821900000003</v>
      </c>
      <c r="AI33" s="19">
        <f t="shared" si="15"/>
        <v>-8.2441181787615614E-2</v>
      </c>
      <c r="AJ33" s="112">
        <v>55622.0985</v>
      </c>
      <c r="AK33" s="19">
        <f t="shared" si="16"/>
        <v>6.2298390434005313E-2</v>
      </c>
      <c r="AL33" s="112">
        <v>57908.340799999998</v>
      </c>
      <c r="AM33" s="19">
        <f t="shared" si="17"/>
        <v>-5.8921453057894091E-3</v>
      </c>
      <c r="AN33" s="112">
        <v>62774.594400000002</v>
      </c>
      <c r="AO33" s="19">
        <f t="shared" si="18"/>
        <v>5.2513026770895088E-2</v>
      </c>
      <c r="AP33" s="112">
        <v>63596.042300000001</v>
      </c>
      <c r="AQ33" s="19">
        <f t="shared" si="19"/>
        <v>8.4806949498362094E-2</v>
      </c>
      <c r="AR33" s="112">
        <v>62339.180899999999</v>
      </c>
      <c r="AS33" s="19">
        <f t="shared" si="20"/>
        <v>5.2627966428885786E-2</v>
      </c>
      <c r="AT33" s="112">
        <f t="shared" si="21"/>
        <v>721372.9108999999</v>
      </c>
      <c r="AU33" s="19">
        <f t="shared" si="22"/>
        <v>0.13417878407397721</v>
      </c>
      <c r="AV33" s="19"/>
      <c r="AW33" s="112">
        <f t="shared" si="23"/>
        <v>576808.61430000002</v>
      </c>
      <c r="AX33" s="112">
        <v>31393.959900000002</v>
      </c>
      <c r="AY33" s="19">
        <f t="shared" si="24"/>
        <v>1.1742363892188408</v>
      </c>
      <c r="AZ33" s="112">
        <v>23903.2942</v>
      </c>
      <c r="BA33" s="19">
        <f t="shared" si="25"/>
        <v>-0.27674028939115713</v>
      </c>
      <c r="BB33" s="112">
        <v>66773.336599999995</v>
      </c>
      <c r="BC33" s="19">
        <f t="shared" si="26"/>
        <v>0.50478151250704029</v>
      </c>
      <c r="BD33" s="112">
        <v>56074.985099999998</v>
      </c>
      <c r="BE33" s="19">
        <f t="shared" si="27"/>
        <v>0.34794818121874482</v>
      </c>
      <c r="BF33" s="112">
        <v>56466.515599999999</v>
      </c>
      <c r="BG33" s="19">
        <f t="shared" si="28"/>
        <v>0.38567245530838545</v>
      </c>
      <c r="BH33" s="112">
        <v>58076.981899999999</v>
      </c>
      <c r="BI33" s="19">
        <f t="shared" si="29"/>
        <v>0.2818646416731978</v>
      </c>
      <c r="BJ33" s="112">
        <v>55240.951200000003</v>
      </c>
      <c r="BK33" s="19">
        <f t="shared" si="30"/>
        <v>0.67070799354047184</v>
      </c>
      <c r="BL33" s="112">
        <v>52360.145700000001</v>
      </c>
      <c r="BM33" s="19">
        <f t="shared" si="31"/>
        <v>0.40516100568295599</v>
      </c>
      <c r="BN33" s="112">
        <v>58251.567499999997</v>
      </c>
      <c r="BO33" s="19">
        <f t="shared" si="32"/>
        <v>0.47848776837596807</v>
      </c>
      <c r="BP33" s="112">
        <v>59642.581899999997</v>
      </c>
      <c r="BQ33" s="19">
        <f t="shared" si="33"/>
        <v>0.46991928092019664</v>
      </c>
      <c r="BR33" s="112">
        <v>58624.294699999999</v>
      </c>
      <c r="BS33" s="19">
        <f t="shared" si="34"/>
        <v>0.455921999271655</v>
      </c>
      <c r="BT33" s="112">
        <v>59222.4251</v>
      </c>
      <c r="BU33" s="19">
        <f t="shared" si="35"/>
        <v>0.48931165149333489</v>
      </c>
      <c r="BV33" s="112">
        <f t="shared" si="36"/>
        <v>636031.03940000001</v>
      </c>
      <c r="BW33" s="19">
        <f t="shared" si="37"/>
        <v>0.41386491883860876</v>
      </c>
      <c r="BX33" s="19"/>
      <c r="BY33" s="108">
        <v>14439.073899999999</v>
      </c>
      <c r="BZ33" s="138">
        <f t="shared" si="38"/>
        <v>1.0977090255230415</v>
      </c>
      <c r="CA33" s="108">
        <v>33049.392699999997</v>
      </c>
      <c r="CB33" s="138">
        <f t="shared" si="39"/>
        <v>3.6597335466050085</v>
      </c>
      <c r="CC33" s="137">
        <v>44374.107499999998</v>
      </c>
      <c r="CD33" s="138">
        <f t="shared" si="40"/>
        <v>3.2566783590580171</v>
      </c>
      <c r="CE33" s="137">
        <v>41600.252800000002</v>
      </c>
      <c r="CF33" s="138">
        <f t="shared" si="41"/>
        <v>3.3246363346002363</v>
      </c>
      <c r="CG33" s="137">
        <v>40750.262000000002</v>
      </c>
      <c r="CH33" s="138">
        <f t="shared" si="42"/>
        <v>2.2497129485204042</v>
      </c>
      <c r="CI33" s="121">
        <v>45306.641600000003</v>
      </c>
      <c r="CJ33" s="138">
        <f t="shared" si="43"/>
        <v>3.3108376497553857</v>
      </c>
      <c r="CK33" s="121">
        <v>33064.3963</v>
      </c>
      <c r="CL33" s="138">
        <f t="shared" si="44"/>
        <v>2.5379251907494385</v>
      </c>
      <c r="CM33" s="137">
        <v>37262.737500000003</v>
      </c>
      <c r="CN33" s="138">
        <f t="shared" si="45"/>
        <v>3.0917263728232349</v>
      </c>
      <c r="CO33" s="121">
        <v>39399.424700000003</v>
      </c>
      <c r="CP33" s="138">
        <f t="shared" si="46"/>
        <v>2.3067161207551137</v>
      </c>
      <c r="CQ33" s="121">
        <v>40575.413</v>
      </c>
      <c r="CR33" s="138">
        <f t="shared" si="47"/>
        <v>1.7444958166294215</v>
      </c>
      <c r="CS33" s="108">
        <v>40266.095800000003</v>
      </c>
      <c r="CT33" s="138">
        <f t="shared" si="48"/>
        <v>0.11458689751882267</v>
      </c>
      <c r="CU33" s="108">
        <v>39764.964599999999</v>
      </c>
      <c r="CV33" s="138">
        <f t="shared" si="49"/>
        <v>0.10071531999533478</v>
      </c>
      <c r="CW33" s="137">
        <f t="shared" si="50"/>
        <v>449852.76240000001</v>
      </c>
      <c r="CX33" s="138">
        <f t="shared" si="51"/>
        <v>1.8064427522068374</v>
      </c>
      <c r="CY33" s="138"/>
      <c r="CZ33" s="139">
        <f t="shared" si="52"/>
        <v>-1.2445487699852986E-2</v>
      </c>
      <c r="DA33" s="139">
        <f t="shared" si="53"/>
        <v>-7.6232668291016381E-3</v>
      </c>
      <c r="DB33" s="139"/>
      <c r="DC33" s="139"/>
      <c r="DD33" s="139"/>
      <c r="DE33" s="139"/>
      <c r="DF33" s="139"/>
      <c r="DG33" s="139"/>
      <c r="DH33" s="139"/>
      <c r="DI33" s="139"/>
      <c r="DJ33" s="139"/>
      <c r="DK33" s="139"/>
      <c r="DL33" s="615"/>
      <c r="DM33" s="108">
        <v>6883.2587000000003</v>
      </c>
      <c r="DN33" s="108">
        <v>7092.5499</v>
      </c>
      <c r="DO33" s="137">
        <v>10424.585499999999</v>
      </c>
      <c r="DP33" s="137">
        <v>9619.3644000000004</v>
      </c>
      <c r="DQ33" s="137">
        <v>12539.6497</v>
      </c>
      <c r="DR33" s="137">
        <v>10509.939200000001</v>
      </c>
      <c r="DS33" s="137">
        <v>9345.7024999999994</v>
      </c>
      <c r="DT33" s="137">
        <v>9106.8498</v>
      </c>
      <c r="DU33" s="137">
        <v>11914.9704</v>
      </c>
      <c r="DV33" s="137">
        <v>14784.286700000001</v>
      </c>
      <c r="DW33" s="137">
        <v>21945.237799999999</v>
      </c>
      <c r="DX33" s="137">
        <v>36126.475100000003</v>
      </c>
      <c r="DY33" s="138">
        <v>2.6705482056146499</v>
      </c>
      <c r="DZ33" s="137">
        <f t="shared" si="65"/>
        <v>160292.86970000001</v>
      </c>
      <c r="EA33" s="19">
        <f t="shared" si="66"/>
        <v>0.47470723203055276</v>
      </c>
      <c r="EB33" s="19"/>
      <c r="EC33" s="112">
        <v>9393.4326999999994</v>
      </c>
      <c r="ED33" s="112">
        <v>7047.9616999999998</v>
      </c>
      <c r="EE33" s="112">
        <v>9063.7289999999994</v>
      </c>
      <c r="EF33" s="112">
        <v>8784.3850600000005</v>
      </c>
      <c r="EG33" s="112">
        <v>9409.6690999999992</v>
      </c>
      <c r="EH33" s="112">
        <v>9088.7772000000004</v>
      </c>
      <c r="EI33" s="112">
        <v>8211.5923999999995</v>
      </c>
      <c r="EJ33" s="112">
        <v>9562.8516999999993</v>
      </c>
      <c r="EK33" s="112">
        <v>9184.8752999999997</v>
      </c>
      <c r="EL33" s="112">
        <v>9849.0128000000004</v>
      </c>
      <c r="EM33" s="112">
        <v>9256.1635000000006</v>
      </c>
      <c r="EN33" s="112">
        <v>9842.2559999999994</v>
      </c>
      <c r="EO33" s="162">
        <f t="shared" si="68"/>
        <v>108694.70645999997</v>
      </c>
      <c r="EP33" s="19"/>
      <c r="EQ33" s="157">
        <f>SUM(EC33:EN33)</f>
        <v>108694.70645999997</v>
      </c>
    </row>
    <row r="34" spans="1:147" ht="27" customHeight="1" thickBot="1">
      <c r="A34" s="598"/>
      <c r="B34" s="128" t="s">
        <v>93</v>
      </c>
      <c r="C34" s="112">
        <v>48988.525616426203</v>
      </c>
      <c r="D34" s="19">
        <f t="shared" si="0"/>
        <v>0.11510394098861298</v>
      </c>
      <c r="E34" s="112">
        <v>29411.660438989798</v>
      </c>
      <c r="F34" s="19">
        <f t="shared" si="1"/>
        <v>-0.37920661518240562</v>
      </c>
      <c r="G34" s="112">
        <v>44656.7156385415</v>
      </c>
      <c r="H34" s="19">
        <f t="shared" si="2"/>
        <v>-0.2747885168931371</v>
      </c>
      <c r="I34" s="112">
        <v>59204.429707810901</v>
      </c>
      <c r="J34" s="19">
        <f t="shared" si="3"/>
        <v>-5.0267836234432095E-2</v>
      </c>
      <c r="K34" s="112">
        <v>62109.199945272303</v>
      </c>
      <c r="L34" s="19">
        <f t="shared" si="4"/>
        <v>-4.6485753190682599E-2</v>
      </c>
      <c r="M34" s="112">
        <v>56518.1081485416</v>
      </c>
      <c r="N34" s="19">
        <f t="shared" si="5"/>
        <v>9.1355865418401017E-3</v>
      </c>
      <c r="O34" s="112">
        <v>55295.460813078302</v>
      </c>
      <c r="P34" s="19">
        <f t="shared" si="6"/>
        <v>-0.15980729702495722</v>
      </c>
      <c r="Q34" s="126"/>
      <c r="R34" s="126"/>
      <c r="S34" s="112">
        <f t="shared" si="7"/>
        <v>356184.10030866065</v>
      </c>
      <c r="T34" s="19">
        <f t="shared" si="8"/>
        <v>-0.24186581360716997</v>
      </c>
      <c r="U34" s="19"/>
      <c r="V34" s="112">
        <v>43931.802064114898</v>
      </c>
      <c r="W34" s="19">
        <f t="shared" si="9"/>
        <v>-0.28768613229421436</v>
      </c>
      <c r="X34" s="112">
        <v>47377.535196564197</v>
      </c>
      <c r="Y34" s="19">
        <f t="shared" si="10"/>
        <v>0.35898681253660492</v>
      </c>
      <c r="Z34" s="112">
        <v>61577.507635743197</v>
      </c>
      <c r="AA34" s="19">
        <f t="shared" si="11"/>
        <v>0.18467665028277147</v>
      </c>
      <c r="AB34" s="112">
        <v>62338.027463524901</v>
      </c>
      <c r="AC34" s="19">
        <f t="shared" si="12"/>
        <v>3.5070383299777852E-2</v>
      </c>
      <c r="AD34" s="112">
        <v>65137.149395621796</v>
      </c>
      <c r="AE34" s="19">
        <f t="shared" si="13"/>
        <v>3.4202920500130407E-3</v>
      </c>
      <c r="AF34" s="112">
        <v>56006.456319929101</v>
      </c>
      <c r="AG34" s="19">
        <f t="shared" si="14"/>
        <v>2.324991644287433E-2</v>
      </c>
      <c r="AH34" s="112">
        <v>65812.831529341202</v>
      </c>
      <c r="AI34" s="19">
        <f t="shared" si="15"/>
        <v>0.14431315998335981</v>
      </c>
      <c r="AJ34" s="112">
        <v>67635.388680947493</v>
      </c>
      <c r="AK34" s="19">
        <f t="shared" si="16"/>
        <v>-2.3637744438853581E-3</v>
      </c>
      <c r="AL34" s="112">
        <v>72488.327217621496</v>
      </c>
      <c r="AM34" s="19">
        <f t="shared" si="17"/>
        <v>9.3955933702332128E-2</v>
      </c>
      <c r="AN34" s="112">
        <v>64825.305913682503</v>
      </c>
      <c r="AO34" s="19">
        <f t="shared" si="18"/>
        <v>-8.7742886571714584E-2</v>
      </c>
      <c r="AP34" s="112">
        <v>69813.907638360994</v>
      </c>
      <c r="AQ34" s="19">
        <f t="shared" si="19"/>
        <v>-7.3510366611619582E-2</v>
      </c>
      <c r="AR34" s="112">
        <v>74773.881272786093</v>
      </c>
      <c r="AS34" s="19">
        <f t="shared" si="20"/>
        <v>-8.3879053889992061E-2</v>
      </c>
      <c r="AT34" s="112">
        <f t="shared" si="21"/>
        <v>751718.12032823777</v>
      </c>
      <c r="AU34" s="19">
        <f t="shared" si="22"/>
        <v>4.977259368589726E-3</v>
      </c>
      <c r="AV34" s="19"/>
      <c r="AW34" s="112">
        <f t="shared" si="23"/>
        <v>666375.05657848751</v>
      </c>
      <c r="AX34" s="112">
        <v>61674.781379183398</v>
      </c>
      <c r="AY34" s="19">
        <f t="shared" si="24"/>
        <v>0.23008160586459359</v>
      </c>
      <c r="AZ34" s="112">
        <v>34862.395101636102</v>
      </c>
      <c r="BA34" s="19">
        <f t="shared" si="25"/>
        <v>-0.34822682336681843</v>
      </c>
      <c r="BB34" s="112">
        <v>51978.3247361592</v>
      </c>
      <c r="BC34" s="19">
        <f t="shared" si="26"/>
        <v>-0.19950213033934139</v>
      </c>
      <c r="BD34" s="112">
        <v>60225.882673594497</v>
      </c>
      <c r="BE34" s="19">
        <f t="shared" si="27"/>
        <v>-8.8911557902545457E-2</v>
      </c>
      <c r="BF34" s="112">
        <v>64915.120724282897</v>
      </c>
      <c r="BG34" s="19">
        <f t="shared" si="28"/>
        <v>-0.11291825171887315</v>
      </c>
      <c r="BH34" s="112">
        <v>54733.897770179603</v>
      </c>
      <c r="BI34" s="19">
        <f t="shared" si="29"/>
        <v>-0.17238065556056525</v>
      </c>
      <c r="BJ34" s="112">
        <v>57512.955221364602</v>
      </c>
      <c r="BK34" s="19">
        <f t="shared" si="30"/>
        <v>-0.24111894614214191</v>
      </c>
      <c r="BL34" s="112">
        <v>67795.642287593699</v>
      </c>
      <c r="BM34" s="19">
        <f t="shared" si="31"/>
        <v>-0.19501390029499932</v>
      </c>
      <c r="BN34" s="112">
        <v>66262.5659630507</v>
      </c>
      <c r="BO34" s="19">
        <f t="shared" si="32"/>
        <v>-0.20106846561770453</v>
      </c>
      <c r="BP34" s="112">
        <v>71060.345772550194</v>
      </c>
      <c r="BQ34" s="19">
        <f t="shared" si="33"/>
        <v>-0.18966580344572326</v>
      </c>
      <c r="BR34" s="112">
        <v>75353.144948892601</v>
      </c>
      <c r="BS34" s="19">
        <f t="shared" si="34"/>
        <v>-0.19081562317759848</v>
      </c>
      <c r="BT34" s="112">
        <v>81620.097859663205</v>
      </c>
      <c r="BU34" s="19">
        <f t="shared" si="35"/>
        <v>-0.13590717477290726</v>
      </c>
      <c r="BV34" s="112">
        <f t="shared" si="36"/>
        <v>747995.1544381507</v>
      </c>
      <c r="BW34" s="19">
        <f t="shared" si="37"/>
        <v>-0.16162194490097104</v>
      </c>
      <c r="BX34" s="19"/>
      <c r="BY34" s="108">
        <v>50138.772163684</v>
      </c>
      <c r="BZ34" s="138">
        <f t="shared" si="38"/>
        <v>-0.22963537314264515</v>
      </c>
      <c r="CA34" s="108">
        <v>53488.539190462398</v>
      </c>
      <c r="CB34" s="138">
        <f t="shared" si="39"/>
        <v>0.20030781824765453</v>
      </c>
      <c r="CC34" s="137">
        <v>64932.496020499697</v>
      </c>
      <c r="CD34" s="138">
        <f t="shared" si="40"/>
        <v>-8.4741343225234744E-2</v>
      </c>
      <c r="CE34" s="137">
        <v>66103.223233680794</v>
      </c>
      <c r="CF34" s="138">
        <f t="shared" si="41"/>
        <v>-6.9149083456112037E-2</v>
      </c>
      <c r="CG34" s="137">
        <v>73178.284695933704</v>
      </c>
      <c r="CH34" s="138">
        <f t="shared" si="42"/>
        <v>1.312541479521645E-3</v>
      </c>
      <c r="CI34" s="108">
        <v>66134.145048593695</v>
      </c>
      <c r="CJ34" s="138">
        <f t="shared" si="43"/>
        <v>-4.5309293315665689E-2</v>
      </c>
      <c r="CK34" s="121">
        <v>75786.521390922804</v>
      </c>
      <c r="CL34" s="138">
        <f t="shared" si="44"/>
        <v>2.8790368199175242E-2</v>
      </c>
      <c r="CM34" s="137">
        <v>84219.6434353816</v>
      </c>
      <c r="CN34" s="138">
        <f t="shared" si="45"/>
        <v>2.8184285766199801E-2</v>
      </c>
      <c r="CO34" s="137">
        <v>82938.979263451503</v>
      </c>
      <c r="CP34" s="138">
        <f t="shared" si="46"/>
        <v>-4.2821067088947284E-2</v>
      </c>
      <c r="CQ34" s="137">
        <v>87692.640980369295</v>
      </c>
      <c r="CR34" s="138">
        <f t="shared" si="47"/>
        <v>-5.0022414924962733E-2</v>
      </c>
      <c r="CS34" s="137">
        <v>93122.342827228102</v>
      </c>
      <c r="CT34" s="138">
        <f t="shared" si="48"/>
        <v>0.18937220118091624</v>
      </c>
      <c r="CU34" s="137">
        <v>94457.557656739693</v>
      </c>
      <c r="CV34" s="138">
        <f t="shared" si="49"/>
        <v>0.2064257605374713</v>
      </c>
      <c r="CW34" s="137">
        <f t="shared" si="50"/>
        <v>892193.14590694732</v>
      </c>
      <c r="CX34" s="138">
        <f t="shared" si="51"/>
        <v>-4.4641684434071349E-3</v>
      </c>
      <c r="CY34" s="138"/>
      <c r="CZ34" s="139">
        <f t="shared" si="52"/>
        <v>1.433828648393054E-2</v>
      </c>
      <c r="DA34" s="139">
        <f t="shared" si="53"/>
        <v>6.1917417312979506E-2</v>
      </c>
      <c r="DB34" s="139"/>
      <c r="DC34" s="139"/>
      <c r="DD34" s="139"/>
      <c r="DE34" s="139"/>
      <c r="DF34" s="139"/>
      <c r="DG34" s="139"/>
      <c r="DH34" s="139"/>
      <c r="DI34" s="139"/>
      <c r="DJ34" s="139"/>
      <c r="DK34" s="139"/>
      <c r="DL34" s="607"/>
      <c r="DM34" s="163">
        <v>65084.468335755999</v>
      </c>
      <c r="DN34" s="163">
        <v>44562.351737865902</v>
      </c>
      <c r="DO34" s="146">
        <v>70944.421601334107</v>
      </c>
      <c r="DP34" s="146">
        <v>71013.759624486702</v>
      </c>
      <c r="DQ34" s="146">
        <v>73082.361065613703</v>
      </c>
      <c r="DR34" s="146">
        <v>69272.848877181706</v>
      </c>
      <c r="DS34" s="146">
        <v>73665.659918241407</v>
      </c>
      <c r="DT34" s="146">
        <v>81911.0392964442</v>
      </c>
      <c r="DU34" s="146">
        <v>86649.398990855902</v>
      </c>
      <c r="DV34" s="146">
        <v>92310.221165315801</v>
      </c>
      <c r="DW34" s="146">
        <v>89402.000580207095</v>
      </c>
      <c r="DX34" s="146">
        <v>78295.375270052406</v>
      </c>
      <c r="DY34" s="147">
        <v>-9.1018869134902994E-2</v>
      </c>
      <c r="DZ34" s="146">
        <f t="shared" si="65"/>
        <v>896193.90646335483</v>
      </c>
      <c r="EA34" s="148">
        <f t="shared" si="66"/>
        <v>-6.8036651283444827E-2</v>
      </c>
      <c r="EB34" s="158"/>
      <c r="EC34" s="112">
        <v>87025.268125261195</v>
      </c>
      <c r="ED34" s="112">
        <v>41048.942809002401</v>
      </c>
      <c r="EE34" s="112">
        <v>64505.036160789401</v>
      </c>
      <c r="EF34" s="112">
        <v>79109.074472341701</v>
      </c>
      <c r="EG34" s="112">
        <v>80142.4180551686</v>
      </c>
      <c r="EH34" s="112">
        <v>83332.698239724807</v>
      </c>
      <c r="EI34" s="112">
        <v>77629.747408557203</v>
      </c>
      <c r="EJ34" s="112">
        <v>90252.604287433205</v>
      </c>
      <c r="EK34" s="112">
        <v>90445.770449880394</v>
      </c>
      <c r="EL34" s="112">
        <v>83221.345794254099</v>
      </c>
      <c r="EM34" s="112">
        <v>98771.040816595894</v>
      </c>
      <c r="EN34" s="112">
        <v>86135.314157222398</v>
      </c>
      <c r="EO34" s="162">
        <f t="shared" si="68"/>
        <v>961619.2607762313</v>
      </c>
      <c r="EP34" s="19"/>
      <c r="EQ34" s="157">
        <f>SUM(EC34:EN34)</f>
        <v>961619.2607762313</v>
      </c>
    </row>
    <row r="35" spans="1:147" s="80" customFormat="1" ht="27" customHeight="1">
      <c r="A35" s="596" t="s">
        <v>97</v>
      </c>
      <c r="B35" s="128" t="s">
        <v>88</v>
      </c>
      <c r="C35" s="112">
        <v>3028.38201706372</v>
      </c>
      <c r="D35" s="19">
        <f t="shared" si="0"/>
        <v>0.1937736924468505</v>
      </c>
      <c r="E35" s="112">
        <v>2004.50136670592</v>
      </c>
      <c r="F35" s="19">
        <f t="shared" si="1"/>
        <v>-0.17021141816893326</v>
      </c>
      <c r="G35" s="112">
        <v>3124.4326052471602</v>
      </c>
      <c r="H35" s="19">
        <f t="shared" si="2"/>
        <v>-4.7970380975887461E-2</v>
      </c>
      <c r="I35" s="112">
        <v>3141.0637454953699</v>
      </c>
      <c r="J35" s="19">
        <f t="shared" si="3"/>
        <v>-2.0621576166965916E-2</v>
      </c>
      <c r="K35" s="112">
        <v>3188.7809458701299</v>
      </c>
      <c r="L35" s="19">
        <f t="shared" si="4"/>
        <v>-9.691335954673197E-3</v>
      </c>
      <c r="M35" s="112">
        <v>3051.09537237318</v>
      </c>
      <c r="N35" s="19">
        <f t="shared" si="5"/>
        <v>3.3392205508236961E-2</v>
      </c>
      <c r="O35" s="112">
        <v>2923.4441420969702</v>
      </c>
      <c r="P35" s="19">
        <f t="shared" si="6"/>
        <v>6.3158736150001893E-3</v>
      </c>
      <c r="Q35" s="126"/>
      <c r="R35" s="126"/>
      <c r="S35" s="112">
        <f t="shared" si="7"/>
        <v>20461.700194852452</v>
      </c>
      <c r="T35" s="19">
        <f t="shared" si="8"/>
        <v>-0.12609351887806963</v>
      </c>
      <c r="U35" s="19"/>
      <c r="V35" s="112">
        <v>2536.8141685686801</v>
      </c>
      <c r="W35" s="19">
        <f t="shared" si="9"/>
        <v>-8.6988978475451617E-2</v>
      </c>
      <c r="X35" s="112">
        <v>2415.6772105524201</v>
      </c>
      <c r="Y35" s="19">
        <f t="shared" si="10"/>
        <v>0.63919917510301283</v>
      </c>
      <c r="Z35" s="112">
        <v>3281.8649155578701</v>
      </c>
      <c r="AA35" s="19">
        <f t="shared" si="11"/>
        <v>7.7161470862369574E-2</v>
      </c>
      <c r="AB35" s="112">
        <v>3207.2012912047398</v>
      </c>
      <c r="AC35" s="19">
        <f t="shared" si="12"/>
        <v>0.10133861348321527</v>
      </c>
      <c r="AD35" s="112">
        <v>3219.98692089013</v>
      </c>
      <c r="AE35" s="19">
        <f t="shared" si="13"/>
        <v>6.7753739742659747E-2</v>
      </c>
      <c r="AF35" s="112">
        <v>2952.5047277404301</v>
      </c>
      <c r="AG35" s="19">
        <f t="shared" si="14"/>
        <v>5.8355321632813872E-2</v>
      </c>
      <c r="AH35" s="112">
        <v>2905.0959234052898</v>
      </c>
      <c r="AI35" s="19">
        <f t="shared" si="15"/>
        <v>4.3205509109667251E-2</v>
      </c>
      <c r="AJ35" s="112">
        <v>2894.9164572128798</v>
      </c>
      <c r="AK35" s="19">
        <f t="shared" si="16"/>
        <v>1.9189121398910158E-2</v>
      </c>
      <c r="AL35" s="112">
        <v>2911.49789558364</v>
      </c>
      <c r="AM35" s="19">
        <f t="shared" si="17"/>
        <v>1.7786415597565775E-2</v>
      </c>
      <c r="AN35" s="112">
        <v>2788.6452294626501</v>
      </c>
      <c r="AO35" s="19">
        <f t="shared" si="18"/>
        <v>-3.6346610956314862E-2</v>
      </c>
      <c r="AP35" s="112">
        <v>3042.3711307579802</v>
      </c>
      <c r="AQ35" s="19">
        <f t="shared" si="19"/>
        <v>-3.1668536819146054E-3</v>
      </c>
      <c r="AR35" s="112">
        <v>3198.3162948725799</v>
      </c>
      <c r="AS35" s="19">
        <f t="shared" si="20"/>
        <v>-3.2310768810643542E-2</v>
      </c>
      <c r="AT35" s="112">
        <f t="shared" si="21"/>
        <v>35354.892165809288</v>
      </c>
      <c r="AU35" s="19">
        <f t="shared" si="22"/>
        <v>4.74522869868923E-2</v>
      </c>
      <c r="AV35" s="19"/>
      <c r="AW35" s="112">
        <f t="shared" si="23"/>
        <v>30448.117633653404</v>
      </c>
      <c r="AX35" s="112">
        <v>2778.5142881766101</v>
      </c>
      <c r="AY35" s="19">
        <f t="shared" si="24"/>
        <v>0.66281159207387486</v>
      </c>
      <c r="AZ35" s="112">
        <v>1473.6935250108399</v>
      </c>
      <c r="BA35" s="19">
        <f t="shared" si="25"/>
        <v>-0.37579267022295215</v>
      </c>
      <c r="BB35" s="112">
        <v>3046.7715419958599</v>
      </c>
      <c r="BC35" s="19">
        <f t="shared" si="26"/>
        <v>6.7069846653720955E-2</v>
      </c>
      <c r="BD35" s="112">
        <v>2912.09374840794</v>
      </c>
      <c r="BE35" s="19">
        <f t="shared" si="27"/>
        <v>8.7181214597172874E-2</v>
      </c>
      <c r="BF35" s="112">
        <v>3015.6643812515999</v>
      </c>
      <c r="BG35" s="19">
        <f t="shared" si="28"/>
        <v>6.0511550110091017E-2</v>
      </c>
      <c r="BH35" s="112">
        <v>2789.7102866978098</v>
      </c>
      <c r="BI35" s="19">
        <f t="shared" si="29"/>
        <v>-2.2734450962909047E-3</v>
      </c>
      <c r="BJ35" s="112">
        <v>2784.7781650277798</v>
      </c>
      <c r="BK35" s="19">
        <f t="shared" si="30"/>
        <v>4.3488840391761041E-3</v>
      </c>
      <c r="BL35" s="112">
        <v>2840.4114569427502</v>
      </c>
      <c r="BM35" s="19">
        <f t="shared" si="31"/>
        <v>-3.4550100619705759E-3</v>
      </c>
      <c r="BN35" s="112">
        <v>2860.6177592518102</v>
      </c>
      <c r="BO35" s="19">
        <f t="shared" si="32"/>
        <v>4.8218427714116441E-2</v>
      </c>
      <c r="BP35" s="112">
        <v>2893.8259971565699</v>
      </c>
      <c r="BQ35" s="19">
        <f t="shared" si="33"/>
        <v>3.1335465382478445E-2</v>
      </c>
      <c r="BR35" s="112">
        <v>3052.0364837338302</v>
      </c>
      <c r="BS35" s="19">
        <f t="shared" si="34"/>
        <v>2.8521664436766736E-2</v>
      </c>
      <c r="BT35" s="112">
        <v>3305.1068378033201</v>
      </c>
      <c r="BU35" s="19">
        <f t="shared" si="35"/>
        <v>8.8864426668081364E-2</v>
      </c>
      <c r="BV35" s="112">
        <f t="shared" si="36"/>
        <v>33753.224471456728</v>
      </c>
      <c r="BW35" s="19">
        <f t="shared" si="37"/>
        <v>4.2858581721875177E-2</v>
      </c>
      <c r="BX35" s="19"/>
      <c r="BY35" s="108">
        <v>1670.9736096506399</v>
      </c>
      <c r="BZ35" s="138">
        <f t="shared" si="38"/>
        <v>-0.11599182571833344</v>
      </c>
      <c r="CA35" s="108">
        <v>2360.9039091822401</v>
      </c>
      <c r="CB35" s="138">
        <f t="shared" si="39"/>
        <v>0.52019019738897154</v>
      </c>
      <c r="CC35" s="137">
        <v>2855.2690824788901</v>
      </c>
      <c r="CD35" s="138">
        <f t="shared" si="40"/>
        <v>0.18477434167298967</v>
      </c>
      <c r="CE35" s="137">
        <v>2678.5725409051902</v>
      </c>
      <c r="CF35" s="138">
        <f t="shared" si="41"/>
        <v>0.25097121181120063</v>
      </c>
      <c r="CG35" s="137">
        <v>2843.5940946975502</v>
      </c>
      <c r="CH35" s="138">
        <f t="shared" si="42"/>
        <v>0.13994566573364309</v>
      </c>
      <c r="CI35" s="108">
        <v>2796.0669914885102</v>
      </c>
      <c r="CJ35" s="138">
        <f t="shared" si="43"/>
        <v>0.22071083161110328</v>
      </c>
      <c r="CK35" s="121">
        <v>2772.71992758958</v>
      </c>
      <c r="CL35" s="138">
        <f t="shared" si="44"/>
        <v>0.22383445097812871</v>
      </c>
      <c r="CM35" s="137">
        <v>2850.2591309192999</v>
      </c>
      <c r="CN35" s="138">
        <f t="shared" si="45"/>
        <v>0.2967671292183558</v>
      </c>
      <c r="CO35" s="137">
        <v>2729.0283051883098</v>
      </c>
      <c r="CP35" s="138">
        <f t="shared" si="46"/>
        <v>0.16485441866323614</v>
      </c>
      <c r="CQ35" s="137">
        <v>2805.9017596988901</v>
      </c>
      <c r="CR35" s="138">
        <f t="shared" si="47"/>
        <v>0.24420015679295637</v>
      </c>
      <c r="CS35" s="137">
        <v>2967.4012607261602</v>
      </c>
      <c r="CT35" s="138">
        <f t="shared" si="48"/>
        <v>0.2052390537889206</v>
      </c>
      <c r="CU35" s="137">
        <v>3035.3703885036698</v>
      </c>
      <c r="CV35" s="138">
        <f t="shared" si="49"/>
        <v>0.23284538001572042</v>
      </c>
      <c r="CW35" s="137">
        <f t="shared" si="50"/>
        <v>32366.061001028931</v>
      </c>
      <c r="CX35" s="138">
        <f t="shared" si="51"/>
        <v>0.21796236013084402</v>
      </c>
      <c r="CY35" s="138"/>
      <c r="CZ35" s="139">
        <f t="shared" si="52"/>
        <v>2.2905270236650344E-2</v>
      </c>
      <c r="DA35" s="139">
        <f t="shared" si="53"/>
        <v>5.7557076069762791E-2</v>
      </c>
      <c r="DB35" s="139"/>
      <c r="DC35" s="139"/>
      <c r="DD35" s="139"/>
      <c r="DE35" s="139"/>
      <c r="DF35" s="139"/>
      <c r="DG35" s="139"/>
      <c r="DH35" s="139"/>
      <c r="DI35" s="139"/>
      <c r="DJ35" s="139"/>
      <c r="DK35" s="139"/>
      <c r="DL35" s="159"/>
      <c r="DM35" s="160">
        <v>1890.2241611153099</v>
      </c>
      <c r="DN35" s="160">
        <v>1553.03192537174</v>
      </c>
      <c r="DO35" s="150">
        <v>2409.9687020964998</v>
      </c>
      <c r="DP35" s="150">
        <v>2141.1943900987599</v>
      </c>
      <c r="DQ35" s="150">
        <v>2494.49967676089</v>
      </c>
      <c r="DR35" s="150">
        <v>2290.5236187658302</v>
      </c>
      <c r="DS35" s="150">
        <v>2265.6004865474501</v>
      </c>
      <c r="DT35" s="150">
        <v>2197.9729950722399</v>
      </c>
      <c r="DU35" s="150">
        <v>2342.8063296700102</v>
      </c>
      <c r="DV35" s="150">
        <v>2255.1851841357802</v>
      </c>
      <c r="DW35" s="150">
        <v>2270.8492158674399</v>
      </c>
      <c r="DX35" s="150">
        <v>2462.0852198553598</v>
      </c>
      <c r="DY35" s="151">
        <v>-0.12710851674966861</v>
      </c>
      <c r="DZ35" s="150">
        <f t="shared" si="65"/>
        <v>26573.941905357311</v>
      </c>
      <c r="EA35" s="152">
        <f t="shared" si="66"/>
        <v>-0.14154084613542706</v>
      </c>
      <c r="EB35" s="161"/>
      <c r="EC35" s="112">
        <v>2696.8790843469501</v>
      </c>
      <c r="ED35" s="131">
        <v>1250.6138777512999</v>
      </c>
      <c r="EE35" s="131">
        <v>2289.1711547766499</v>
      </c>
      <c r="EF35" s="131">
        <v>2822.2901465392501</v>
      </c>
      <c r="EG35" s="131">
        <v>2890.3933216206501</v>
      </c>
      <c r="EH35" s="131">
        <v>2996.7781457943802</v>
      </c>
      <c r="EI35" s="131">
        <v>2629.02695865643</v>
      </c>
      <c r="EJ35" s="131">
        <v>2477.1876991097001</v>
      </c>
      <c r="EK35" s="131">
        <v>2656.8849564941002</v>
      </c>
      <c r="EL35" s="131">
        <v>2554.7555620810899</v>
      </c>
      <c r="EM35" s="131">
        <v>2870.8051558347702</v>
      </c>
      <c r="EN35" s="131">
        <v>2820.6085946530802</v>
      </c>
      <c r="EO35" s="143">
        <f t="shared" si="68"/>
        <v>30955.394657658351</v>
      </c>
      <c r="EP35" s="19"/>
      <c r="EQ35" s="157">
        <f>SUM(EC35:EN35)</f>
        <v>30955.394657658351</v>
      </c>
    </row>
    <row r="36" spans="1:147" ht="27" customHeight="1">
      <c r="A36" s="597"/>
      <c r="B36" s="128" t="s">
        <v>89</v>
      </c>
      <c r="C36" s="112">
        <v>348.67500000000001</v>
      </c>
      <c r="D36" s="19">
        <f t="shared" si="0"/>
        <v>-0.15915713868173775</v>
      </c>
      <c r="E36" s="112">
        <v>303.52499999999998</v>
      </c>
      <c r="F36" s="19">
        <f t="shared" si="1"/>
        <v>-0.18874514690388111</v>
      </c>
      <c r="G36" s="112">
        <v>271.9212</v>
      </c>
      <c r="H36" s="19">
        <f t="shared" si="2"/>
        <v>-0.32320299390258167</v>
      </c>
      <c r="I36" s="112">
        <v>292.4452</v>
      </c>
      <c r="J36" s="19">
        <f t="shared" si="3"/>
        <v>-0.31648461884013868</v>
      </c>
      <c r="K36" s="112">
        <v>305.80560000000003</v>
      </c>
      <c r="L36" s="19">
        <f t="shared" si="4"/>
        <v>-0.37600626838992968</v>
      </c>
      <c r="M36" s="112">
        <v>335.28289999999998</v>
      </c>
      <c r="N36" s="19">
        <f t="shared" si="5"/>
        <v>-0.29923223035681001</v>
      </c>
      <c r="O36" s="112">
        <v>344.5188</v>
      </c>
      <c r="P36" s="19">
        <f t="shared" si="6"/>
        <v>-0.23562617437022471</v>
      </c>
      <c r="Q36" s="126"/>
      <c r="R36" s="126"/>
      <c r="S36" s="112">
        <f t="shared" si="7"/>
        <v>2202.1737000000003</v>
      </c>
      <c r="T36" s="19">
        <f t="shared" si="8"/>
        <v>-0.36370747137472892</v>
      </c>
      <c r="U36" s="19"/>
      <c r="V36" s="112">
        <v>414.67320000000001</v>
      </c>
      <c r="W36" s="19">
        <f t="shared" si="9"/>
        <v>7.931148646960362E-2</v>
      </c>
      <c r="X36" s="112">
        <v>374.14260000000002</v>
      </c>
      <c r="Y36" s="19">
        <f t="shared" si="10"/>
        <v>0.30317414429068523</v>
      </c>
      <c r="Z36" s="112">
        <v>401.77659999999997</v>
      </c>
      <c r="AA36" s="19">
        <f t="shared" si="11"/>
        <v>2.8696623333263283E-2</v>
      </c>
      <c r="AB36" s="112">
        <v>427.8546</v>
      </c>
      <c r="AC36" s="19">
        <f t="shared" si="12"/>
        <v>5.6079345422968885E-2</v>
      </c>
      <c r="AD36" s="112">
        <v>490.07799999999997</v>
      </c>
      <c r="AE36" s="19">
        <f t="shared" si="13"/>
        <v>0.19422603198213118</v>
      </c>
      <c r="AF36" s="112">
        <v>478.45080000000002</v>
      </c>
      <c r="AG36" s="19">
        <f t="shared" si="14"/>
        <v>8.7065027032872999E-2</v>
      </c>
      <c r="AH36" s="112">
        <v>450.72030000000001</v>
      </c>
      <c r="AI36" s="19">
        <f t="shared" si="15"/>
        <v>5.5736240385023006E-2</v>
      </c>
      <c r="AJ36" s="112">
        <v>423.24930000000001</v>
      </c>
      <c r="AK36" s="19">
        <f t="shared" si="16"/>
        <v>-3.5013837001084847E-2</v>
      </c>
      <c r="AL36" s="112">
        <v>413.35660000000001</v>
      </c>
      <c r="AM36" s="19">
        <f t="shared" si="17"/>
        <v>-6.8990455812382057E-2</v>
      </c>
      <c r="AN36" s="112">
        <v>448.02719999999999</v>
      </c>
      <c r="AO36" s="19">
        <f t="shared" si="18"/>
        <v>7.3169942046815706E-3</v>
      </c>
      <c r="AP36" s="112">
        <v>445.10430000000002</v>
      </c>
      <c r="AQ36" s="19">
        <f t="shared" si="19"/>
        <v>-2.6717664914658767E-2</v>
      </c>
      <c r="AR36" s="112">
        <v>468.89800000000002</v>
      </c>
      <c r="AS36" s="19">
        <f t="shared" si="20"/>
        <v>-0.15215186907100475</v>
      </c>
      <c r="AT36" s="112">
        <f t="shared" si="21"/>
        <v>5236.3315000000002</v>
      </c>
      <c r="AU36" s="19">
        <f t="shared" si="22"/>
        <v>3.033389578997725E-2</v>
      </c>
      <c r="AV36" s="19"/>
      <c r="AW36" s="112">
        <f t="shared" si="23"/>
        <v>4529.1247000000003</v>
      </c>
      <c r="AX36" s="112">
        <v>384.20159999999998</v>
      </c>
      <c r="AY36" s="19">
        <f t="shared" si="24"/>
        <v>0.73872447305599231</v>
      </c>
      <c r="AZ36" s="112">
        <v>287.101</v>
      </c>
      <c r="BA36" s="19">
        <f t="shared" si="25"/>
        <v>0.1158163600417097</v>
      </c>
      <c r="BB36" s="112">
        <v>390.5686</v>
      </c>
      <c r="BC36" s="19">
        <f t="shared" si="26"/>
        <v>0.28791246767182055</v>
      </c>
      <c r="BD36" s="112">
        <v>405.13490000000002</v>
      </c>
      <c r="BE36" s="19">
        <f t="shared" si="27"/>
        <v>0.32632427029803557</v>
      </c>
      <c r="BF36" s="112">
        <v>410.37290000000002</v>
      </c>
      <c r="BG36" s="19">
        <f t="shared" si="28"/>
        <v>0.57301872414543875</v>
      </c>
      <c r="BH36" s="112">
        <v>440.13080000000002</v>
      </c>
      <c r="BI36" s="19">
        <f t="shared" si="29"/>
        <v>0.46529888374078188</v>
      </c>
      <c r="BJ36" s="112">
        <v>426.92509999999999</v>
      </c>
      <c r="BK36" s="19">
        <f t="shared" si="30"/>
        <v>0.35224624701669693</v>
      </c>
      <c r="BL36" s="112">
        <v>438.60660000000001</v>
      </c>
      <c r="BM36" s="19">
        <f t="shared" si="31"/>
        <v>0.37706922258924691</v>
      </c>
      <c r="BN36" s="112">
        <v>443.98750000000001</v>
      </c>
      <c r="BO36" s="19">
        <f t="shared" si="32"/>
        <v>0.42248154406388783</v>
      </c>
      <c r="BP36" s="112">
        <v>444.77280000000002</v>
      </c>
      <c r="BQ36" s="19">
        <f t="shared" si="33"/>
        <v>0.37331802253577329</v>
      </c>
      <c r="BR36" s="112">
        <v>457.3229</v>
      </c>
      <c r="BS36" s="19">
        <f t="shared" si="34"/>
        <v>0.23939372751289212</v>
      </c>
      <c r="BT36" s="112">
        <v>553.04480000000001</v>
      </c>
      <c r="BU36" s="19">
        <f t="shared" si="35"/>
        <v>0.39496652099317608</v>
      </c>
      <c r="BV36" s="112">
        <f t="shared" si="36"/>
        <v>5082.1695</v>
      </c>
      <c r="BW36" s="19">
        <f t="shared" si="37"/>
        <v>0.37956490592967818</v>
      </c>
      <c r="BX36" s="19"/>
      <c r="BY36" s="108">
        <v>220.9675</v>
      </c>
      <c r="BZ36" s="138">
        <f t="shared" si="38"/>
        <v>4.4289768190361531</v>
      </c>
      <c r="CA36" s="108">
        <v>257.30130000000003</v>
      </c>
      <c r="CB36" s="138">
        <f t="shared" si="39"/>
        <v>5.1083762436880829</v>
      </c>
      <c r="CC36" s="137">
        <v>303.25709999999998</v>
      </c>
      <c r="CD36" s="138">
        <f t="shared" si="40"/>
        <v>6.045969079781969</v>
      </c>
      <c r="CE36" s="137">
        <v>305.45690000000002</v>
      </c>
      <c r="CF36" s="138">
        <f t="shared" si="41"/>
        <v>4.8917216863310129</v>
      </c>
      <c r="CG36" s="137">
        <v>260.88240000000002</v>
      </c>
      <c r="CH36" s="138">
        <f t="shared" si="42"/>
        <v>3.45606999012732</v>
      </c>
      <c r="CI36" s="108">
        <v>300.36930000000001</v>
      </c>
      <c r="CJ36" s="138">
        <f t="shared" si="43"/>
        <v>5.2595585768260129</v>
      </c>
      <c r="CK36" s="121">
        <v>315.71550000000002</v>
      </c>
      <c r="CL36" s="138">
        <f t="shared" si="44"/>
        <v>6.4269748031607197</v>
      </c>
      <c r="CM36" s="137">
        <v>318.50729999999999</v>
      </c>
      <c r="CN36" s="138">
        <f t="shared" si="45"/>
        <v>6.5599273693954565</v>
      </c>
      <c r="CO36" s="137">
        <v>312.12180000000001</v>
      </c>
      <c r="CP36" s="138">
        <f t="shared" si="46"/>
        <v>6.3241723043132403</v>
      </c>
      <c r="CQ36" s="137">
        <v>323.8673</v>
      </c>
      <c r="CR36" s="138">
        <f t="shared" si="47"/>
        <v>8.1678027322187816</v>
      </c>
      <c r="CS36" s="137">
        <v>368.98919999999998</v>
      </c>
      <c r="CT36" s="138">
        <f t="shared" si="48"/>
        <v>9.3985435976632186</v>
      </c>
      <c r="CU36" s="137">
        <v>396.45740000000001</v>
      </c>
      <c r="CV36" s="138">
        <f t="shared" si="49"/>
        <v>10.172629330387464</v>
      </c>
      <c r="CW36" s="137">
        <f t="shared" si="50"/>
        <v>3683.893</v>
      </c>
      <c r="CX36" s="138">
        <f t="shared" si="51"/>
        <v>6.1901153730849225</v>
      </c>
      <c r="CY36" s="138"/>
      <c r="CZ36" s="139">
        <f t="shared" si="52"/>
        <v>7.4441745178449814E-2</v>
      </c>
      <c r="DA36" s="139">
        <f t="shared" si="53"/>
        <v>0.13932218535184004</v>
      </c>
      <c r="DB36" s="139"/>
      <c r="DC36" s="139"/>
      <c r="DD36" s="139"/>
      <c r="DE36" s="139"/>
      <c r="DF36" s="139"/>
      <c r="DG36" s="139"/>
      <c r="DH36" s="139"/>
      <c r="DI36" s="139"/>
      <c r="DJ36" s="139"/>
      <c r="DK36" s="139"/>
      <c r="DL36" s="605" t="s">
        <v>97</v>
      </c>
      <c r="DM36" s="160">
        <v>40.701500000000003</v>
      </c>
      <c r="DN36" s="160">
        <v>42.122700000000002</v>
      </c>
      <c r="DO36" s="150">
        <v>43.0398</v>
      </c>
      <c r="DP36" s="150">
        <v>51.845100000000002</v>
      </c>
      <c r="DQ36" s="150">
        <v>58.545400000000001</v>
      </c>
      <c r="DR36" s="150">
        <v>47.985700000000001</v>
      </c>
      <c r="DS36" s="150">
        <v>42.509300000000003</v>
      </c>
      <c r="DT36" s="150">
        <v>42.131</v>
      </c>
      <c r="DU36" s="150">
        <v>42.615299999999998</v>
      </c>
      <c r="DV36" s="150">
        <v>35.326599999999999</v>
      </c>
      <c r="DW36" s="150">
        <v>30.048100000000002</v>
      </c>
      <c r="DX36" s="150">
        <v>35.484699999999997</v>
      </c>
      <c r="DY36" s="151">
        <v>-0.44915871224528098</v>
      </c>
      <c r="DZ36" s="150">
        <f t="shared" si="65"/>
        <v>512.35519999999997</v>
      </c>
      <c r="EA36" s="152">
        <f t="shared" si="66"/>
        <v>-0.21915064844434085</v>
      </c>
      <c r="EB36" s="152"/>
      <c r="EC36" s="112">
        <v>46.298400000000001</v>
      </c>
      <c r="ED36" s="131">
        <v>32.350700000000003</v>
      </c>
      <c r="EE36" s="131">
        <v>42.945630000000001</v>
      </c>
      <c r="EF36" s="131">
        <v>48.389919999999996</v>
      </c>
      <c r="EG36" s="131">
        <v>68.368600000000001</v>
      </c>
      <c r="EH36" s="131">
        <v>47.370699999999999</v>
      </c>
      <c r="EI36" s="131">
        <v>46.849699999999999</v>
      </c>
      <c r="EJ36" s="131">
        <v>48.839799999999997</v>
      </c>
      <c r="EK36" s="131">
        <v>58.617699999999999</v>
      </c>
      <c r="EL36" s="131">
        <v>84.2941</v>
      </c>
      <c r="EM36" s="131">
        <v>67.406800000000004</v>
      </c>
      <c r="EN36" s="131">
        <v>64.4191</v>
      </c>
      <c r="EO36" s="134">
        <f t="shared" si="68"/>
        <v>656.15114999999992</v>
      </c>
      <c r="EP36" s="19"/>
      <c r="EQ36" s="157">
        <f>SUM(EC36:EN36)</f>
        <v>656.15114999999992</v>
      </c>
    </row>
    <row r="37" spans="1:147" s="80" customFormat="1" ht="27" customHeight="1">
      <c r="A37" s="597"/>
      <c r="B37" s="128" t="s">
        <v>90</v>
      </c>
      <c r="C37" s="112">
        <v>2679.7070170637198</v>
      </c>
      <c r="D37" s="19">
        <f t="shared" ref="D37:D68" si="83">C37/V37-1</f>
        <v>0.26273751685360525</v>
      </c>
      <c r="E37" s="112">
        <v>1700.9763667059201</v>
      </c>
      <c r="F37" s="19">
        <f t="shared" ref="F37:F68" si="84">E37/X37-1</f>
        <v>-0.16681482747644827</v>
      </c>
      <c r="G37" s="112">
        <v>2852.5114052471599</v>
      </c>
      <c r="H37" s="19">
        <f t="shared" ref="H37:H68" si="85">G37/Z37-1</f>
        <v>-9.5750224608540657E-3</v>
      </c>
      <c r="I37" s="112">
        <v>2848.6185454953702</v>
      </c>
      <c r="J37" s="19">
        <f t="shared" ref="J37:J68" si="86">I37/AB37-1</f>
        <v>2.4923790367657794E-2</v>
      </c>
      <c r="K37" s="112">
        <v>2882.9753458701298</v>
      </c>
      <c r="L37" s="19">
        <f t="shared" ref="L37:L68" si="87">K37/AD37-1</f>
        <v>5.6070158168533224E-2</v>
      </c>
      <c r="M37" s="112">
        <v>2715.8124723731798</v>
      </c>
      <c r="N37" s="19">
        <f t="shared" ref="N37:N68" si="88">M37/AF37-1</f>
        <v>9.7717572734378422E-2</v>
      </c>
      <c r="O37" s="112">
        <v>2578.9253420969699</v>
      </c>
      <c r="P37" s="19">
        <f t="shared" ref="P37:P68" si="89">O37/AH37-1</f>
        <v>5.0745989124058921E-2</v>
      </c>
      <c r="Q37" s="126"/>
      <c r="R37" s="126"/>
      <c r="S37" s="112">
        <f t="shared" ref="S37:S68" si="90">C37+E37+G37+I37+K37+M37+O37+Q37</f>
        <v>18259.526494852449</v>
      </c>
      <c r="T37" s="19">
        <f t="shared" ref="T37:T68" si="91">S37/SUM(V37,X37,Z37,AB37,AD37,AF37,AH37,AJ37)-1</f>
        <v>-8.4878457180316058E-2</v>
      </c>
      <c r="U37" s="19"/>
      <c r="V37" s="112">
        <v>2122.1409685686799</v>
      </c>
      <c r="W37" s="19">
        <f t="shared" ref="W37:W68" si="92">V37/AX37-1</f>
        <v>-0.11367425856779079</v>
      </c>
      <c r="X37" s="112">
        <v>2041.53461055242</v>
      </c>
      <c r="Y37" s="19">
        <f t="shared" ref="Y37:Y68" si="93">X37/AZ37-1</f>
        <v>0.72050182983730626</v>
      </c>
      <c r="Z37" s="112">
        <v>2880.0883155578699</v>
      </c>
      <c r="AA37" s="19">
        <f t="shared" ref="AA37:AA68" si="94">Z37/BB37-1</f>
        <v>8.4287751520139231E-2</v>
      </c>
      <c r="AB37" s="112">
        <v>2779.3466912047402</v>
      </c>
      <c r="AC37" s="19">
        <f t="shared" ref="AC37:AC68" si="95">AB37/BD37-1</f>
        <v>0.10865269805676392</v>
      </c>
      <c r="AD37" s="112">
        <v>2729.90892089013</v>
      </c>
      <c r="AE37" s="19">
        <f t="shared" ref="AE37:AE68" si="96">AD37/BF37-1</f>
        <v>4.783243661421821E-2</v>
      </c>
      <c r="AF37" s="112">
        <v>2474.05392774043</v>
      </c>
      <c r="AG37" s="19">
        <f t="shared" ref="AG37:AG68" si="97">AF37/BH37-1</f>
        <v>5.2977327112078809E-2</v>
      </c>
      <c r="AH37" s="112">
        <v>2454.3756234052898</v>
      </c>
      <c r="AI37" s="19">
        <f t="shared" ref="AI37:AI68" si="98">AH37/BJ37-1</f>
        <v>4.0936629940667046E-2</v>
      </c>
      <c r="AJ37" s="112">
        <v>2471.6671572128798</v>
      </c>
      <c r="AK37" s="19">
        <f t="shared" ref="AK37:AK68" si="99">AJ37/BL37-1</f>
        <v>2.9087417351240319E-2</v>
      </c>
      <c r="AL37" s="112">
        <v>2498.1412955836399</v>
      </c>
      <c r="AM37" s="19">
        <f t="shared" ref="AM37:AM68" si="100">AL37/BN37-1</f>
        <v>3.3729212824251231E-2</v>
      </c>
      <c r="AN37" s="112">
        <v>2340.6180294626502</v>
      </c>
      <c r="AO37" s="19">
        <f t="shared" ref="AO37:AO68" si="101">AN37/BP37-1</f>
        <v>-4.4276362726549445E-2</v>
      </c>
      <c r="AP37" s="112">
        <v>2597.2668307579802</v>
      </c>
      <c r="AQ37" s="19">
        <f t="shared" ref="AQ37:AQ68" si="102">AP37/BR37-1</f>
        <v>9.8401882972987131E-4</v>
      </c>
      <c r="AR37" s="112">
        <v>2729.4182948725802</v>
      </c>
      <c r="AS37" s="19">
        <f t="shared" ref="AS37:AS68" si="103">AR37/BT37-1</f>
        <v>-8.2279187822429378E-3</v>
      </c>
      <c r="AT37" s="112">
        <f t="shared" ref="AT37:AT68" si="104">V37+X37+Z37+AB37+AD37+AF37+AH37+AJ37+AL37+AN37+AP37+AR37</f>
        <v>30118.560665809287</v>
      </c>
      <c r="AU37" s="19">
        <f t="shared" ref="AU37:AU68" si="105">AT37/SUM(AX37,AZ37,BB37,BD37,BF37,BH37,BJ37,BL37,BN37,BP37,BR37,BT37)-1</f>
        <v>5.0486656169213884E-2</v>
      </c>
      <c r="AV37" s="19"/>
      <c r="AW37" s="112">
        <f t="shared" ref="AW37:AW68" si="106">AX37+AZ37+BB37+BD37+BF37+BH37+BJ37+BL37+BN37+BP37+BR37</f>
        <v>25918.992933653404</v>
      </c>
      <c r="AX37" s="112">
        <v>2394.3126881766102</v>
      </c>
      <c r="AY37" s="19">
        <f t="shared" ref="AY37:AY68" si="107">AX37/BY37-1</f>
        <v>0.65124317217772876</v>
      </c>
      <c r="AZ37" s="112">
        <v>1186.5925250108401</v>
      </c>
      <c r="BA37" s="19">
        <f t="shared" ref="BA37:BA68" si="108">AZ37/CA37-1</f>
        <v>-0.43592362938163542</v>
      </c>
      <c r="BB37" s="112">
        <v>2656.2029419958599</v>
      </c>
      <c r="BC37" s="19">
        <f t="shared" ref="BC37:BC68" si="109">BB37/CC37-1</f>
        <v>4.0826986797986908E-2</v>
      </c>
      <c r="BD37" s="112">
        <v>2506.95884840794</v>
      </c>
      <c r="BE37" s="19">
        <f t="shared" ref="BE37:BE68" si="110">BD37/CE37-1</f>
        <v>5.639978313559868E-2</v>
      </c>
      <c r="BF37" s="112">
        <v>2605.2914812516001</v>
      </c>
      <c r="BG37" s="19">
        <f t="shared" ref="BG37:BG68" si="111">BF37/CG37-1</f>
        <v>8.7426663225353973E-3</v>
      </c>
      <c r="BH37" s="112">
        <v>2349.5794866978099</v>
      </c>
      <c r="BI37" s="19">
        <f t="shared" ref="BI37:BI68" si="112">BH37/CI37-1</f>
        <v>-5.8548038606210606E-2</v>
      </c>
      <c r="BJ37" s="112">
        <v>2357.8530650277798</v>
      </c>
      <c r="BK37" s="19">
        <f t="shared" ref="BK37:BK68" si="113">BJ37/CK37-1</f>
        <v>-4.0354572197117022E-2</v>
      </c>
      <c r="BL37" s="112">
        <v>2401.8048569427501</v>
      </c>
      <c r="BM37" s="19">
        <f t="shared" ref="BM37:BM68" si="114">BL37/CM37-1</f>
        <v>-5.1326900365809225E-2</v>
      </c>
      <c r="BN37" s="112">
        <v>2416.63025925181</v>
      </c>
      <c r="BO37" s="19">
        <f t="shared" ref="BO37:BO68" si="115">BN37/CO37-1</f>
        <v>-1.1429732011014604E-4</v>
      </c>
      <c r="BP37" s="112">
        <v>2449.0531971565701</v>
      </c>
      <c r="BQ37" s="19">
        <f t="shared" ref="BQ37:BQ68" si="116">BP37/CQ37-1</f>
        <v>-1.3287995423851173E-2</v>
      </c>
      <c r="BR37" s="112">
        <v>2594.7135837338301</v>
      </c>
      <c r="BS37" s="19">
        <f t="shared" ref="BS37:BS68" si="117">BR37/CS37-1</f>
        <v>-1.4233604624264151E-3</v>
      </c>
      <c r="BT37" s="112">
        <v>2752.06203780332</v>
      </c>
      <c r="BU37" s="19">
        <f t="shared" ref="BU37:BU68" si="118">BT37/CU37-1</f>
        <v>4.2877142896556197E-2</v>
      </c>
      <c r="BV37" s="112">
        <f t="shared" ref="BV37:BV68" si="119">AX37+AZ37+BB37+BD37+BF37+BH37+BJ37+BL37+BN37+BP37+BR37+BT37</f>
        <v>28671.054971456724</v>
      </c>
      <c r="BW37" s="19">
        <f t="shared" ref="BW37:BW68" si="120">BV37/SUM(BY37,CA37,CC37,CE37,CG37,CI37,CK37,CM37,CO37,CQ37,CS37,CU37)-1</f>
        <v>-3.8745430860764873E-4</v>
      </c>
      <c r="BX37" s="19"/>
      <c r="BY37" s="108">
        <v>1450.0061096506399</v>
      </c>
      <c r="BZ37" s="138">
        <f t="shared" ref="BZ37:BZ68" si="121">BY37/DM37-1</f>
        <v>-0.21601062796589432</v>
      </c>
      <c r="CA37" s="108">
        <v>2103.60260918224</v>
      </c>
      <c r="CB37" s="138">
        <f t="shared" ref="CB37:CB68" si="122">CA37/DN37-1</f>
        <v>0.39227597122168301</v>
      </c>
      <c r="CC37" s="137">
        <v>2552.0119824788899</v>
      </c>
      <c r="CD37" s="138">
        <f t="shared" ref="CD37:CD68" si="123">CC37/DO37-1</f>
        <v>7.8195454125577157E-2</v>
      </c>
      <c r="CE37" s="137">
        <v>2373.11564090519</v>
      </c>
      <c r="CF37" s="138">
        <f t="shared" ref="CF37:CF68" si="124">CE37/DP37-1</f>
        <v>0.13581565904330772</v>
      </c>
      <c r="CG37" s="137">
        <v>2582.7116946975498</v>
      </c>
      <c r="CH37" s="138">
        <f t="shared" ref="CH37:CH68" si="125">CG37/DQ37-1</f>
        <v>6.0246376270988389E-2</v>
      </c>
      <c r="CI37" s="108">
        <v>2495.6976914885099</v>
      </c>
      <c r="CJ37" s="138">
        <f t="shared" ref="CJ37:CJ68" si="126">CI37/DR37-1</f>
        <v>0.1128898515401715</v>
      </c>
      <c r="CK37" s="121">
        <v>2457.0044275895798</v>
      </c>
      <c r="CL37" s="138">
        <f t="shared" ref="CL37:CL68" si="127">CK37/DS37-1</f>
        <v>0.10521981394987523</v>
      </c>
      <c r="CM37" s="137">
        <v>2531.7518309193001</v>
      </c>
      <c r="CN37" s="138">
        <f t="shared" ref="CN37:CN68" si="128">CM37/DT37-1</f>
        <v>0.17436799018958893</v>
      </c>
      <c r="CO37" s="137">
        <v>2416.9065051883099</v>
      </c>
      <c r="CP37" s="138">
        <f t="shared" ref="CP37:CP68" si="129">CO37/DU37-1</f>
        <v>5.074164450378027E-2</v>
      </c>
      <c r="CQ37" s="137">
        <v>2482.0344596988898</v>
      </c>
      <c r="CR37" s="138">
        <f t="shared" ref="CR37:CR68" si="130">CQ37/DV37-1</f>
        <v>0.11810476461732744</v>
      </c>
      <c r="CS37" s="137">
        <v>2598.4120607261598</v>
      </c>
      <c r="CT37" s="138">
        <f t="shared" ref="CT37:CT68" si="131">CS37/DX37-1</f>
        <v>7.0803389130173366E-2</v>
      </c>
      <c r="CU37" s="137">
        <v>2638.91298850367</v>
      </c>
      <c r="CV37" s="138">
        <f t="shared" ref="CV37:CV68" si="132">CU37/DX37-1</f>
        <v>8.7493786847521626E-2</v>
      </c>
      <c r="CW37" s="137">
        <f t="shared" ref="CW37:CW68" si="133">BY37+CA37+CC37+CE37+CG37+CI37+CK37+CM37+CO37+CQ37+CS37+CU37</f>
        <v>28682.168001028931</v>
      </c>
      <c r="CX37" s="138">
        <f t="shared" ref="CX37:CX68" si="134">CW37/SUM(DM37:DX37)-1</f>
        <v>0.10055340548904201</v>
      </c>
      <c r="CY37" s="138"/>
      <c r="CZ37" s="139">
        <f t="shared" ref="CZ37:CZ68" si="135">CU37/CS37-1</f>
        <v>1.5586799487911751E-2</v>
      </c>
      <c r="DA37" s="139">
        <f t="shared" ref="DA37:DA68" si="136">CS37/CQ37-1</f>
        <v>4.6887987623422722E-2</v>
      </c>
      <c r="DB37" s="139"/>
      <c r="DC37" s="139"/>
      <c r="DD37" s="139"/>
      <c r="DE37" s="139"/>
      <c r="DF37" s="139"/>
      <c r="DG37" s="139"/>
      <c r="DH37" s="139"/>
      <c r="DI37" s="139"/>
      <c r="DJ37" s="139"/>
      <c r="DK37" s="139"/>
      <c r="DL37" s="606"/>
      <c r="DM37" s="160">
        <v>1849.52266111531</v>
      </c>
      <c r="DN37" s="160">
        <v>1510.9092253717399</v>
      </c>
      <c r="DO37" s="150">
        <v>2366.9289020965002</v>
      </c>
      <c r="DP37" s="150">
        <v>2089.3492900987599</v>
      </c>
      <c r="DQ37" s="150">
        <v>2435.95427676089</v>
      </c>
      <c r="DR37" s="150">
        <v>2242.53791876583</v>
      </c>
      <c r="DS37" s="150">
        <v>2223.09118654745</v>
      </c>
      <c r="DT37" s="150">
        <v>2155.84199507224</v>
      </c>
      <c r="DU37" s="150">
        <v>2300.1910296700098</v>
      </c>
      <c r="DV37" s="150">
        <v>2219.8585841357799</v>
      </c>
      <c r="DW37" s="150">
        <v>2240.8011158674399</v>
      </c>
      <c r="DX37" s="150">
        <v>2426.6005198553598</v>
      </c>
      <c r="DY37" s="151">
        <v>-0.1195813914235986</v>
      </c>
      <c r="DZ37" s="150">
        <f t="shared" ref="DZ37:DZ68" si="137">SUM(DM37:DX37)</f>
        <v>26061.586705357309</v>
      </c>
      <c r="EA37" s="152">
        <f t="shared" ref="EA37:EA68" si="138">IFERROR(DZ37/SUM(EC37:EN37)-1,"")</f>
        <v>-0.13986015199455204</v>
      </c>
      <c r="EB37" s="152"/>
      <c r="EC37" s="112">
        <v>2650.58068434695</v>
      </c>
      <c r="ED37" s="131">
        <v>1218.2631777513</v>
      </c>
      <c r="EE37" s="131">
        <v>2246.2255247766502</v>
      </c>
      <c r="EF37" s="131">
        <v>2773.9002265392501</v>
      </c>
      <c r="EG37" s="131">
        <v>2822.0247216206499</v>
      </c>
      <c r="EH37" s="131">
        <v>2949.4074457943798</v>
      </c>
      <c r="EI37" s="131">
        <v>2582.1772586564298</v>
      </c>
      <c r="EJ37" s="131">
        <v>2428.3478991096999</v>
      </c>
      <c r="EK37" s="131">
        <v>2598.2672564940999</v>
      </c>
      <c r="EL37" s="131">
        <v>2470.4614620810898</v>
      </c>
      <c r="EM37" s="131">
        <v>2803.39835583477</v>
      </c>
      <c r="EN37" s="131">
        <v>2756.1894946530801</v>
      </c>
      <c r="EO37" s="143">
        <f t="shared" ref="EO37:EO68" si="139">SUM(EC37:EN37)</f>
        <v>30299.24350765835</v>
      </c>
      <c r="EP37" s="19"/>
      <c r="EQ37" s="157">
        <f>SUM(EC37:EN37)</f>
        <v>30299.24350765835</v>
      </c>
    </row>
    <row r="38" spans="1:147" ht="27" customHeight="1">
      <c r="A38" s="597"/>
      <c r="B38" s="128" t="s">
        <v>91</v>
      </c>
      <c r="C38" s="112">
        <f>C39+C40</f>
        <v>513760.43111998303</v>
      </c>
      <c r="D38" s="19">
        <f t="shared" si="83"/>
        <v>0.14991218957361729</v>
      </c>
      <c r="E38" s="112">
        <f>E39+E40</f>
        <v>361067.98462847999</v>
      </c>
      <c r="F38" s="19">
        <f t="shared" si="84"/>
        <v>-0.16754615597082456</v>
      </c>
      <c r="G38" s="112">
        <f>G39+G40</f>
        <v>543947.41526539798</v>
      </c>
      <c r="H38" s="19">
        <f t="shared" si="85"/>
        <v>-4.588740082705911E-2</v>
      </c>
      <c r="I38" s="112">
        <f>I39+I40</f>
        <v>552442.407284296</v>
      </c>
      <c r="J38" s="19">
        <f t="shared" si="86"/>
        <v>-1.8060986910810928E-2</v>
      </c>
      <c r="K38" s="112">
        <f>K39+K40</f>
        <v>560267.74925422994</v>
      </c>
      <c r="L38" s="19">
        <f t="shared" si="87"/>
        <v>-2.890989150387524E-2</v>
      </c>
      <c r="M38" s="112">
        <f>M39+M40</f>
        <v>535610.05968161603</v>
      </c>
      <c r="N38" s="19">
        <f t="shared" si="88"/>
        <v>8.4696196984306305E-3</v>
      </c>
      <c r="O38" s="112">
        <f>O39+O40</f>
        <v>521712.63807699399</v>
      </c>
      <c r="P38" s="19">
        <f t="shared" si="89"/>
        <v>6.5566283993148122E-3</v>
      </c>
      <c r="Q38" s="126"/>
      <c r="R38" s="126"/>
      <c r="S38" s="112">
        <f t="shared" si="90"/>
        <v>3588808.6853109975</v>
      </c>
      <c r="T38" s="19">
        <f t="shared" si="91"/>
        <v>-0.13716940306718561</v>
      </c>
      <c r="U38" s="19"/>
      <c r="V38" s="112">
        <f>V39+V40</f>
        <v>446782.31588316604</v>
      </c>
      <c r="W38" s="19">
        <f t="shared" si="92"/>
        <v>-9.1206283419850709E-2</v>
      </c>
      <c r="X38" s="112">
        <f>X39+X40</f>
        <v>433739.34449130303</v>
      </c>
      <c r="Y38" s="19">
        <f t="shared" si="93"/>
        <v>0.53948337233476273</v>
      </c>
      <c r="Z38" s="112">
        <f>Z39+Z40</f>
        <v>570108.198693646</v>
      </c>
      <c r="AA38" s="19">
        <f t="shared" si="94"/>
        <v>9.5823260614572359E-2</v>
      </c>
      <c r="AB38" s="112">
        <f>AB39+AB40</f>
        <v>562603.58323711692</v>
      </c>
      <c r="AC38" s="19">
        <f t="shared" si="95"/>
        <v>0.10140777487750285</v>
      </c>
      <c r="AD38" s="112">
        <f>AD39+AD40</f>
        <v>576947.23110905394</v>
      </c>
      <c r="AE38" s="19">
        <f t="shared" si="96"/>
        <v>0.10036250664971647</v>
      </c>
      <c r="AF38" s="112">
        <f>AF39+AF40</f>
        <v>531111.74518255005</v>
      </c>
      <c r="AG38" s="19">
        <f t="shared" si="97"/>
        <v>9.7921024479629359E-2</v>
      </c>
      <c r="AH38" s="112">
        <f>AH39+AH40</f>
        <v>518314.24418380903</v>
      </c>
      <c r="AI38" s="19">
        <f t="shared" si="98"/>
        <v>4.9129629576234235E-2</v>
      </c>
      <c r="AJ38" s="112">
        <f>AJ39+AJ40</f>
        <v>519736.66378713702</v>
      </c>
      <c r="AK38" s="19">
        <f t="shared" si="99"/>
        <v>3.2499566504023081E-2</v>
      </c>
      <c r="AL38" s="112">
        <f>AL39+AL40</f>
        <v>525790.61560975306</v>
      </c>
      <c r="AM38" s="19">
        <f t="shared" si="100"/>
        <v>2.7017041576677059E-2</v>
      </c>
      <c r="AN38" s="112">
        <f>AN39+AN40</f>
        <v>487433.15475350001</v>
      </c>
      <c r="AO38" s="19">
        <f t="shared" si="101"/>
        <v>-5.1738905886791975E-2</v>
      </c>
      <c r="AP38" s="112">
        <f>AP39+AP40</f>
        <v>508771.61966445297</v>
      </c>
      <c r="AQ38" s="19">
        <f t="shared" si="102"/>
        <v>-3.1351570689850283E-2</v>
      </c>
      <c r="AR38" s="112">
        <f>AR39+AR40</f>
        <v>535330.17835182499</v>
      </c>
      <c r="AS38" s="19">
        <f t="shared" si="103"/>
        <v>-7.2500955590764526E-2</v>
      </c>
      <c r="AT38" s="112">
        <f t="shared" si="104"/>
        <v>6216668.8949473128</v>
      </c>
      <c r="AU38" s="19">
        <f t="shared" si="105"/>
        <v>4.6874476089986183E-2</v>
      </c>
      <c r="AV38" s="19"/>
      <c r="AW38" s="112">
        <f t="shared" si="106"/>
        <v>5361137.5689493455</v>
      </c>
      <c r="AX38" s="112">
        <f>AX39+AX40</f>
        <v>491621.26424513297</v>
      </c>
      <c r="AY38" s="19">
        <f t="shared" si="107"/>
        <v>0.44908499677342495</v>
      </c>
      <c r="AZ38" s="112">
        <f>AZ39+AZ40</f>
        <v>281743.44217404502</v>
      </c>
      <c r="BA38" s="19">
        <f t="shared" si="108"/>
        <v>-0.34176363056486503</v>
      </c>
      <c r="BB38" s="112">
        <f>BB39+BB40</f>
        <v>520255.609808749</v>
      </c>
      <c r="BC38" s="19">
        <f t="shared" si="109"/>
        <v>3.1871218160514747E-2</v>
      </c>
      <c r="BD38" s="112">
        <f>BD39+BD40</f>
        <v>510804.078262194</v>
      </c>
      <c r="BE38" s="19">
        <f t="shared" si="110"/>
        <v>5.1067151623976459E-2</v>
      </c>
      <c r="BF38" s="112">
        <f>BF39+BF40</f>
        <v>524324.69083819503</v>
      </c>
      <c r="BG38" s="19">
        <f t="shared" si="111"/>
        <v>5.851393759467971E-2</v>
      </c>
      <c r="BH38" s="112">
        <f>BH39+BH40</f>
        <v>483743.12299400201</v>
      </c>
      <c r="BI38" s="19">
        <f t="shared" si="112"/>
        <v>-2.1610921868989719E-3</v>
      </c>
      <c r="BJ38" s="112">
        <f>BJ39+BJ40</f>
        <v>494042.13699804398</v>
      </c>
      <c r="BK38" s="19">
        <f t="shared" si="113"/>
        <v>-4.0222898806446805E-3</v>
      </c>
      <c r="BL38" s="112">
        <f>BL39+BL40</f>
        <v>503377.12542285299</v>
      </c>
      <c r="BM38" s="19">
        <f t="shared" si="114"/>
        <v>-2.0083282632497035E-2</v>
      </c>
      <c r="BN38" s="112">
        <f>BN39+BN40</f>
        <v>511958.99807325401</v>
      </c>
      <c r="BO38" s="19">
        <f t="shared" si="115"/>
        <v>2.3449408047313103E-2</v>
      </c>
      <c r="BP38" s="112">
        <f>BP39+BP40</f>
        <v>514028.42295173596</v>
      </c>
      <c r="BQ38" s="19">
        <f t="shared" si="116"/>
        <v>4.337826187516125E-2</v>
      </c>
      <c r="BR38" s="112">
        <f>BR39+BR40</f>
        <v>525238.67718114099</v>
      </c>
      <c r="BS38" s="19">
        <f t="shared" si="117"/>
        <v>2.7121864295084563E-2</v>
      </c>
      <c r="BT38" s="112">
        <f>BT39+BT40</f>
        <v>577175.98910605896</v>
      </c>
      <c r="BU38" s="19">
        <f t="shared" si="118"/>
        <v>8.7842576624148183E-2</v>
      </c>
      <c r="BV38" s="112">
        <f t="shared" si="119"/>
        <v>5938313.5580554046</v>
      </c>
      <c r="BW38" s="19">
        <f t="shared" si="120"/>
        <v>2.7007599844957042E-2</v>
      </c>
      <c r="BX38" s="19"/>
      <c r="BY38" s="137">
        <f>BY39+BY40</f>
        <v>339263.23531041399</v>
      </c>
      <c r="BZ38" s="138">
        <f t="shared" si="121"/>
        <v>-8.0820839346796403E-2</v>
      </c>
      <c r="CA38" s="137">
        <f>CA39+CA40</f>
        <v>428027.76518687798</v>
      </c>
      <c r="CB38" s="138">
        <f t="shared" si="122"/>
        <v>0.5338343532373917</v>
      </c>
      <c r="CC38" s="137">
        <f>SUM(CC39:CC40)</f>
        <v>504186.56965371396</v>
      </c>
      <c r="CD38" s="138">
        <f t="shared" si="123"/>
        <v>0.17909305011530563</v>
      </c>
      <c r="CE38" s="137">
        <v>485986.149860134</v>
      </c>
      <c r="CF38" s="138">
        <f t="shared" si="124"/>
        <v>0.1590905868602237</v>
      </c>
      <c r="CG38" s="137">
        <v>495340.37504470401</v>
      </c>
      <c r="CH38" s="138">
        <f t="shared" si="125"/>
        <v>0.12184065519630272</v>
      </c>
      <c r="CI38" s="137">
        <v>484790.80060547101</v>
      </c>
      <c r="CJ38" s="138">
        <f t="shared" si="126"/>
        <v>0.2117164380568104</v>
      </c>
      <c r="CK38" s="137">
        <f>CK39+CK40</f>
        <v>496037.34298314695</v>
      </c>
      <c r="CL38" s="138">
        <f t="shared" si="127"/>
        <v>0.19628722708204327</v>
      </c>
      <c r="CM38" s="137">
        <v>513693.78285039403</v>
      </c>
      <c r="CN38" s="138">
        <f t="shared" si="128"/>
        <v>0.24934237684463811</v>
      </c>
      <c r="CO38" s="137">
        <f>SUM(CO39:CO40)</f>
        <v>500228.92587337998</v>
      </c>
      <c r="CP38" s="138">
        <f t="shared" si="129"/>
        <v>0.14204323982786304</v>
      </c>
      <c r="CQ38" s="137">
        <f>SUM(CQ39:CQ40)</f>
        <v>492657.78455832804</v>
      </c>
      <c r="CR38" s="138">
        <f t="shared" si="130"/>
        <v>0.15402085533524223</v>
      </c>
      <c r="CS38" s="137">
        <f>CS39+CS40</f>
        <v>511369.38608702796</v>
      </c>
      <c r="CT38" s="138">
        <f t="shared" si="131"/>
        <v>0.17255022272637754</v>
      </c>
      <c r="CU38" s="137">
        <f>CU39+CU40</f>
        <v>530569.405453115</v>
      </c>
      <c r="CV38" s="138">
        <f t="shared" si="132"/>
        <v>0.2165751244834504</v>
      </c>
      <c r="CW38" s="137">
        <f t="shared" si="133"/>
        <v>5782151.5234667072</v>
      </c>
      <c r="CX38" s="138">
        <f t="shared" si="134"/>
        <v>0.18307359180028215</v>
      </c>
      <c r="CY38" s="138"/>
      <c r="CZ38" s="139">
        <f t="shared" si="135"/>
        <v>3.7546282371349271E-2</v>
      </c>
      <c r="DA38" s="139">
        <f t="shared" si="136"/>
        <v>3.7980931419717701E-2</v>
      </c>
      <c r="DB38" s="139"/>
      <c r="DC38" s="139"/>
      <c r="DD38" s="139"/>
      <c r="DE38" s="139"/>
      <c r="DF38" s="139"/>
      <c r="DG38" s="139"/>
      <c r="DH38" s="139"/>
      <c r="DI38" s="139"/>
      <c r="DJ38" s="139"/>
      <c r="DK38" s="139"/>
      <c r="DL38" s="615"/>
      <c r="DM38" s="137">
        <v>369093.69776107703</v>
      </c>
      <c r="DN38" s="137">
        <v>279057.359931638</v>
      </c>
      <c r="DO38" s="137">
        <v>427605.41214657202</v>
      </c>
      <c r="DP38" s="137">
        <v>419282.285068492</v>
      </c>
      <c r="DQ38" s="137">
        <v>441542.54238364002</v>
      </c>
      <c r="DR38" s="137">
        <v>400086.01466438302</v>
      </c>
      <c r="DS38" s="137">
        <v>414647.36206627398</v>
      </c>
      <c r="DT38" s="137">
        <v>411171.34291705402</v>
      </c>
      <c r="DU38" s="137">
        <v>438012.24719720602</v>
      </c>
      <c r="DV38" s="137">
        <v>426905.44306949398</v>
      </c>
      <c r="DW38" s="137">
        <v>423877.05083888001</v>
      </c>
      <c r="DX38" s="137">
        <v>436117.25636622001</v>
      </c>
      <c r="DY38" s="138">
        <v>-1.3266201158825799E-3</v>
      </c>
      <c r="DZ38" s="137">
        <f t="shared" si="137"/>
        <v>4887398.0144109307</v>
      </c>
      <c r="EA38" s="19">
        <f t="shared" si="138"/>
        <v>-0.11008437076786848</v>
      </c>
      <c r="EB38" s="19"/>
      <c r="EC38" s="131">
        <f t="shared" ref="EC38:EN38" si="140">EC39+EC40</f>
        <v>535915.69935457502</v>
      </c>
      <c r="ED38" s="131">
        <f t="shared" si="140"/>
        <v>278121.65836749901</v>
      </c>
      <c r="EE38" s="131">
        <f t="shared" si="140"/>
        <v>441425.88147374202</v>
      </c>
      <c r="EF38" s="131">
        <f t="shared" si="140"/>
        <v>526719.57982582098</v>
      </c>
      <c r="EG38" s="131">
        <f t="shared" si="140"/>
        <v>528244.64413623</v>
      </c>
      <c r="EH38" s="131">
        <f t="shared" si="140"/>
        <v>507421.04168078798</v>
      </c>
      <c r="EI38" s="131">
        <f t="shared" si="140"/>
        <v>444795.74946235598</v>
      </c>
      <c r="EJ38" s="131">
        <f t="shared" si="140"/>
        <v>464430.93841217097</v>
      </c>
      <c r="EK38" s="131">
        <f t="shared" si="140"/>
        <v>454047.35095488798</v>
      </c>
      <c r="EL38" s="131">
        <f t="shared" si="140"/>
        <v>413901.29568570596</v>
      </c>
      <c r="EM38" s="108">
        <f t="shared" si="140"/>
        <v>460258.64897484501</v>
      </c>
      <c r="EN38" s="108">
        <f t="shared" si="140"/>
        <v>436696.58684286301</v>
      </c>
      <c r="EO38" s="143">
        <f t="shared" si="139"/>
        <v>5491979.0751714837</v>
      </c>
      <c r="EP38" s="19"/>
      <c r="EQ38" s="155"/>
    </row>
    <row r="39" spans="1:147" ht="27" customHeight="1">
      <c r="A39" s="597"/>
      <c r="B39" s="128" t="s">
        <v>92</v>
      </c>
      <c r="C39" s="112">
        <v>85975.351999999999</v>
      </c>
      <c r="D39" s="19">
        <f t="shared" si="83"/>
        <v>-4.4020686269115261E-2</v>
      </c>
      <c r="E39" s="112">
        <v>70041.806200000006</v>
      </c>
      <c r="F39" s="19">
        <f t="shared" si="84"/>
        <v>-8.6819472744020909E-2</v>
      </c>
      <c r="G39" s="112">
        <v>74518.378400000001</v>
      </c>
      <c r="H39" s="19">
        <f t="shared" si="85"/>
        <v>-0.16007460814297458</v>
      </c>
      <c r="I39" s="112">
        <v>79662.660199999998</v>
      </c>
      <c r="J39" s="19">
        <f t="shared" si="86"/>
        <v>-0.16991642287813591</v>
      </c>
      <c r="K39" s="112">
        <v>90461.486900000004</v>
      </c>
      <c r="L39" s="19">
        <f t="shared" si="87"/>
        <v>-0.25962546575532619</v>
      </c>
      <c r="M39" s="112">
        <v>99449.2598</v>
      </c>
      <c r="N39" s="19">
        <f t="shared" si="88"/>
        <v>-0.16764752080684098</v>
      </c>
      <c r="O39" s="112">
        <v>100128.6911</v>
      </c>
      <c r="P39" s="19">
        <f t="shared" si="89"/>
        <v>-7.0720735998859308E-3</v>
      </c>
      <c r="Q39" s="126"/>
      <c r="R39" s="126"/>
      <c r="S39" s="112">
        <f t="shared" si="90"/>
        <v>600237.63459999999</v>
      </c>
      <c r="T39" s="19">
        <f t="shared" si="91"/>
        <v>-0.23581952592117505</v>
      </c>
      <c r="U39" s="19"/>
      <c r="V39" s="112">
        <v>89934.3226</v>
      </c>
      <c r="W39" s="19">
        <f t="shared" si="92"/>
        <v>9.2055130588204026E-2</v>
      </c>
      <c r="X39" s="112">
        <v>76700.941500000001</v>
      </c>
      <c r="Y39" s="19">
        <f t="shared" si="93"/>
        <v>0.52490785325578737</v>
      </c>
      <c r="Z39" s="112">
        <v>88720.2353</v>
      </c>
      <c r="AA39" s="19">
        <f t="shared" si="94"/>
        <v>8.8684684262872349E-2</v>
      </c>
      <c r="AB39" s="112">
        <v>95969.445000000007</v>
      </c>
      <c r="AC39" s="19">
        <f t="shared" si="95"/>
        <v>0.12121456374569495</v>
      </c>
      <c r="AD39" s="112">
        <v>122183.41220000001</v>
      </c>
      <c r="AE39" s="19">
        <f t="shared" si="96"/>
        <v>0.42592024295265851</v>
      </c>
      <c r="AF39" s="112">
        <v>119479.7424</v>
      </c>
      <c r="AG39" s="19">
        <f t="shared" si="97"/>
        <v>0.30558929698053205</v>
      </c>
      <c r="AH39" s="112">
        <v>100841.8521</v>
      </c>
      <c r="AI39" s="19">
        <f t="shared" si="98"/>
        <v>0.17046182562208934</v>
      </c>
      <c r="AJ39" s="112">
        <v>91635.858300000007</v>
      </c>
      <c r="AK39" s="19">
        <f t="shared" si="99"/>
        <v>3.5178816408469871E-2</v>
      </c>
      <c r="AL39" s="112">
        <v>90134.955400000006</v>
      </c>
      <c r="AM39" s="19">
        <f t="shared" si="100"/>
        <v>2.8713049743995134E-2</v>
      </c>
      <c r="AN39" s="112">
        <v>94198.734800000006</v>
      </c>
      <c r="AO39" s="19">
        <f t="shared" si="101"/>
        <v>3.6611679481508785E-2</v>
      </c>
      <c r="AP39" s="112">
        <v>94885.775099999999</v>
      </c>
      <c r="AQ39" s="19">
        <f t="shared" si="102"/>
        <v>-2.7129496653561791E-3</v>
      </c>
      <c r="AR39" s="112">
        <v>97300.067999999999</v>
      </c>
      <c r="AS39" s="19">
        <f t="shared" si="103"/>
        <v>-0.16758803328507021</v>
      </c>
      <c r="AT39" s="112">
        <f t="shared" si="104"/>
        <v>1161985.3426999999</v>
      </c>
      <c r="AU39" s="19">
        <f t="shared" si="105"/>
        <v>0.11499692304897535</v>
      </c>
      <c r="AV39" s="19"/>
      <c r="AW39" s="112">
        <f t="shared" si="106"/>
        <v>925252.87760000001</v>
      </c>
      <c r="AX39" s="112">
        <v>82353.280599999998</v>
      </c>
      <c r="AY39" s="19">
        <f t="shared" si="107"/>
        <v>0.86109644107518535</v>
      </c>
      <c r="AZ39" s="112">
        <v>50298.738599999997</v>
      </c>
      <c r="BA39" s="19">
        <f t="shared" si="108"/>
        <v>-4.0587778819670128E-2</v>
      </c>
      <c r="BB39" s="112">
        <v>81493.049899999998</v>
      </c>
      <c r="BC39" s="19">
        <f t="shared" si="109"/>
        <v>0.38723931471499062</v>
      </c>
      <c r="BD39" s="112">
        <v>85594.183399999994</v>
      </c>
      <c r="BE39" s="19">
        <f t="shared" si="110"/>
        <v>0.46303291961107007</v>
      </c>
      <c r="BF39" s="112">
        <v>85687.409799999994</v>
      </c>
      <c r="BG39" s="19">
        <f t="shared" si="111"/>
        <v>0.51029204014087348</v>
      </c>
      <c r="BH39" s="112">
        <v>91514.033299999996</v>
      </c>
      <c r="BI39" s="19">
        <f t="shared" si="112"/>
        <v>0.51835702414800844</v>
      </c>
      <c r="BJ39" s="112">
        <v>86155.609599999996</v>
      </c>
      <c r="BK39" s="19">
        <f t="shared" si="113"/>
        <v>0.52205263412094483</v>
      </c>
      <c r="BL39" s="112">
        <v>88521.767300000007</v>
      </c>
      <c r="BM39" s="19">
        <f t="shared" si="114"/>
        <v>0.54456776217019431</v>
      </c>
      <c r="BN39" s="112">
        <v>87619.142600000006</v>
      </c>
      <c r="BO39" s="19">
        <f t="shared" si="115"/>
        <v>0.45815426750779142</v>
      </c>
      <c r="BP39" s="112">
        <v>90871.766799999998</v>
      </c>
      <c r="BQ39" s="19">
        <f t="shared" si="116"/>
        <v>0.53120439523515839</v>
      </c>
      <c r="BR39" s="112">
        <v>95143.895699999994</v>
      </c>
      <c r="BS39" s="19">
        <f t="shared" si="117"/>
        <v>0.37067968726974532</v>
      </c>
      <c r="BT39" s="112">
        <v>116889.31909999999</v>
      </c>
      <c r="BU39" s="19">
        <f t="shared" si="118"/>
        <v>0.52755020670485742</v>
      </c>
      <c r="BV39" s="112">
        <f t="shared" si="119"/>
        <v>1042142.1967</v>
      </c>
      <c r="BW39" s="19">
        <f t="shared" si="120"/>
        <v>0.46735135680845041</v>
      </c>
      <c r="BX39" s="19"/>
      <c r="BY39" s="108">
        <v>44249.8727</v>
      </c>
      <c r="BZ39" s="138">
        <f t="shared" si="121"/>
        <v>3.2139750805081064</v>
      </c>
      <c r="CA39" s="108">
        <v>52426.618600000002</v>
      </c>
      <c r="CB39" s="138">
        <f t="shared" si="122"/>
        <v>4.1835617399994831</v>
      </c>
      <c r="CC39" s="137">
        <v>58744.7667</v>
      </c>
      <c r="CD39" s="138">
        <f t="shared" si="123"/>
        <v>4.0781146453961243</v>
      </c>
      <c r="CE39" s="137">
        <v>58504.618900000001</v>
      </c>
      <c r="CF39" s="138">
        <f t="shared" si="124"/>
        <v>4.7592290215923132</v>
      </c>
      <c r="CG39" s="137">
        <v>56735.6561</v>
      </c>
      <c r="CH39" s="138">
        <f t="shared" si="125"/>
        <v>4.0300164076732434</v>
      </c>
      <c r="CI39" s="108">
        <v>60271.748899999999</v>
      </c>
      <c r="CJ39" s="138">
        <f t="shared" si="126"/>
        <v>4.6819482379825379</v>
      </c>
      <c r="CK39" s="121">
        <v>56604.8819</v>
      </c>
      <c r="CL39" s="138">
        <f t="shared" si="127"/>
        <v>4.4297998319612288</v>
      </c>
      <c r="CM39" s="137">
        <v>57311.676099999997</v>
      </c>
      <c r="CN39" s="138">
        <f t="shared" si="128"/>
        <v>4.6902329278519721</v>
      </c>
      <c r="CO39" s="121">
        <v>60089.076000000001</v>
      </c>
      <c r="CP39" s="138">
        <f t="shared" si="129"/>
        <v>4.8375985423207775</v>
      </c>
      <c r="CQ39" s="121">
        <v>59346.594799999999</v>
      </c>
      <c r="CR39" s="138">
        <f t="shared" si="130"/>
        <v>4.7327607057069176</v>
      </c>
      <c r="CS39" s="108">
        <v>69413.661399999997</v>
      </c>
      <c r="CT39" s="138">
        <f t="shared" si="131"/>
        <v>5.6674844798494819</v>
      </c>
      <c r="CU39" s="108">
        <v>76520.770699999994</v>
      </c>
      <c r="CV39" s="138">
        <f t="shared" si="132"/>
        <v>6.350153280177941</v>
      </c>
      <c r="CW39" s="137">
        <f t="shared" si="133"/>
        <v>710219.94279999996</v>
      </c>
      <c r="CX39" s="138">
        <f t="shared" si="134"/>
        <v>4.6471503490052815</v>
      </c>
      <c r="CY39" s="138"/>
      <c r="CZ39" s="139">
        <f t="shared" si="135"/>
        <v>0.10238775994029314</v>
      </c>
      <c r="DA39" s="139">
        <f t="shared" si="136"/>
        <v>0.16963174776794432</v>
      </c>
      <c r="DB39" s="139"/>
      <c r="DC39" s="139"/>
      <c r="DD39" s="139"/>
      <c r="DE39" s="139"/>
      <c r="DF39" s="139"/>
      <c r="DG39" s="139"/>
      <c r="DH39" s="139"/>
      <c r="DI39" s="139"/>
      <c r="DJ39" s="139"/>
      <c r="DK39" s="139"/>
      <c r="DL39" s="615"/>
      <c r="DM39" s="108">
        <v>10500.7438</v>
      </c>
      <c r="DN39" s="108">
        <v>10114.014499999999</v>
      </c>
      <c r="DO39" s="137">
        <v>11568.2238</v>
      </c>
      <c r="DP39" s="137">
        <v>10158.411599999999</v>
      </c>
      <c r="DQ39" s="137">
        <v>11279.4177</v>
      </c>
      <c r="DR39" s="137">
        <v>10607.584999999999</v>
      </c>
      <c r="DS39" s="137">
        <v>10424.856100000001</v>
      </c>
      <c r="DT39" s="137">
        <v>10071.9385</v>
      </c>
      <c r="DU39" s="137">
        <v>10293.4581</v>
      </c>
      <c r="DV39" s="137">
        <v>10352.1842</v>
      </c>
      <c r="DW39" s="137">
        <v>9984.4711000000007</v>
      </c>
      <c r="DX39" s="137">
        <v>10410.7721</v>
      </c>
      <c r="DY39" s="138">
        <v>-0.12827069553363199</v>
      </c>
      <c r="DZ39" s="137">
        <f t="shared" si="137"/>
        <v>125766.07650000001</v>
      </c>
      <c r="EA39" s="19">
        <f t="shared" si="138"/>
        <v>4.3011392536747461E-2</v>
      </c>
      <c r="EB39" s="19"/>
      <c r="EC39" s="131">
        <v>10480.0638</v>
      </c>
      <c r="ED39" s="131">
        <v>7477.3937999999998</v>
      </c>
      <c r="EE39" s="131">
        <v>9376.9398399999991</v>
      </c>
      <c r="EF39" s="131">
        <v>9450.6698300000007</v>
      </c>
      <c r="EG39" s="131">
        <v>9460.6442999999999</v>
      </c>
      <c r="EH39" s="131">
        <v>9715.1838000000007</v>
      </c>
      <c r="EI39" s="131">
        <v>9960.4595000000008</v>
      </c>
      <c r="EJ39" s="131">
        <v>9807.5992999999999</v>
      </c>
      <c r="EK39" s="131">
        <v>10774.204299999999</v>
      </c>
      <c r="EL39" s="131">
        <v>11020.046</v>
      </c>
      <c r="EM39" s="131">
        <v>11113.901900000001</v>
      </c>
      <c r="EN39" s="131">
        <v>11942.6662</v>
      </c>
      <c r="EO39" s="134">
        <f t="shared" si="139"/>
        <v>120579.77257</v>
      </c>
      <c r="EP39" s="19"/>
      <c r="EQ39" s="157">
        <f>SUM(EC39:EN39)</f>
        <v>120579.77257</v>
      </c>
    </row>
    <row r="40" spans="1:147" ht="27" customHeight="1" thickBot="1">
      <c r="A40" s="598"/>
      <c r="B40" s="128" t="s">
        <v>93</v>
      </c>
      <c r="C40" s="112">
        <v>427785.07911998301</v>
      </c>
      <c r="D40" s="19">
        <f t="shared" si="83"/>
        <v>0.19878796342432281</v>
      </c>
      <c r="E40" s="112">
        <v>291026.17842847999</v>
      </c>
      <c r="F40" s="19">
        <f t="shared" si="84"/>
        <v>-0.1848883033583113</v>
      </c>
      <c r="G40" s="112">
        <v>469429.036865398</v>
      </c>
      <c r="H40" s="19">
        <f t="shared" si="85"/>
        <v>-2.4842595655988231E-2</v>
      </c>
      <c r="I40" s="112">
        <v>472779.74708429602</v>
      </c>
      <c r="J40" s="19">
        <f t="shared" si="86"/>
        <v>1.3170079819698532E-2</v>
      </c>
      <c r="K40" s="112">
        <v>469806.26235422998</v>
      </c>
      <c r="L40" s="19">
        <f t="shared" si="87"/>
        <v>3.3077485102622539E-2</v>
      </c>
      <c r="M40" s="112">
        <v>436160.79988161603</v>
      </c>
      <c r="N40" s="19">
        <f t="shared" si="88"/>
        <v>5.9589140137929597E-2</v>
      </c>
      <c r="O40" s="112">
        <v>421583.94697699399</v>
      </c>
      <c r="P40" s="19">
        <f t="shared" si="89"/>
        <v>9.8486869339124983E-3</v>
      </c>
      <c r="Q40" s="126"/>
      <c r="R40" s="126"/>
      <c r="S40" s="112">
        <f t="shared" si="90"/>
        <v>2988571.0507109975</v>
      </c>
      <c r="T40" s="19">
        <f t="shared" si="91"/>
        <v>-0.11420286139498981</v>
      </c>
      <c r="U40" s="19"/>
      <c r="V40" s="112">
        <v>356847.99328316603</v>
      </c>
      <c r="W40" s="19">
        <f t="shared" si="92"/>
        <v>-0.12808231392812575</v>
      </c>
      <c r="X40" s="112">
        <v>357038.40299130301</v>
      </c>
      <c r="Y40" s="19">
        <f t="shared" si="93"/>
        <v>0.54265099817709772</v>
      </c>
      <c r="Z40" s="112">
        <v>481387.963393646</v>
      </c>
      <c r="AA40" s="19">
        <f t="shared" si="94"/>
        <v>9.7149135727902403E-2</v>
      </c>
      <c r="AB40" s="112">
        <v>466634.13823711697</v>
      </c>
      <c r="AC40" s="19">
        <f t="shared" si="95"/>
        <v>9.7420694756757964E-2</v>
      </c>
      <c r="AD40" s="112">
        <v>454763.81890905398</v>
      </c>
      <c r="AE40" s="19">
        <f t="shared" si="96"/>
        <v>3.6765087164250199E-2</v>
      </c>
      <c r="AF40" s="112">
        <v>411632.00278255</v>
      </c>
      <c r="AG40" s="19">
        <f t="shared" si="97"/>
        <v>4.946831736443924E-2</v>
      </c>
      <c r="AH40" s="112">
        <v>417472.39208380901</v>
      </c>
      <c r="AI40" s="19">
        <f t="shared" si="98"/>
        <v>2.3501302548319947E-2</v>
      </c>
      <c r="AJ40" s="112">
        <v>428100.805487137</v>
      </c>
      <c r="AK40" s="19">
        <f t="shared" si="99"/>
        <v>3.1927868605138299E-2</v>
      </c>
      <c r="AL40" s="112">
        <v>435655.66020975303</v>
      </c>
      <c r="AM40" s="19">
        <f t="shared" si="100"/>
        <v>2.6666844017936731E-2</v>
      </c>
      <c r="AN40" s="112">
        <v>393234.41995349998</v>
      </c>
      <c r="AO40" s="19">
        <f t="shared" si="101"/>
        <v>-7.0711959183991757E-2</v>
      </c>
      <c r="AP40" s="112">
        <v>413885.844564453</v>
      </c>
      <c r="AQ40" s="19">
        <f t="shared" si="102"/>
        <v>-3.7686895109185881E-2</v>
      </c>
      <c r="AR40" s="112">
        <v>438030.11035182502</v>
      </c>
      <c r="AS40" s="19">
        <f t="shared" si="103"/>
        <v>-4.8353691524329778E-2</v>
      </c>
      <c r="AT40" s="112">
        <f t="shared" si="104"/>
        <v>5054683.5522473129</v>
      </c>
      <c r="AU40" s="19">
        <f t="shared" si="105"/>
        <v>3.2374722858561578E-2</v>
      </c>
      <c r="AV40" s="19"/>
      <c r="AW40" s="112">
        <f t="shared" si="106"/>
        <v>4435884.6913493462</v>
      </c>
      <c r="AX40" s="112">
        <v>409267.98364513298</v>
      </c>
      <c r="AY40" s="19">
        <f t="shared" si="107"/>
        <v>0.38728625721811905</v>
      </c>
      <c r="AZ40" s="112">
        <v>231444.70357404501</v>
      </c>
      <c r="BA40" s="19">
        <f t="shared" si="108"/>
        <v>-0.38380192478855768</v>
      </c>
      <c r="BB40" s="112">
        <v>438762.55990874901</v>
      </c>
      <c r="BC40" s="19">
        <f t="shared" si="109"/>
        <v>-1.4994648011648404E-2</v>
      </c>
      <c r="BD40" s="112">
        <v>425209.89486219402</v>
      </c>
      <c r="BE40" s="19">
        <f t="shared" si="110"/>
        <v>-5.3139982278014308E-3</v>
      </c>
      <c r="BF40" s="112">
        <v>438637.28103819501</v>
      </c>
      <c r="BG40" s="19">
        <f t="shared" si="111"/>
        <v>7.4240180473639228E-5</v>
      </c>
      <c r="BH40" s="112">
        <v>392229.089694002</v>
      </c>
      <c r="BI40" s="19">
        <f t="shared" si="112"/>
        <v>-7.6062456753699714E-2</v>
      </c>
      <c r="BJ40" s="112">
        <v>407886.52739804401</v>
      </c>
      <c r="BK40" s="19">
        <f t="shared" si="113"/>
        <v>-7.1787900255129378E-2</v>
      </c>
      <c r="BL40" s="112">
        <v>414855.35812285298</v>
      </c>
      <c r="BM40" s="19">
        <f t="shared" si="114"/>
        <v>-9.0991184828052352E-2</v>
      </c>
      <c r="BN40" s="112">
        <v>424339.85547325399</v>
      </c>
      <c r="BO40" s="19">
        <f t="shared" si="115"/>
        <v>-3.5897668444862085E-2</v>
      </c>
      <c r="BP40" s="112">
        <v>423156.65615173598</v>
      </c>
      <c r="BQ40" s="19">
        <f t="shared" si="116"/>
        <v>-2.3434736620246421E-2</v>
      </c>
      <c r="BR40" s="112">
        <v>430094.78148114099</v>
      </c>
      <c r="BS40" s="19">
        <f t="shared" si="117"/>
        <v>-2.6837401448496556E-2</v>
      </c>
      <c r="BT40" s="112">
        <v>460286.67000605899</v>
      </c>
      <c r="BU40" s="19">
        <f t="shared" si="118"/>
        <v>1.3738693997694451E-2</v>
      </c>
      <c r="BV40" s="112">
        <f t="shared" si="119"/>
        <v>4896171.3613554053</v>
      </c>
      <c r="BW40" s="19">
        <f t="shared" si="120"/>
        <v>-3.4653507547551921E-2</v>
      </c>
      <c r="BX40" s="19"/>
      <c r="BY40" s="108">
        <v>295013.36261041398</v>
      </c>
      <c r="BZ40" s="138">
        <f t="shared" si="121"/>
        <v>-0.17730295770832172</v>
      </c>
      <c r="CA40" s="108">
        <v>375601.14658687799</v>
      </c>
      <c r="CB40" s="138">
        <f t="shared" si="122"/>
        <v>0.39658092667829559</v>
      </c>
      <c r="CC40" s="137">
        <v>445441.80295371398</v>
      </c>
      <c r="CD40" s="138">
        <f t="shared" si="123"/>
        <v>7.067785147765937E-2</v>
      </c>
      <c r="CE40" s="137">
        <v>427481.530960134</v>
      </c>
      <c r="CF40" s="138">
        <f t="shared" si="124"/>
        <v>4.4870658209232417E-2</v>
      </c>
      <c r="CG40" s="137">
        <v>438604.71894470399</v>
      </c>
      <c r="CH40" s="138">
        <f t="shared" si="125"/>
        <v>1.9387193051222606E-2</v>
      </c>
      <c r="CI40" s="108">
        <v>424519.05170547101</v>
      </c>
      <c r="CJ40" s="138">
        <f t="shared" si="126"/>
        <v>8.9968068504545418E-2</v>
      </c>
      <c r="CK40" s="121">
        <v>439432.46108314698</v>
      </c>
      <c r="CL40" s="138">
        <f t="shared" si="127"/>
        <v>8.710538032192261E-2</v>
      </c>
      <c r="CM40" s="137">
        <v>456382.10675039398</v>
      </c>
      <c r="CN40" s="138">
        <f t="shared" si="128"/>
        <v>0.13782793423412398</v>
      </c>
      <c r="CO40" s="137">
        <v>440139.84987337998</v>
      </c>
      <c r="CP40" s="138">
        <f t="shared" si="129"/>
        <v>2.9040250493534092E-2</v>
      </c>
      <c r="CQ40" s="137">
        <v>433311.18975832802</v>
      </c>
      <c r="CR40" s="138">
        <f t="shared" si="130"/>
        <v>4.022998387844634E-2</v>
      </c>
      <c r="CS40" s="137">
        <v>441955.72468702798</v>
      </c>
      <c r="CT40" s="138">
        <f t="shared" si="131"/>
        <v>3.8170056180413692E-2</v>
      </c>
      <c r="CU40" s="137">
        <v>454048.63475311501</v>
      </c>
      <c r="CV40" s="138">
        <f t="shared" si="132"/>
        <v>6.6576741333286726E-2</v>
      </c>
      <c r="CW40" s="137">
        <f t="shared" si="133"/>
        <v>5071931.580666706</v>
      </c>
      <c r="CX40" s="138">
        <f t="shared" si="134"/>
        <v>6.516665857460513E-2</v>
      </c>
      <c r="CY40" s="138"/>
      <c r="CZ40" s="139">
        <f t="shared" si="135"/>
        <v>2.7362265925281681E-2</v>
      </c>
      <c r="DA40" s="139">
        <f t="shared" si="136"/>
        <v>1.9949946211915925E-2</v>
      </c>
      <c r="DB40" s="139"/>
      <c r="DC40" s="139"/>
      <c r="DD40" s="139"/>
      <c r="DE40" s="139"/>
      <c r="DF40" s="139"/>
      <c r="DG40" s="139"/>
      <c r="DH40" s="139"/>
      <c r="DI40" s="139"/>
      <c r="DJ40" s="139"/>
      <c r="DK40" s="139"/>
      <c r="DL40" s="607"/>
      <c r="DM40" s="163">
        <v>358592.95396107697</v>
      </c>
      <c r="DN40" s="163">
        <v>268943.34543163801</v>
      </c>
      <c r="DO40" s="146">
        <v>416037.18834657199</v>
      </c>
      <c r="DP40" s="146">
        <v>409123.87346849201</v>
      </c>
      <c r="DQ40" s="146">
        <v>430263.12468364002</v>
      </c>
      <c r="DR40" s="146">
        <v>389478.429664383</v>
      </c>
      <c r="DS40" s="146">
        <v>404222.50596627401</v>
      </c>
      <c r="DT40" s="146">
        <v>401099.40441705397</v>
      </c>
      <c r="DU40" s="146">
        <v>427718.78909720603</v>
      </c>
      <c r="DV40" s="146">
        <v>416553.25886949402</v>
      </c>
      <c r="DW40" s="146">
        <v>413892.57973887998</v>
      </c>
      <c r="DX40" s="146">
        <v>425706.48426622001</v>
      </c>
      <c r="DY40" s="147">
        <v>2.2426246752831301E-3</v>
      </c>
      <c r="DZ40" s="146">
        <f t="shared" si="137"/>
        <v>4761631.9379109293</v>
      </c>
      <c r="EA40" s="148">
        <f t="shared" si="138"/>
        <v>-0.11352113859701918</v>
      </c>
      <c r="EB40" s="158"/>
      <c r="EC40" s="131">
        <v>525435.63555457501</v>
      </c>
      <c r="ED40" s="131">
        <v>270644.26456749899</v>
      </c>
      <c r="EE40" s="131">
        <v>432048.94163374201</v>
      </c>
      <c r="EF40" s="131">
        <v>517268.90999582101</v>
      </c>
      <c r="EG40" s="131">
        <v>518783.99983623001</v>
      </c>
      <c r="EH40" s="131">
        <v>497705.85788078798</v>
      </c>
      <c r="EI40" s="131">
        <v>434835.28996235598</v>
      </c>
      <c r="EJ40" s="131">
        <v>454623.33911217097</v>
      </c>
      <c r="EK40" s="131">
        <v>443273.146654888</v>
      </c>
      <c r="EL40" s="131">
        <v>402881.24968570599</v>
      </c>
      <c r="EM40" s="131">
        <v>449144.74707484501</v>
      </c>
      <c r="EN40" s="131">
        <v>424753.92064286303</v>
      </c>
      <c r="EO40" s="134">
        <f t="shared" si="139"/>
        <v>5371399.3026014846</v>
      </c>
      <c r="EP40" s="19"/>
      <c r="EQ40" s="157">
        <f>SUM(EC40:EN40)</f>
        <v>5371399.3026014846</v>
      </c>
    </row>
    <row r="41" spans="1:147" s="80" customFormat="1" ht="27" customHeight="1">
      <c r="A41" s="596" t="s">
        <v>98</v>
      </c>
      <c r="B41" s="128" t="s">
        <v>88</v>
      </c>
      <c r="C41" s="112">
        <v>235.76324592962499</v>
      </c>
      <c r="D41" s="19">
        <f t="shared" si="83"/>
        <v>0.2034076061789194</v>
      </c>
      <c r="E41" s="112">
        <v>164.41449058580301</v>
      </c>
      <c r="F41" s="19">
        <f t="shared" si="84"/>
        <v>-9.7971501426074248E-2</v>
      </c>
      <c r="G41" s="112">
        <v>217.66523894061501</v>
      </c>
      <c r="H41" s="19">
        <f t="shared" si="85"/>
        <v>6.8162081895621895E-3</v>
      </c>
      <c r="I41" s="112">
        <v>206.79756499801101</v>
      </c>
      <c r="J41" s="19">
        <f t="shared" si="86"/>
        <v>1.977587088619992E-2</v>
      </c>
      <c r="K41" s="112">
        <v>205.90331017192199</v>
      </c>
      <c r="L41" s="19">
        <f t="shared" si="87"/>
        <v>7.7372781827731441E-2</v>
      </c>
      <c r="M41" s="112">
        <v>211.580389994976</v>
      </c>
      <c r="N41" s="19">
        <f t="shared" si="88"/>
        <v>0.12714649043117654</v>
      </c>
      <c r="O41" s="112">
        <v>196.927958695634</v>
      </c>
      <c r="P41" s="19">
        <f t="shared" si="89"/>
        <v>3.4468670674059565E-2</v>
      </c>
      <c r="Q41" s="126"/>
      <c r="R41" s="126"/>
      <c r="S41" s="112">
        <f t="shared" si="90"/>
        <v>1439.0521993165862</v>
      </c>
      <c r="T41" s="19">
        <f t="shared" si="91"/>
        <v>-7.6149209617912605E-2</v>
      </c>
      <c r="U41" s="19"/>
      <c r="V41" s="112">
        <v>195.91304286186499</v>
      </c>
      <c r="W41" s="19">
        <f t="shared" si="92"/>
        <v>-0.1065290815432135</v>
      </c>
      <c r="X41" s="112">
        <v>182.27194689052101</v>
      </c>
      <c r="Y41" s="19">
        <f t="shared" si="93"/>
        <v>0.48035974024491512</v>
      </c>
      <c r="Z41" s="112">
        <v>216.19163176963201</v>
      </c>
      <c r="AA41" s="19">
        <f t="shared" si="94"/>
        <v>0.16661880709831434</v>
      </c>
      <c r="AB41" s="112">
        <v>202.78727012662199</v>
      </c>
      <c r="AC41" s="19">
        <f t="shared" si="95"/>
        <v>0.1085524580901811</v>
      </c>
      <c r="AD41" s="112">
        <v>191.11612400548401</v>
      </c>
      <c r="AE41" s="19">
        <f t="shared" si="96"/>
        <v>8.3014926982683424E-2</v>
      </c>
      <c r="AF41" s="112">
        <v>187.71330238897201</v>
      </c>
      <c r="AG41" s="19">
        <f t="shared" si="97"/>
        <v>9.6421653129350249E-2</v>
      </c>
      <c r="AH41" s="112">
        <v>190.36628588018601</v>
      </c>
      <c r="AI41" s="19">
        <f t="shared" si="98"/>
        <v>5.1758158692920553E-2</v>
      </c>
      <c r="AJ41" s="112">
        <v>191.30773186091</v>
      </c>
      <c r="AK41" s="19">
        <f t="shared" si="99"/>
        <v>2.7625478531418945E-2</v>
      </c>
      <c r="AL41" s="112">
        <v>229.13941175660599</v>
      </c>
      <c r="AM41" s="19">
        <f t="shared" si="100"/>
        <v>0.13331451019243201</v>
      </c>
      <c r="AN41" s="112">
        <v>211.34778418768599</v>
      </c>
      <c r="AO41" s="19">
        <f t="shared" si="101"/>
        <v>3.2446997935385413E-2</v>
      </c>
      <c r="AP41" s="112">
        <v>235.679723276619</v>
      </c>
      <c r="AQ41" s="19">
        <f t="shared" si="102"/>
        <v>7.3892386838880775E-3</v>
      </c>
      <c r="AR41" s="112">
        <v>280.00683312196401</v>
      </c>
      <c r="AS41" s="19">
        <f t="shared" si="103"/>
        <v>-0.11867860454561929</v>
      </c>
      <c r="AT41" s="112">
        <f t="shared" si="104"/>
        <v>2513.841088127067</v>
      </c>
      <c r="AU41" s="19">
        <f t="shared" si="105"/>
        <v>5.4449072925196074E-2</v>
      </c>
      <c r="AV41" s="19"/>
      <c r="AW41" s="112">
        <f t="shared" si="106"/>
        <v>2066.3202063533699</v>
      </c>
      <c r="AX41" s="112">
        <v>219.27187423206601</v>
      </c>
      <c r="AY41" s="19">
        <f t="shared" si="107"/>
        <v>0.78332401171940069</v>
      </c>
      <c r="AZ41" s="112">
        <v>123.126792721589</v>
      </c>
      <c r="BA41" s="19">
        <f t="shared" si="108"/>
        <v>-0.25917836450035125</v>
      </c>
      <c r="BB41" s="112">
        <v>185.31471501591599</v>
      </c>
      <c r="BC41" s="19">
        <f t="shared" si="109"/>
        <v>5.3497688731400039E-2</v>
      </c>
      <c r="BD41" s="112">
        <v>182.92979159144599</v>
      </c>
      <c r="BE41" s="19">
        <f t="shared" si="110"/>
        <v>0.19862696944822789</v>
      </c>
      <c r="BF41" s="112">
        <v>176.46674966700601</v>
      </c>
      <c r="BG41" s="19">
        <f t="shared" si="111"/>
        <v>0.13888477625080697</v>
      </c>
      <c r="BH41" s="112">
        <v>171.20539516271899</v>
      </c>
      <c r="BI41" s="19">
        <f t="shared" si="112"/>
        <v>4.8916110046133277E-3</v>
      </c>
      <c r="BJ41" s="112">
        <v>180.99815466776599</v>
      </c>
      <c r="BK41" s="19">
        <f t="shared" si="113"/>
        <v>6.3206342500619517E-2</v>
      </c>
      <c r="BL41" s="112">
        <v>186.16483909518101</v>
      </c>
      <c r="BM41" s="19">
        <f t="shared" si="114"/>
        <v>1.7885813319878707E-2</v>
      </c>
      <c r="BN41" s="112">
        <v>202.18519192673099</v>
      </c>
      <c r="BO41" s="19">
        <f t="shared" si="115"/>
        <v>6.4341535852787235E-2</v>
      </c>
      <c r="BP41" s="112">
        <v>204.70569880131799</v>
      </c>
      <c r="BQ41" s="19">
        <f t="shared" si="116"/>
        <v>1.4415376007790304E-3</v>
      </c>
      <c r="BR41" s="112">
        <v>233.95100347163199</v>
      </c>
      <c r="BS41" s="19">
        <f t="shared" si="117"/>
        <v>1.4046264950419385E-2</v>
      </c>
      <c r="BT41" s="112">
        <v>317.71251051678098</v>
      </c>
      <c r="BU41" s="19">
        <f t="shared" si="118"/>
        <v>0.11839611918961213</v>
      </c>
      <c r="BV41" s="112">
        <f t="shared" si="119"/>
        <v>2384.032716870151</v>
      </c>
      <c r="BW41" s="19">
        <f t="shared" si="120"/>
        <v>8.1049997772529192E-2</v>
      </c>
      <c r="BX41" s="19"/>
      <c r="BY41" s="108">
        <v>122.95683386254299</v>
      </c>
      <c r="BZ41" s="138">
        <f t="shared" si="121"/>
        <v>-7.1681662767271725E-2</v>
      </c>
      <c r="CA41" s="108">
        <v>166.203019487337</v>
      </c>
      <c r="CB41" s="138">
        <f t="shared" si="122"/>
        <v>0.47710187904184509</v>
      </c>
      <c r="CC41" s="137">
        <v>175.90424449726899</v>
      </c>
      <c r="CD41" s="138">
        <f t="shared" si="123"/>
        <v>0.1864956414885961</v>
      </c>
      <c r="CE41" s="137">
        <v>152.61611515019999</v>
      </c>
      <c r="CF41" s="138">
        <f t="shared" si="124"/>
        <v>0.2506594505917501</v>
      </c>
      <c r="CG41" s="137">
        <v>154.946973870291</v>
      </c>
      <c r="CH41" s="138">
        <f t="shared" si="125"/>
        <v>0.13600789154437454</v>
      </c>
      <c r="CI41" s="121">
        <v>170.372001604791</v>
      </c>
      <c r="CJ41" s="138">
        <f t="shared" si="126"/>
        <v>0.2417543710455059</v>
      </c>
      <c r="CK41" s="121">
        <v>170.23803135153</v>
      </c>
      <c r="CL41" s="138">
        <f t="shared" si="127"/>
        <v>0.20909443557894591</v>
      </c>
      <c r="CM41" s="137">
        <v>182.89363763504701</v>
      </c>
      <c r="CN41" s="138">
        <f t="shared" si="128"/>
        <v>0.26898670008212044</v>
      </c>
      <c r="CO41" s="137">
        <v>189.962700050725</v>
      </c>
      <c r="CP41" s="138">
        <f t="shared" si="129"/>
        <v>0.10608185155703431</v>
      </c>
      <c r="CQ41" s="137">
        <v>204.41103261179401</v>
      </c>
      <c r="CR41" s="138">
        <f t="shared" si="130"/>
        <v>0.16962136625625956</v>
      </c>
      <c r="CS41" s="137">
        <v>230.710384287122</v>
      </c>
      <c r="CT41" s="138">
        <f t="shared" si="131"/>
        <v>0.31549847181134494</v>
      </c>
      <c r="CU41" s="137">
        <v>284.07869543305901</v>
      </c>
      <c r="CV41" s="138">
        <f t="shared" si="132"/>
        <v>0.61980177386063762</v>
      </c>
      <c r="CW41" s="137">
        <f t="shared" si="133"/>
        <v>2205.2936698417079</v>
      </c>
      <c r="CX41" s="138">
        <f t="shared" si="134"/>
        <v>0.23741589479033287</v>
      </c>
      <c r="CY41" s="138"/>
      <c r="CZ41" s="139">
        <f t="shared" si="135"/>
        <v>0.23132166898703388</v>
      </c>
      <c r="DA41" s="139">
        <f t="shared" si="136"/>
        <v>0.12865915963192776</v>
      </c>
      <c r="DB41" s="139"/>
      <c r="DC41" s="139"/>
      <c r="DD41" s="139"/>
      <c r="DE41" s="139"/>
      <c r="DF41" s="139"/>
      <c r="DG41" s="139"/>
      <c r="DH41" s="139"/>
      <c r="DI41" s="139"/>
      <c r="DJ41" s="139"/>
      <c r="DK41" s="139"/>
      <c r="DL41" s="159"/>
      <c r="DM41" s="160">
        <v>132.45115272533701</v>
      </c>
      <c r="DN41" s="160">
        <v>112.51967237029601</v>
      </c>
      <c r="DO41" s="150">
        <v>148.255280800338</v>
      </c>
      <c r="DP41" s="150">
        <v>122.02851469917699</v>
      </c>
      <c r="DQ41" s="150">
        <v>136.39603652721499</v>
      </c>
      <c r="DR41" s="150">
        <v>137.20265905836499</v>
      </c>
      <c r="DS41" s="150">
        <v>140.79796113693601</v>
      </c>
      <c r="DT41" s="150">
        <v>144.12573246292601</v>
      </c>
      <c r="DU41" s="150">
        <v>171.74379977694599</v>
      </c>
      <c r="DV41" s="150">
        <v>174.76684208161799</v>
      </c>
      <c r="DW41" s="150">
        <v>186.51028359082099</v>
      </c>
      <c r="DX41" s="150">
        <v>175.37867905650299</v>
      </c>
      <c r="DY41" s="151">
        <v>-2.1942144950219841E-2</v>
      </c>
      <c r="DZ41" s="150">
        <f t="shared" si="137"/>
        <v>1782.1766142864778</v>
      </c>
      <c r="EA41" s="152">
        <f t="shared" si="138"/>
        <v>-3.8393284294437557E-2</v>
      </c>
      <c r="EB41" s="161"/>
      <c r="EC41" s="131">
        <v>176.04009528349201</v>
      </c>
      <c r="ED41" s="131">
        <v>92.701715322005995</v>
      </c>
      <c r="EE41" s="131">
        <v>137.75565455733201</v>
      </c>
      <c r="EF41" s="131">
        <v>155.06510670555301</v>
      </c>
      <c r="EG41" s="131">
        <v>151.69986845236099</v>
      </c>
      <c r="EH41" s="131">
        <v>171.86748534638201</v>
      </c>
      <c r="EI41" s="131">
        <v>151.85828976946499</v>
      </c>
      <c r="EJ41" s="131">
        <v>142.967023722319</v>
      </c>
      <c r="EK41" s="131">
        <v>160.79222361954601</v>
      </c>
      <c r="EL41" s="131">
        <v>157.30368998743</v>
      </c>
      <c r="EM41" s="131">
        <v>175.967773369583</v>
      </c>
      <c r="EN41" s="131">
        <v>179.31319517655399</v>
      </c>
      <c r="EO41" s="143">
        <f t="shared" si="139"/>
        <v>1853.3321213120234</v>
      </c>
      <c r="EP41" s="19"/>
      <c r="EQ41" s="157">
        <f>SUM(EC41:EN41)</f>
        <v>1853.3321213120234</v>
      </c>
    </row>
    <row r="42" spans="1:147" ht="27" customHeight="1">
      <c r="A42" s="597"/>
      <c r="B42" s="128" t="s">
        <v>89</v>
      </c>
      <c r="C42" s="112">
        <v>93.97</v>
      </c>
      <c r="D42" s="19">
        <f t="shared" si="83"/>
        <v>0.11832701990900585</v>
      </c>
      <c r="E42" s="112">
        <v>92.682900000000004</v>
      </c>
      <c r="F42" s="19">
        <f t="shared" si="84"/>
        <v>0.13396049125331255</v>
      </c>
      <c r="G42" s="112">
        <v>136.40710000000001</v>
      </c>
      <c r="H42" s="19">
        <f t="shared" si="85"/>
        <v>0.40870584468896998</v>
      </c>
      <c r="I42" s="112">
        <v>122.0455</v>
      </c>
      <c r="J42" s="19">
        <f t="shared" si="86"/>
        <v>0.42977222379074065</v>
      </c>
      <c r="K42" s="112">
        <v>124.0954</v>
      </c>
      <c r="L42" s="19">
        <f t="shared" si="87"/>
        <v>0.74537900460482076</v>
      </c>
      <c r="M42" s="112">
        <v>122.807</v>
      </c>
      <c r="N42" s="19">
        <f t="shared" si="88"/>
        <v>0.61257368109365129</v>
      </c>
      <c r="O42" s="112">
        <v>88.250100000000003</v>
      </c>
      <c r="P42" s="19">
        <f t="shared" si="89"/>
        <v>0.32663228200036376</v>
      </c>
      <c r="Q42" s="126"/>
      <c r="R42" s="126"/>
      <c r="S42" s="112">
        <f t="shared" si="90"/>
        <v>780.25800000000004</v>
      </c>
      <c r="T42" s="19">
        <f t="shared" si="91"/>
        <v>0.23347551024892654</v>
      </c>
      <c r="U42" s="19"/>
      <c r="V42" s="112">
        <v>84.027299999999997</v>
      </c>
      <c r="W42" s="19">
        <f t="shared" si="92"/>
        <v>-0.16964722460761283</v>
      </c>
      <c r="X42" s="112">
        <v>81.733800000000002</v>
      </c>
      <c r="Y42" s="19">
        <f t="shared" si="93"/>
        <v>5.0711540192057925E-2</v>
      </c>
      <c r="Z42" s="112">
        <v>96.831500000000005</v>
      </c>
      <c r="AA42" s="19">
        <f t="shared" si="94"/>
        <v>0.25446303647123458</v>
      </c>
      <c r="AB42" s="112">
        <v>85.360100000000003</v>
      </c>
      <c r="AC42" s="19">
        <f t="shared" si="95"/>
        <v>0.17669414948243989</v>
      </c>
      <c r="AD42" s="112">
        <v>71.099400000000003</v>
      </c>
      <c r="AE42" s="19">
        <f t="shared" si="96"/>
        <v>1.9682475941887656E-2</v>
      </c>
      <c r="AF42" s="112">
        <v>76.155900000000003</v>
      </c>
      <c r="AG42" s="19">
        <f t="shared" si="97"/>
        <v>0.18705917378353387</v>
      </c>
      <c r="AH42" s="112">
        <v>66.521900000000002</v>
      </c>
      <c r="AI42" s="19">
        <f t="shared" si="98"/>
        <v>6.617398398220331E-2</v>
      </c>
      <c r="AJ42" s="112">
        <v>70.838800000000006</v>
      </c>
      <c r="AK42" s="19">
        <f t="shared" si="99"/>
        <v>0.15157515195554905</v>
      </c>
      <c r="AL42" s="112">
        <v>126.74639999999999</v>
      </c>
      <c r="AM42" s="19">
        <f t="shared" si="100"/>
        <v>1.0718998267237714</v>
      </c>
      <c r="AN42" s="112">
        <v>88.307699999999997</v>
      </c>
      <c r="AO42" s="19">
        <f t="shared" si="101"/>
        <v>0.38089094883799479</v>
      </c>
      <c r="AP42" s="112">
        <v>85.359300000000005</v>
      </c>
      <c r="AQ42" s="19">
        <f t="shared" si="102"/>
        <v>2.6525610436589631E-2</v>
      </c>
      <c r="AR42" s="112">
        <v>83.882999999999996</v>
      </c>
      <c r="AS42" s="19">
        <f t="shared" si="103"/>
        <v>-0.53458010506528297</v>
      </c>
      <c r="AT42" s="112">
        <f t="shared" si="104"/>
        <v>1016.8650999999999</v>
      </c>
      <c r="AU42" s="19">
        <f t="shared" si="105"/>
        <v>4.2923909684551287E-2</v>
      </c>
      <c r="AV42" s="19"/>
      <c r="AW42" s="112">
        <f t="shared" si="106"/>
        <v>794.78289999999981</v>
      </c>
      <c r="AX42" s="112">
        <v>101.1947</v>
      </c>
      <c r="AY42" s="19">
        <f t="shared" si="107"/>
        <v>0.16936721440292124</v>
      </c>
      <c r="AZ42" s="112">
        <v>77.789000000000001</v>
      </c>
      <c r="BA42" s="19">
        <f t="shared" si="108"/>
        <v>-0.14005584899986956</v>
      </c>
      <c r="BB42" s="112">
        <v>77.189599999999999</v>
      </c>
      <c r="BC42" s="19">
        <f t="shared" si="109"/>
        <v>-0.17139422044742159</v>
      </c>
      <c r="BD42" s="112">
        <v>72.542299999999997</v>
      </c>
      <c r="BE42" s="19">
        <f t="shared" si="110"/>
        <v>1.053266505261452E-2</v>
      </c>
      <c r="BF42" s="112">
        <v>69.727000000000004</v>
      </c>
      <c r="BG42" s="19">
        <f t="shared" si="111"/>
        <v>0.12545133783231943</v>
      </c>
      <c r="BH42" s="112">
        <v>64.155100000000004</v>
      </c>
      <c r="BI42" s="19">
        <f t="shared" si="112"/>
        <v>-0.33789459996119531</v>
      </c>
      <c r="BJ42" s="112">
        <v>62.393099999999997</v>
      </c>
      <c r="BK42" s="19">
        <f t="shared" si="113"/>
        <v>-0.2694538212141756</v>
      </c>
      <c r="BL42" s="112">
        <v>61.514699999999998</v>
      </c>
      <c r="BM42" s="19">
        <f t="shared" si="114"/>
        <v>-0.25126706459716841</v>
      </c>
      <c r="BN42" s="112">
        <v>61.173999999999999</v>
      </c>
      <c r="BO42" s="19">
        <f t="shared" si="115"/>
        <v>-0.22022663828376943</v>
      </c>
      <c r="BP42" s="112">
        <v>63.949800000000003</v>
      </c>
      <c r="BQ42" s="19">
        <f t="shared" si="116"/>
        <v>-0.27542041609920032</v>
      </c>
      <c r="BR42" s="112">
        <v>83.153599999999997</v>
      </c>
      <c r="BS42" s="19">
        <f t="shared" si="117"/>
        <v>-0.35021782193691564</v>
      </c>
      <c r="BT42" s="112">
        <v>180.23079999999999</v>
      </c>
      <c r="BU42" s="19">
        <f t="shared" si="118"/>
        <v>6.6729010129826127E-2</v>
      </c>
      <c r="BV42" s="112">
        <f t="shared" si="119"/>
        <v>975.01369999999974</v>
      </c>
      <c r="BW42" s="19">
        <f t="shared" si="120"/>
        <v>-0.13867286813487778</v>
      </c>
      <c r="BX42" s="19"/>
      <c r="BY42" s="108">
        <v>86.537999999999997</v>
      </c>
      <c r="BZ42" s="138">
        <f t="shared" si="121"/>
        <v>3.0660430106516436</v>
      </c>
      <c r="CA42" s="108">
        <v>90.458200000000005</v>
      </c>
      <c r="CB42" s="138">
        <f t="shared" si="122"/>
        <v>3.8105316897288901</v>
      </c>
      <c r="CC42" s="137">
        <v>93.156000000000006</v>
      </c>
      <c r="CD42" s="138">
        <f t="shared" si="123"/>
        <v>3.8170517302004265</v>
      </c>
      <c r="CE42" s="137">
        <v>71.786199999999994</v>
      </c>
      <c r="CF42" s="138">
        <f t="shared" si="124"/>
        <v>2.7138540971478529</v>
      </c>
      <c r="CG42" s="137">
        <v>61.954700000000003</v>
      </c>
      <c r="CH42" s="138">
        <f t="shared" si="125"/>
        <v>2.1912054063520516</v>
      </c>
      <c r="CI42" s="121">
        <v>96.895600000000002</v>
      </c>
      <c r="CJ42" s="138">
        <f t="shared" si="126"/>
        <v>2.0943615553625263</v>
      </c>
      <c r="CK42" s="121">
        <v>85.406099999999995</v>
      </c>
      <c r="CL42" s="138">
        <f t="shared" si="127"/>
        <v>1.6544324924086786</v>
      </c>
      <c r="CM42" s="137">
        <v>82.1584</v>
      </c>
      <c r="CN42" s="138">
        <f t="shared" si="128"/>
        <v>1.583061377198443</v>
      </c>
      <c r="CO42" s="137">
        <v>78.450999999999993</v>
      </c>
      <c r="CP42" s="138">
        <f t="shared" si="129"/>
        <v>0.2339292398966939</v>
      </c>
      <c r="CQ42" s="137">
        <v>88.257800000000003</v>
      </c>
      <c r="CR42" s="138">
        <f t="shared" si="130"/>
        <v>9.2568590531578954E-2</v>
      </c>
      <c r="CS42" s="137">
        <v>127.97150000000001</v>
      </c>
      <c r="CT42" s="138">
        <f t="shared" si="131"/>
        <v>0.70991853363210145</v>
      </c>
      <c r="CU42" s="137">
        <v>168.95650000000001</v>
      </c>
      <c r="CV42" s="138">
        <f t="shared" si="132"/>
        <v>1.257548366062851</v>
      </c>
      <c r="CW42" s="137">
        <f t="shared" si="133"/>
        <v>1131.99</v>
      </c>
      <c r="CX42" s="138">
        <f t="shared" si="134"/>
        <v>1.2833031377945274</v>
      </c>
      <c r="CY42" s="138"/>
      <c r="CZ42" s="139">
        <f t="shared" si="135"/>
        <v>0.32026662186502453</v>
      </c>
      <c r="DA42" s="139">
        <f t="shared" si="136"/>
        <v>0.44997382667594255</v>
      </c>
      <c r="DB42" s="139"/>
      <c r="DC42" s="139"/>
      <c r="DD42" s="139"/>
      <c r="DE42" s="139"/>
      <c r="DF42" s="139"/>
      <c r="DG42" s="139"/>
      <c r="DH42" s="139"/>
      <c r="DI42" s="139"/>
      <c r="DJ42" s="139"/>
      <c r="DK42" s="139"/>
      <c r="DL42" s="605" t="s">
        <v>98</v>
      </c>
      <c r="DM42" s="160">
        <v>21.283100000000001</v>
      </c>
      <c r="DN42" s="160">
        <v>18.804200000000002</v>
      </c>
      <c r="DO42" s="150">
        <v>19.338799999999999</v>
      </c>
      <c r="DP42" s="150">
        <v>19.3293</v>
      </c>
      <c r="DQ42" s="150">
        <v>19.414200000000001</v>
      </c>
      <c r="DR42" s="150">
        <v>31.313600000000001</v>
      </c>
      <c r="DS42" s="150">
        <v>32.174900000000001</v>
      </c>
      <c r="DT42" s="150">
        <v>31.8066</v>
      </c>
      <c r="DU42" s="150">
        <v>63.578200000000002</v>
      </c>
      <c r="DV42" s="150">
        <v>80.780100000000004</v>
      </c>
      <c r="DW42" s="150">
        <v>83.104900000000001</v>
      </c>
      <c r="DX42" s="150">
        <v>74.840699999999998</v>
      </c>
      <c r="DY42" s="151">
        <v>2.7340627759733001</v>
      </c>
      <c r="DZ42" s="150">
        <f t="shared" si="137"/>
        <v>495.76859999999999</v>
      </c>
      <c r="EA42" s="152">
        <f t="shared" si="138"/>
        <v>0.85326573730854971</v>
      </c>
      <c r="EB42" s="152"/>
      <c r="EC42" s="131">
        <v>23.9025</v>
      </c>
      <c r="ED42" s="131">
        <v>22.136900000000001</v>
      </c>
      <c r="EE42" s="131">
        <v>25.783100000000001</v>
      </c>
      <c r="EF42" s="131">
        <v>23.232199999999999</v>
      </c>
      <c r="EG42" s="131">
        <v>21.117999999999999</v>
      </c>
      <c r="EH42" s="131">
        <v>22.261600000000001</v>
      </c>
      <c r="EI42" s="131">
        <v>20.452200000000001</v>
      </c>
      <c r="EJ42" s="131">
        <v>22.151299999999999</v>
      </c>
      <c r="EK42" s="131">
        <v>22.478400000000001</v>
      </c>
      <c r="EL42" s="131">
        <v>22.620200000000001</v>
      </c>
      <c r="EM42" s="131">
        <v>21.331700000000001</v>
      </c>
      <c r="EN42" s="131">
        <v>20.0427</v>
      </c>
      <c r="EO42" s="134">
        <f t="shared" si="139"/>
        <v>267.51080000000002</v>
      </c>
      <c r="EP42" s="19"/>
      <c r="EQ42" s="157">
        <f>SUM(EC42:EN42)</f>
        <v>267.51080000000002</v>
      </c>
    </row>
    <row r="43" spans="1:147" s="80" customFormat="1" ht="27" customHeight="1">
      <c r="A43" s="597"/>
      <c r="B43" s="128" t="s">
        <v>90</v>
      </c>
      <c r="C43" s="112">
        <v>141.79324592962499</v>
      </c>
      <c r="D43" s="19">
        <f t="shared" si="83"/>
        <v>0.26730396834102477</v>
      </c>
      <c r="E43" s="112">
        <v>71.731590585803005</v>
      </c>
      <c r="F43" s="19">
        <f t="shared" si="84"/>
        <v>-0.28652364496121374</v>
      </c>
      <c r="G43" s="112">
        <v>81.258138940614998</v>
      </c>
      <c r="H43" s="19">
        <f t="shared" si="85"/>
        <v>-0.31921875641487052</v>
      </c>
      <c r="I43" s="112">
        <v>84.752064998011008</v>
      </c>
      <c r="J43" s="19">
        <f t="shared" si="86"/>
        <v>-0.27825847368524126</v>
      </c>
      <c r="K43" s="112">
        <v>81.807910171921989</v>
      </c>
      <c r="L43" s="19">
        <f t="shared" si="87"/>
        <v>-0.31836241282353372</v>
      </c>
      <c r="M43" s="112">
        <v>88.773389994976</v>
      </c>
      <c r="N43" s="19">
        <f t="shared" si="88"/>
        <v>-0.20423577374591417</v>
      </c>
      <c r="O43" s="112">
        <v>108.677858695634</v>
      </c>
      <c r="P43" s="19">
        <f t="shared" si="89"/>
        <v>-0.12246439010343957</v>
      </c>
      <c r="Q43" s="126"/>
      <c r="R43" s="126"/>
      <c r="S43" s="112">
        <f t="shared" si="90"/>
        <v>658.79419931658595</v>
      </c>
      <c r="T43" s="19">
        <f t="shared" si="91"/>
        <v>-0.28786599197810281</v>
      </c>
      <c r="U43" s="19"/>
      <c r="V43" s="112">
        <v>111.885742861865</v>
      </c>
      <c r="W43" s="19">
        <f t="shared" si="92"/>
        <v>-5.2435463589537767E-2</v>
      </c>
      <c r="X43" s="112">
        <v>100.53814689052101</v>
      </c>
      <c r="Y43" s="19">
        <f t="shared" si="93"/>
        <v>1.2175351038350537</v>
      </c>
      <c r="Z43" s="112">
        <v>119.36013176963201</v>
      </c>
      <c r="AA43" s="19">
        <f t="shared" si="94"/>
        <v>0.10390755886883651</v>
      </c>
      <c r="AB43" s="112">
        <v>117.427170126622</v>
      </c>
      <c r="AC43" s="19">
        <f t="shared" si="95"/>
        <v>6.3772429590396751E-2</v>
      </c>
      <c r="AD43" s="112">
        <v>120.01672400548399</v>
      </c>
      <c r="AE43" s="19">
        <f t="shared" si="96"/>
        <v>0.12438641068484735</v>
      </c>
      <c r="AF43" s="112">
        <v>111.55740238897199</v>
      </c>
      <c r="AG43" s="19">
        <f t="shared" si="97"/>
        <v>4.2102707137818607E-2</v>
      </c>
      <c r="AH43" s="112">
        <v>123.844385880186</v>
      </c>
      <c r="AI43" s="19">
        <f t="shared" si="98"/>
        <v>4.417460307316845E-2</v>
      </c>
      <c r="AJ43" s="112">
        <v>120.46893186091</v>
      </c>
      <c r="AK43" s="19">
        <f t="shared" si="99"/>
        <v>-3.3543542467114995E-2</v>
      </c>
      <c r="AL43" s="112">
        <v>102.393011756606</v>
      </c>
      <c r="AM43" s="19">
        <f t="shared" si="100"/>
        <v>-0.27386606440565997</v>
      </c>
      <c r="AN43" s="112">
        <v>123.04008418768601</v>
      </c>
      <c r="AO43" s="19">
        <f t="shared" si="101"/>
        <v>-0.12586196929933657</v>
      </c>
      <c r="AP43" s="112">
        <v>150.32042327661901</v>
      </c>
      <c r="AQ43" s="19">
        <f t="shared" si="102"/>
        <v>-3.1630531032500464E-3</v>
      </c>
      <c r="AR43" s="112">
        <v>196.123833121964</v>
      </c>
      <c r="AS43" s="19">
        <f t="shared" si="103"/>
        <v>0.42654490102539966</v>
      </c>
      <c r="AT43" s="112">
        <f t="shared" si="104"/>
        <v>1496.9759881270672</v>
      </c>
      <c r="AU43" s="19">
        <f t="shared" si="105"/>
        <v>6.2424261279521165E-2</v>
      </c>
      <c r="AV43" s="19"/>
      <c r="AW43" s="112">
        <f t="shared" si="106"/>
        <v>1271.5373063533698</v>
      </c>
      <c r="AX43" s="112">
        <v>118.077174232066</v>
      </c>
      <c r="AY43" s="19">
        <f t="shared" si="107"/>
        <v>2.2422008534850182</v>
      </c>
      <c r="AZ43" s="112">
        <v>45.337792721588997</v>
      </c>
      <c r="BA43" s="19">
        <f t="shared" si="108"/>
        <v>-0.40144034894467517</v>
      </c>
      <c r="BB43" s="112">
        <v>108.12511501591599</v>
      </c>
      <c r="BC43" s="19">
        <f t="shared" si="109"/>
        <v>0.30667563611557402</v>
      </c>
      <c r="BD43" s="112">
        <v>110.38749159144599</v>
      </c>
      <c r="BE43" s="19">
        <f t="shared" si="110"/>
        <v>0.36567620275638579</v>
      </c>
      <c r="BF43" s="112">
        <v>106.739749667006</v>
      </c>
      <c r="BG43" s="19">
        <f t="shared" si="111"/>
        <v>0.14783460200027454</v>
      </c>
      <c r="BH43" s="112">
        <v>107.050295162719</v>
      </c>
      <c r="BI43" s="19">
        <f t="shared" si="112"/>
        <v>0.45693437382130631</v>
      </c>
      <c r="BJ43" s="112">
        <v>118.605054667766</v>
      </c>
      <c r="BK43" s="19">
        <f t="shared" si="113"/>
        <v>0.39811805269746303</v>
      </c>
      <c r="BL43" s="112">
        <v>124.650139095181</v>
      </c>
      <c r="BM43" s="19">
        <f t="shared" si="114"/>
        <v>0.23740353446899221</v>
      </c>
      <c r="BN43" s="112">
        <v>141.01119192673099</v>
      </c>
      <c r="BO43" s="19">
        <f t="shared" si="115"/>
        <v>0.26454167466361933</v>
      </c>
      <c r="BP43" s="112">
        <v>140.75589880131801</v>
      </c>
      <c r="BQ43" s="19">
        <f t="shared" si="116"/>
        <v>0.21181215224332806</v>
      </c>
      <c r="BR43" s="112">
        <v>150.79740347163201</v>
      </c>
      <c r="BS43" s="19">
        <f t="shared" si="117"/>
        <v>0.46777341916816972</v>
      </c>
      <c r="BT43" s="112">
        <v>137.48171051678099</v>
      </c>
      <c r="BU43" s="19">
        <f t="shared" si="118"/>
        <v>0.19422418934603747</v>
      </c>
      <c r="BV43" s="112">
        <f t="shared" si="119"/>
        <v>1409.0190168701508</v>
      </c>
      <c r="BW43" s="19">
        <f t="shared" si="120"/>
        <v>0.31278691805642889</v>
      </c>
      <c r="BX43" s="19"/>
      <c r="BY43" s="108">
        <v>36.418833862543003</v>
      </c>
      <c r="BZ43" s="138">
        <f t="shared" si="121"/>
        <v>-0.67239838272131069</v>
      </c>
      <c r="CA43" s="108">
        <v>75.744819487336997</v>
      </c>
      <c r="CB43" s="138">
        <f t="shared" si="122"/>
        <v>-0.19175758739124671</v>
      </c>
      <c r="CC43" s="137">
        <v>82.748244497268985</v>
      </c>
      <c r="CD43" s="138">
        <f t="shared" si="123"/>
        <v>-0.35812516767792479</v>
      </c>
      <c r="CE43" s="137">
        <v>80.829915150199994</v>
      </c>
      <c r="CF43" s="138">
        <f t="shared" si="124"/>
        <v>-0.21294514873395876</v>
      </c>
      <c r="CG43" s="137">
        <v>92.992273870291001</v>
      </c>
      <c r="CH43" s="138">
        <f t="shared" si="125"/>
        <v>-0.20507083295228479</v>
      </c>
      <c r="CI43" s="121">
        <v>73.476401604790993</v>
      </c>
      <c r="CJ43" s="138">
        <f t="shared" si="126"/>
        <v>-0.30610015559500325</v>
      </c>
      <c r="CK43" s="121">
        <v>84.831931351530002</v>
      </c>
      <c r="CL43" s="138">
        <f t="shared" si="127"/>
        <v>-0.21902466692053202</v>
      </c>
      <c r="CM43" s="137">
        <v>100.735237635047</v>
      </c>
      <c r="CN43" s="138">
        <f t="shared" si="128"/>
        <v>-0.10313376335685809</v>
      </c>
      <c r="CO43" s="137">
        <v>111.511700050725</v>
      </c>
      <c r="CP43" s="138">
        <f t="shared" si="129"/>
        <v>3.0934976375845746E-2</v>
      </c>
      <c r="CQ43" s="137">
        <v>116.153232611794</v>
      </c>
      <c r="CR43" s="138">
        <f t="shared" si="130"/>
        <v>0.23584699330174308</v>
      </c>
      <c r="CS43" s="137">
        <v>102.738884287122</v>
      </c>
      <c r="CT43" s="138">
        <f t="shared" si="131"/>
        <v>2.1891281794933271E-2</v>
      </c>
      <c r="CU43" s="137">
        <v>115.12219543305901</v>
      </c>
      <c r="CV43" s="138">
        <f t="shared" si="132"/>
        <v>0.14506176186771746</v>
      </c>
      <c r="CW43" s="137">
        <f t="shared" si="133"/>
        <v>1073.3036698417081</v>
      </c>
      <c r="CX43" s="138">
        <f t="shared" si="134"/>
        <v>-0.16565843968483884</v>
      </c>
      <c r="CY43" s="138"/>
      <c r="CZ43" s="139">
        <f t="shared" si="135"/>
        <v>0.12053188266411041</v>
      </c>
      <c r="DA43" s="139">
        <f t="shared" si="136"/>
        <v>-0.11548837706054438</v>
      </c>
      <c r="DB43" s="139"/>
      <c r="DC43" s="139"/>
      <c r="DD43" s="139"/>
      <c r="DE43" s="139"/>
      <c r="DF43" s="139"/>
      <c r="DG43" s="139"/>
      <c r="DH43" s="139"/>
      <c r="DI43" s="139"/>
      <c r="DJ43" s="139"/>
      <c r="DK43" s="139"/>
      <c r="DL43" s="606"/>
      <c r="DM43" s="160">
        <v>111.16805272533701</v>
      </c>
      <c r="DN43" s="160">
        <v>93.715472370295998</v>
      </c>
      <c r="DO43" s="150">
        <v>128.91648080033801</v>
      </c>
      <c r="DP43" s="150">
        <v>102.69921469917701</v>
      </c>
      <c r="DQ43" s="150">
        <v>116.98183652721499</v>
      </c>
      <c r="DR43" s="150">
        <v>105.88905905836501</v>
      </c>
      <c r="DS43" s="150">
        <v>108.623061136936</v>
      </c>
      <c r="DT43" s="150">
        <v>112.31913246292601</v>
      </c>
      <c r="DU43" s="150">
        <v>108.165599776946</v>
      </c>
      <c r="DV43" s="150">
        <v>93.98674208161799</v>
      </c>
      <c r="DW43" s="150">
        <v>103.405383590821</v>
      </c>
      <c r="DX43" s="150">
        <v>100.537979056503</v>
      </c>
      <c r="DY43" s="151">
        <v>-0.36875954994015081</v>
      </c>
      <c r="DZ43" s="150">
        <f t="shared" si="137"/>
        <v>1286.408014286478</v>
      </c>
      <c r="EA43" s="152">
        <f t="shared" si="138"/>
        <v>-0.1888064582066703</v>
      </c>
      <c r="EB43" s="152"/>
      <c r="EC43" s="131">
        <v>152.137595283492</v>
      </c>
      <c r="ED43" s="131">
        <v>70.564815322005998</v>
      </c>
      <c r="EE43" s="131">
        <v>111.972554557332</v>
      </c>
      <c r="EF43" s="131">
        <v>131.832906705553</v>
      </c>
      <c r="EG43" s="131">
        <v>130.58186845236099</v>
      </c>
      <c r="EH43" s="131">
        <v>149.605885346382</v>
      </c>
      <c r="EI43" s="131">
        <v>131.40608976946501</v>
      </c>
      <c r="EJ43" s="131">
        <v>120.81572372231901</v>
      </c>
      <c r="EK43" s="131">
        <v>138.31382361954601</v>
      </c>
      <c r="EL43" s="131">
        <v>134.68348998742999</v>
      </c>
      <c r="EM43" s="131">
        <v>154.63607336958299</v>
      </c>
      <c r="EN43" s="131">
        <v>159.27049517655399</v>
      </c>
      <c r="EO43" s="143">
        <f t="shared" si="139"/>
        <v>1585.8213213120232</v>
      </c>
      <c r="EP43" s="19"/>
      <c r="EQ43" s="157">
        <f>SUM(EC43:EN43)</f>
        <v>1585.8213213120232</v>
      </c>
    </row>
    <row r="44" spans="1:147" ht="27" customHeight="1">
      <c r="A44" s="597"/>
      <c r="B44" s="128" t="s">
        <v>91</v>
      </c>
      <c r="C44" s="112">
        <f>C45+C46</f>
        <v>17119.034619969902</v>
      </c>
      <c r="D44" s="19">
        <f t="shared" si="83"/>
        <v>8.4504079261105147E-2</v>
      </c>
      <c r="E44" s="112">
        <f>E45+E46</f>
        <v>12817.74925985654</v>
      </c>
      <c r="F44" s="19">
        <f t="shared" si="84"/>
        <v>-0.18441092144847637</v>
      </c>
      <c r="G44" s="112">
        <f>G45+G46</f>
        <v>15537.68092826477</v>
      </c>
      <c r="H44" s="19">
        <f t="shared" si="85"/>
        <v>-8.8354629865932455E-2</v>
      </c>
      <c r="I44" s="112">
        <f>I45+I46</f>
        <v>14279.873208614439</v>
      </c>
      <c r="J44" s="19">
        <f t="shared" si="86"/>
        <v>-5.8922977383089381E-2</v>
      </c>
      <c r="K44" s="112">
        <f>K45+K46</f>
        <v>13887.883871016711</v>
      </c>
      <c r="L44" s="19">
        <f t="shared" si="87"/>
        <v>-6.7466426501218257E-2</v>
      </c>
      <c r="M44" s="112">
        <f>M45+M46</f>
        <v>15011.8106890651</v>
      </c>
      <c r="N44" s="19">
        <f t="shared" si="88"/>
        <v>-2.688930687147717E-2</v>
      </c>
      <c r="O44" s="112">
        <f>O45+O46</f>
        <v>12779.3314252366</v>
      </c>
      <c r="P44" s="19">
        <f t="shared" si="89"/>
        <v>-2.8892565117692004E-2</v>
      </c>
      <c r="Q44" s="126"/>
      <c r="R44" s="126"/>
      <c r="S44" s="112">
        <f t="shared" si="90"/>
        <v>101433.36400202406</v>
      </c>
      <c r="T44" s="19">
        <f t="shared" si="91"/>
        <v>-0.16011490909824855</v>
      </c>
      <c r="U44" s="19"/>
      <c r="V44" s="112">
        <f>V45+V46</f>
        <v>15785.126997063442</v>
      </c>
      <c r="W44" s="19">
        <f t="shared" si="92"/>
        <v>-0.13963498920882322</v>
      </c>
      <c r="X44" s="112">
        <f>X45+X46</f>
        <v>15715.94029020191</v>
      </c>
      <c r="Y44" s="19">
        <f t="shared" si="93"/>
        <v>0.38322900666802573</v>
      </c>
      <c r="Z44" s="112">
        <f>Z45+Z46</f>
        <v>17043.558205072419</v>
      </c>
      <c r="AA44" s="19">
        <f t="shared" si="94"/>
        <v>0.1678388201800538</v>
      </c>
      <c r="AB44" s="112">
        <f>AB45+AB46</f>
        <v>15173.96861832363</v>
      </c>
      <c r="AC44" s="19">
        <f t="shared" si="95"/>
        <v>0.14781398669490486</v>
      </c>
      <c r="AD44" s="112">
        <f>AD45+AD46</f>
        <v>14892.6368612238</v>
      </c>
      <c r="AE44" s="19">
        <f t="shared" si="96"/>
        <v>0.15433187679137172</v>
      </c>
      <c r="AF44" s="112">
        <f>AF45+AF46</f>
        <v>15426.621858200489</v>
      </c>
      <c r="AG44" s="19">
        <f t="shared" si="97"/>
        <v>0.15446645312930785</v>
      </c>
      <c r="AH44" s="112">
        <f>AH45+AH46</f>
        <v>13159.5444192901</v>
      </c>
      <c r="AI44" s="19">
        <f t="shared" si="98"/>
        <v>-2.1068970281131971E-2</v>
      </c>
      <c r="AJ44" s="112">
        <f>AJ45+AJ46</f>
        <v>13573.128505664161</v>
      </c>
      <c r="AK44" s="19">
        <f t="shared" si="99"/>
        <v>-8.3066868693958407E-3</v>
      </c>
      <c r="AL44" s="112">
        <f>AL45+AL46</f>
        <v>14946.708240572101</v>
      </c>
      <c r="AM44" s="19">
        <f t="shared" si="100"/>
        <v>3.1033154501699522E-2</v>
      </c>
      <c r="AN44" s="112">
        <f>AN45+AN46</f>
        <v>15735.1064968584</v>
      </c>
      <c r="AO44" s="19">
        <f t="shared" si="101"/>
        <v>-2.8789181377244399E-2</v>
      </c>
      <c r="AP44" s="112">
        <f>AP45+AP46</f>
        <v>17922.216575078899</v>
      </c>
      <c r="AQ44" s="19">
        <f t="shared" si="102"/>
        <v>-6.5408286591104425E-2</v>
      </c>
      <c r="AR44" s="112">
        <f>AR45+AR46</f>
        <v>21097.508371059699</v>
      </c>
      <c r="AS44" s="19">
        <f t="shared" si="103"/>
        <v>-0.25779102190799874</v>
      </c>
      <c r="AT44" s="112">
        <f t="shared" si="104"/>
        <v>190472.06543860908</v>
      </c>
      <c r="AU44" s="19">
        <f t="shared" si="105"/>
        <v>6.6349775148983881E-3</v>
      </c>
      <c r="AV44" s="19"/>
      <c r="AW44" s="112">
        <f t="shared" si="106"/>
        <v>160791.32349123515</v>
      </c>
      <c r="AX44" s="112">
        <f>AX45+AX46</f>
        <v>18347.011790434983</v>
      </c>
      <c r="AY44" s="19">
        <f t="shared" si="107"/>
        <v>0.55096042742030771</v>
      </c>
      <c r="AZ44" s="112">
        <f>AZ45+AZ46</f>
        <v>11361.77756137363</v>
      </c>
      <c r="BA44" s="19">
        <f t="shared" si="108"/>
        <v>-0.17727628977396981</v>
      </c>
      <c r="BB44" s="112">
        <f>BB45+BB46</f>
        <v>14594.10143811172</v>
      </c>
      <c r="BC44" s="19">
        <f t="shared" si="109"/>
        <v>8.2027219677539343E-2</v>
      </c>
      <c r="BD44" s="112">
        <f>BD45+BD46</f>
        <v>13219.884749807421</v>
      </c>
      <c r="BE44" s="19">
        <f t="shared" si="110"/>
        <v>0.14716438332767834</v>
      </c>
      <c r="BF44" s="112">
        <f>BF45+BF46</f>
        <v>12901.520923618591</v>
      </c>
      <c r="BG44" s="19">
        <f t="shared" si="111"/>
        <v>9.0999948064050207E-2</v>
      </c>
      <c r="BH44" s="112">
        <f>BH45+BH46</f>
        <v>13362.555331412999</v>
      </c>
      <c r="BI44" s="19">
        <f t="shared" si="112"/>
        <v>-3.1779621865170804E-2</v>
      </c>
      <c r="BJ44" s="112">
        <f>BJ45+BJ46</f>
        <v>13442.76973534008</v>
      </c>
      <c r="BK44" s="19">
        <f t="shared" si="113"/>
        <v>1.951654350381693E-3</v>
      </c>
      <c r="BL44" s="112">
        <f>BL45+BL46</f>
        <v>13686.820638949499</v>
      </c>
      <c r="BM44" s="19">
        <f t="shared" si="114"/>
        <v>-6.3024200137263842E-2</v>
      </c>
      <c r="BN44" s="112">
        <f>BN45+BN46</f>
        <v>14496.825999543998</v>
      </c>
      <c r="BO44" s="19">
        <f t="shared" si="115"/>
        <v>-6.3276367866044847E-2</v>
      </c>
      <c r="BP44" s="112">
        <f>BP45+BP46</f>
        <v>16201.535439207601</v>
      </c>
      <c r="BQ44" s="19">
        <f t="shared" si="116"/>
        <v>-8.331643092107377E-2</v>
      </c>
      <c r="BR44" s="112">
        <f>BR45+BR46</f>
        <v>19176.519883434601</v>
      </c>
      <c r="BS44" s="19">
        <f t="shared" si="117"/>
        <v>-8.8748590648069281E-2</v>
      </c>
      <c r="BT44" s="112">
        <f>BT45+BT46</f>
        <v>28425.293945237801</v>
      </c>
      <c r="BU44" s="19">
        <f t="shared" si="118"/>
        <v>0.15837790190410672</v>
      </c>
      <c r="BV44" s="112">
        <f t="shared" si="119"/>
        <v>189216.61743647294</v>
      </c>
      <c r="BW44" s="19">
        <f t="shared" si="120"/>
        <v>3.3773361636485255E-2</v>
      </c>
      <c r="BX44" s="19"/>
      <c r="BY44" s="137">
        <f>BY45+BY46</f>
        <v>11829.451909969959</v>
      </c>
      <c r="BZ44" s="138">
        <f t="shared" si="121"/>
        <v>1.6417072170513691E-3</v>
      </c>
      <c r="CA44" s="137">
        <f>CA45+CA46</f>
        <v>13809.955177117921</v>
      </c>
      <c r="CB44" s="138">
        <f t="shared" si="122"/>
        <v>0.55819027018045131</v>
      </c>
      <c r="CC44" s="137">
        <f>SUM(CC45:CC46)</f>
        <v>13487.73965451718</v>
      </c>
      <c r="CD44" s="138">
        <f t="shared" si="123"/>
        <v>0.13072699960367484</v>
      </c>
      <c r="CE44" s="137">
        <v>11523.967220338</v>
      </c>
      <c r="CF44" s="138">
        <f t="shared" si="124"/>
        <v>0.12655755670213842</v>
      </c>
      <c r="CG44" s="137">
        <v>11825.4092921929</v>
      </c>
      <c r="CH44" s="138">
        <f t="shared" si="125"/>
        <v>3.7826715910031172E-2</v>
      </c>
      <c r="CI44" s="137">
        <f>CI45+CI46</f>
        <v>13801.15068137122</v>
      </c>
      <c r="CJ44" s="138">
        <f t="shared" si="126"/>
        <v>0.22714739254927574</v>
      </c>
      <c r="CK44" s="137">
        <f>CK45+CK46</f>
        <v>13416.58519847022</v>
      </c>
      <c r="CL44" s="138">
        <f t="shared" si="127"/>
        <v>0.19104312464696838</v>
      </c>
      <c r="CM44" s="137">
        <v>14607.4430534434</v>
      </c>
      <c r="CN44" s="138">
        <f t="shared" si="128"/>
        <v>0.23042854108202815</v>
      </c>
      <c r="CO44" s="137">
        <f>SUM(CO45:CO46)</f>
        <v>15476.09722039221</v>
      </c>
      <c r="CP44" s="138">
        <f t="shared" si="129"/>
        <v>5.68944794916173E-2</v>
      </c>
      <c r="CQ44" s="137">
        <f>SUM(CQ45:CQ46)</f>
        <v>17674.07640510752</v>
      </c>
      <c r="CR44" s="138">
        <f t="shared" si="130"/>
        <v>1.6501802959490552E-2</v>
      </c>
      <c r="CS44" s="137">
        <f>CS45+CS46</f>
        <v>21044.159368787889</v>
      </c>
      <c r="CT44" s="138">
        <f t="shared" si="131"/>
        <v>7.7292910877136078E-2</v>
      </c>
      <c r="CU44" s="137">
        <f>CU45+CU46</f>
        <v>24538.8779417435</v>
      </c>
      <c r="CV44" s="138">
        <f t="shared" si="132"/>
        <v>0.25619459462600758</v>
      </c>
      <c r="CW44" s="137">
        <f t="shared" si="133"/>
        <v>183034.91312345193</v>
      </c>
      <c r="CX44" s="138">
        <f t="shared" si="134"/>
        <v>0.1457118664558037</v>
      </c>
      <c r="CY44" s="138"/>
      <c r="CZ44" s="139">
        <f t="shared" si="135"/>
        <v>0.16606596213764102</v>
      </c>
      <c r="DA44" s="139">
        <f t="shared" si="136"/>
        <v>0.19067943842918256</v>
      </c>
      <c r="DB44" s="139"/>
      <c r="DC44" s="139"/>
      <c r="DD44" s="139"/>
      <c r="DE44" s="139"/>
      <c r="DF44" s="139"/>
      <c r="DG44" s="139"/>
      <c r="DH44" s="139"/>
      <c r="DI44" s="139"/>
      <c r="DJ44" s="139"/>
      <c r="DK44" s="139"/>
      <c r="DL44" s="615"/>
      <c r="DM44" s="137">
        <v>11810.0632439086</v>
      </c>
      <c r="DN44" s="137">
        <v>8862.8169751814803</v>
      </c>
      <c r="DO44" s="137">
        <v>11928.378520407399</v>
      </c>
      <c r="DP44" s="137">
        <v>10229.3639164545</v>
      </c>
      <c r="DQ44" s="137">
        <v>11394.396685793199</v>
      </c>
      <c r="DR44" s="137">
        <v>11246.5305839918</v>
      </c>
      <c r="DS44" s="137">
        <v>11264.5671015875</v>
      </c>
      <c r="DT44" s="137">
        <v>11871.8337276196</v>
      </c>
      <c r="DU44" s="137">
        <v>14642.9918224537</v>
      </c>
      <c r="DV44" s="137">
        <v>17387.156966815401</v>
      </c>
      <c r="DW44" s="137">
        <v>19584.0996658853</v>
      </c>
      <c r="DX44" s="137">
        <v>19534.296713837699</v>
      </c>
      <c r="DY44" s="138">
        <v>0.24760648754370099</v>
      </c>
      <c r="DZ44" s="137">
        <f t="shared" si="137"/>
        <v>159756.49592393619</v>
      </c>
      <c r="EA44" s="19">
        <f t="shared" si="138"/>
        <v>6.2855492751405118E-2</v>
      </c>
      <c r="EB44" s="19"/>
      <c r="EC44" s="131">
        <f t="shared" ref="EC44:EN44" si="141">EC45+EC46</f>
        <v>14261.7100189913</v>
      </c>
      <c r="ED44" s="131">
        <f t="shared" si="141"/>
        <v>7820.8229946805195</v>
      </c>
      <c r="EE44" s="131">
        <f t="shared" si="141"/>
        <v>10331.185824795599</v>
      </c>
      <c r="EF44" s="131">
        <f t="shared" si="141"/>
        <v>11709.5549447341</v>
      </c>
      <c r="EG44" s="131">
        <f t="shared" si="141"/>
        <v>11535.438931817202</v>
      </c>
      <c r="EH44" s="131">
        <f t="shared" si="141"/>
        <v>13091.6234067061</v>
      </c>
      <c r="EI44" s="131">
        <f t="shared" si="141"/>
        <v>11692.395922305801</v>
      </c>
      <c r="EJ44" s="131">
        <f t="shared" si="141"/>
        <v>12429.045364128098</v>
      </c>
      <c r="EK44" s="131">
        <f t="shared" si="141"/>
        <v>13285.0679960585</v>
      </c>
      <c r="EL44" s="131">
        <f t="shared" si="141"/>
        <v>13174.1897691758</v>
      </c>
      <c r="EM44" s="108">
        <f t="shared" si="141"/>
        <v>15320.3109432689</v>
      </c>
      <c r="EN44" s="108">
        <f t="shared" si="141"/>
        <v>15657.4183517569</v>
      </c>
      <c r="EO44" s="143">
        <f t="shared" si="139"/>
        <v>150308.76446841884</v>
      </c>
      <c r="EP44" s="19"/>
      <c r="EQ44" s="155"/>
    </row>
    <row r="45" spans="1:147" ht="27" customHeight="1">
      <c r="A45" s="597"/>
      <c r="B45" s="128" t="s">
        <v>92</v>
      </c>
      <c r="C45" s="112">
        <v>5007.3951999999999</v>
      </c>
      <c r="D45" s="19">
        <f t="shared" si="83"/>
        <v>-0.44781000005425531</v>
      </c>
      <c r="E45" s="112">
        <v>5066.8202000000001</v>
      </c>
      <c r="F45" s="19">
        <f t="shared" si="84"/>
        <v>-0.47661346545220018</v>
      </c>
      <c r="G45" s="112">
        <v>5704.8297000000002</v>
      </c>
      <c r="H45" s="19">
        <f t="shared" si="85"/>
        <v>-0.52274259648979204</v>
      </c>
      <c r="I45" s="112">
        <v>5032.3217999999997</v>
      </c>
      <c r="J45" s="19">
        <f t="shared" si="86"/>
        <v>-0.47956528775179386</v>
      </c>
      <c r="K45" s="112">
        <v>4849.3545000000004</v>
      </c>
      <c r="L45" s="19">
        <f t="shared" si="87"/>
        <v>-0.46222686609549546</v>
      </c>
      <c r="M45" s="112">
        <v>4836.8822</v>
      </c>
      <c r="N45" s="19">
        <f t="shared" si="88"/>
        <v>-0.46991645057317921</v>
      </c>
      <c r="O45" s="112">
        <v>1218.075</v>
      </c>
      <c r="P45" s="19">
        <f t="shared" si="89"/>
        <v>-0.61009784405066103</v>
      </c>
      <c r="Q45" s="126"/>
      <c r="R45" s="126"/>
      <c r="S45" s="112">
        <f t="shared" si="90"/>
        <v>31715.678600000003</v>
      </c>
      <c r="T45" s="19">
        <f t="shared" si="91"/>
        <v>-0.51552220949138872</v>
      </c>
      <c r="U45" s="19"/>
      <c r="V45" s="112">
        <v>9068.2468000000008</v>
      </c>
      <c r="W45" s="19">
        <f t="shared" si="92"/>
        <v>-0.26083554984933088</v>
      </c>
      <c r="X45" s="112">
        <v>9680.8379000000004</v>
      </c>
      <c r="Y45" s="19">
        <f t="shared" si="93"/>
        <v>-4.0861339906288485E-3</v>
      </c>
      <c r="Z45" s="112">
        <v>11953.3603</v>
      </c>
      <c r="AA45" s="19">
        <f t="shared" si="94"/>
        <v>0.51581959827819346</v>
      </c>
      <c r="AB45" s="112">
        <v>9669.4583999999995</v>
      </c>
      <c r="AC45" s="19">
        <f t="shared" si="95"/>
        <v>0.44611375166697487</v>
      </c>
      <c r="AD45" s="112">
        <v>9017.4725999999991</v>
      </c>
      <c r="AE45" s="19">
        <f t="shared" si="96"/>
        <v>0.46675447538770376</v>
      </c>
      <c r="AF45" s="112">
        <v>9124.7543999999998</v>
      </c>
      <c r="AG45" s="19">
        <f t="shared" si="97"/>
        <v>0.47374010322563476</v>
      </c>
      <c r="AH45" s="112">
        <v>3124.0529999999999</v>
      </c>
      <c r="AI45" s="19">
        <f t="shared" si="98"/>
        <v>-0.41357863050708177</v>
      </c>
      <c r="AJ45" s="112">
        <v>3825.4544000000001</v>
      </c>
      <c r="AK45" s="19">
        <f t="shared" si="99"/>
        <v>-0.21247604333037073</v>
      </c>
      <c r="AL45" s="112">
        <v>4235.0173000000004</v>
      </c>
      <c r="AM45" s="19">
        <f t="shared" si="100"/>
        <v>2.3110609304451302E-2</v>
      </c>
      <c r="AN45" s="112">
        <v>4101.1481000000003</v>
      </c>
      <c r="AO45" s="19">
        <f t="shared" si="101"/>
        <v>-0.15262105340172749</v>
      </c>
      <c r="AP45" s="112">
        <v>4113.2191999999995</v>
      </c>
      <c r="AQ45" s="19">
        <f t="shared" si="102"/>
        <v>-0.41921764158138286</v>
      </c>
      <c r="AR45" s="112">
        <v>4842.5816000000004</v>
      </c>
      <c r="AS45" s="19">
        <f t="shared" si="103"/>
        <v>-0.79773198324188954</v>
      </c>
      <c r="AT45" s="112">
        <f t="shared" si="104"/>
        <v>82755.604000000021</v>
      </c>
      <c r="AU45" s="19">
        <f t="shared" si="105"/>
        <v>-0.16482874573342265</v>
      </c>
      <c r="AV45" s="19"/>
      <c r="AW45" s="112">
        <f t="shared" si="106"/>
        <v>75146.774899999989</v>
      </c>
      <c r="AX45" s="112">
        <v>12268.2399</v>
      </c>
      <c r="AY45" s="19">
        <f t="shared" si="107"/>
        <v>0.20459915959741104</v>
      </c>
      <c r="AZ45" s="112">
        <v>9720.5573999999997</v>
      </c>
      <c r="BA45" s="19">
        <f t="shared" si="108"/>
        <v>-5.020781619487491E-2</v>
      </c>
      <c r="BB45" s="112">
        <v>7885.7407000000003</v>
      </c>
      <c r="BC45" s="19">
        <f t="shared" si="109"/>
        <v>2.675621188403543E-2</v>
      </c>
      <c r="BD45" s="112">
        <v>6686.5129999999999</v>
      </c>
      <c r="BE45" s="19">
        <f t="shared" si="110"/>
        <v>0.1337087363206646</v>
      </c>
      <c r="BF45" s="112">
        <v>6147.9087</v>
      </c>
      <c r="BG45" s="19">
        <f t="shared" si="111"/>
        <v>0.30614428702424323</v>
      </c>
      <c r="BH45" s="112">
        <v>6191.5627999999997</v>
      </c>
      <c r="BI45" s="19">
        <f t="shared" si="112"/>
        <v>-0.34732731321841437</v>
      </c>
      <c r="BJ45" s="112">
        <v>5327.3177999999998</v>
      </c>
      <c r="BK45" s="19">
        <f t="shared" si="113"/>
        <v>-0.36529627529653386</v>
      </c>
      <c r="BL45" s="112">
        <v>4857.5721000000003</v>
      </c>
      <c r="BM45" s="19">
        <f t="shared" si="114"/>
        <v>-0.42527008119124243</v>
      </c>
      <c r="BN45" s="112">
        <v>4139.3543</v>
      </c>
      <c r="BO45" s="19">
        <f t="shared" si="115"/>
        <v>-0.4726563891917801</v>
      </c>
      <c r="BP45" s="112">
        <v>4839.8041000000003</v>
      </c>
      <c r="BQ45" s="19">
        <f t="shared" si="116"/>
        <v>-0.46169494165404523</v>
      </c>
      <c r="BR45" s="112">
        <v>7082.2040999999999</v>
      </c>
      <c r="BS45" s="19">
        <f t="shared" si="117"/>
        <v>-0.45241900271812541</v>
      </c>
      <c r="BT45" s="112">
        <v>23941.410400000001</v>
      </c>
      <c r="BU45" s="19">
        <f t="shared" si="118"/>
        <v>0.27662378432143364</v>
      </c>
      <c r="BV45" s="112">
        <f t="shared" si="119"/>
        <v>99088.185299999983</v>
      </c>
      <c r="BW45" s="19">
        <f t="shared" si="120"/>
        <v>-0.12746327872877283</v>
      </c>
      <c r="BX45" s="19"/>
      <c r="BY45" s="108">
        <v>10184.4998</v>
      </c>
      <c r="BZ45" s="138">
        <f t="shared" si="121"/>
        <v>12.471770855682667</v>
      </c>
      <c r="CA45" s="108">
        <v>10234.404500000001</v>
      </c>
      <c r="CB45" s="138">
        <f t="shared" si="122"/>
        <v>13.956583924982121</v>
      </c>
      <c r="CC45" s="137">
        <v>7680.2464</v>
      </c>
      <c r="CD45" s="138">
        <f t="shared" si="123"/>
        <v>10.781654895105216</v>
      </c>
      <c r="CE45" s="137">
        <v>5897.9107999999997</v>
      </c>
      <c r="CF45" s="138">
        <f t="shared" si="124"/>
        <v>8.1586234526731296</v>
      </c>
      <c r="CG45" s="137">
        <v>4706.9138999999996</v>
      </c>
      <c r="CH45" s="138">
        <f t="shared" si="125"/>
        <v>5.8361098729784855</v>
      </c>
      <c r="CI45" s="121">
        <v>9486.4745000000003</v>
      </c>
      <c r="CJ45" s="138">
        <f t="shared" si="126"/>
        <v>9.8203412468661817</v>
      </c>
      <c r="CK45" s="121">
        <v>8393.393</v>
      </c>
      <c r="CL45" s="138">
        <f t="shared" si="127"/>
        <v>9.3264255041047868</v>
      </c>
      <c r="CM45" s="137">
        <v>8451.9213999999993</v>
      </c>
      <c r="CN45" s="138">
        <f t="shared" si="128"/>
        <v>8.9217643061327081</v>
      </c>
      <c r="CO45" s="121">
        <v>7849.4443000000001</v>
      </c>
      <c r="CP45" s="138">
        <f t="shared" si="129"/>
        <v>-9.6372595477267509E-2</v>
      </c>
      <c r="CQ45" s="121">
        <v>8990.8204000000005</v>
      </c>
      <c r="CR45" s="138">
        <f t="shared" si="130"/>
        <v>-0.11439596776656069</v>
      </c>
      <c r="CS45" s="108">
        <v>12933.619199999999</v>
      </c>
      <c r="CT45" s="138">
        <f t="shared" si="131"/>
        <v>0.15927020223595334</v>
      </c>
      <c r="CU45" s="108">
        <v>18753.692899999998</v>
      </c>
      <c r="CV45" s="138">
        <f t="shared" si="132"/>
        <v>0.68093686884286497</v>
      </c>
      <c r="CW45" s="137">
        <f t="shared" si="133"/>
        <v>113563.34109999999</v>
      </c>
      <c r="CX45" s="138">
        <f t="shared" si="134"/>
        <v>1.4009238248818359</v>
      </c>
      <c r="CY45" s="138"/>
      <c r="CZ45" s="139">
        <f t="shared" si="135"/>
        <v>0.44999575215574605</v>
      </c>
      <c r="DA45" s="139">
        <f t="shared" si="136"/>
        <v>0.43853604282874992</v>
      </c>
      <c r="DB45" s="139"/>
      <c r="DC45" s="139"/>
      <c r="DD45" s="139"/>
      <c r="DE45" s="139"/>
      <c r="DF45" s="139"/>
      <c r="DG45" s="139"/>
      <c r="DH45" s="139"/>
      <c r="DI45" s="139"/>
      <c r="DJ45" s="139"/>
      <c r="DK45" s="139"/>
      <c r="DL45" s="615"/>
      <c r="DM45" s="108">
        <v>755.98820000000001</v>
      </c>
      <c r="DN45" s="108">
        <v>684.27419999999995</v>
      </c>
      <c r="DO45" s="137">
        <v>651.8818</v>
      </c>
      <c r="DP45" s="137">
        <v>643.97349999999994</v>
      </c>
      <c r="DQ45" s="137">
        <v>688.53689999999995</v>
      </c>
      <c r="DR45" s="137">
        <v>876.726</v>
      </c>
      <c r="DS45" s="137">
        <v>812.80719999999997</v>
      </c>
      <c r="DT45" s="137">
        <v>851.85670000000005</v>
      </c>
      <c r="DU45" s="137">
        <v>8686.5938999999998</v>
      </c>
      <c r="DV45" s="137">
        <v>10152.19</v>
      </c>
      <c r="DW45" s="137">
        <v>11338.3326</v>
      </c>
      <c r="DX45" s="137">
        <v>11156.6908</v>
      </c>
      <c r="DY45" s="138">
        <v>13.802762091247599</v>
      </c>
      <c r="DZ45" s="137">
        <f t="shared" si="137"/>
        <v>47299.851800000004</v>
      </c>
      <c r="EA45" s="19">
        <f t="shared" si="138"/>
        <v>3.9685116488906322</v>
      </c>
      <c r="EB45" s="19"/>
      <c r="EC45" s="131">
        <v>936.8451</v>
      </c>
      <c r="ED45" s="131">
        <v>756.82759999999996</v>
      </c>
      <c r="EE45" s="131">
        <v>945.03250000000003</v>
      </c>
      <c r="EF45" s="131">
        <v>781.1431</v>
      </c>
      <c r="EG45" s="131">
        <v>733.31420000000003</v>
      </c>
      <c r="EH45" s="131">
        <v>695.43209999999999</v>
      </c>
      <c r="EI45" s="131">
        <v>709.7047</v>
      </c>
      <c r="EJ45" s="131">
        <v>772.2527</v>
      </c>
      <c r="EK45" s="131">
        <v>835.67219999999998</v>
      </c>
      <c r="EL45" s="131">
        <v>807.76909999999998</v>
      </c>
      <c r="EM45" s="131">
        <v>792.24059999999997</v>
      </c>
      <c r="EN45" s="131">
        <v>753.68979999999999</v>
      </c>
      <c r="EO45" s="134">
        <f t="shared" si="139"/>
        <v>9519.9236999999994</v>
      </c>
      <c r="EP45" s="19"/>
      <c r="EQ45" s="157">
        <f>SUM(EC45:EN45)</f>
        <v>9519.9236999999994</v>
      </c>
    </row>
    <row r="46" spans="1:147" ht="27" customHeight="1" thickBot="1">
      <c r="A46" s="598"/>
      <c r="B46" s="128" t="s">
        <v>93</v>
      </c>
      <c r="C46" s="112">
        <v>12111.639419969901</v>
      </c>
      <c r="D46" s="19">
        <f t="shared" si="83"/>
        <v>0.80316442524388032</v>
      </c>
      <c r="E46" s="112">
        <v>7750.9290598565403</v>
      </c>
      <c r="F46" s="19">
        <f t="shared" si="84"/>
        <v>0.28430779773352377</v>
      </c>
      <c r="G46" s="112">
        <v>9832.8512282647698</v>
      </c>
      <c r="H46" s="19">
        <f t="shared" si="85"/>
        <v>0.93172277613533661</v>
      </c>
      <c r="I46" s="112">
        <v>9247.5514086144394</v>
      </c>
      <c r="J46" s="19">
        <f t="shared" si="86"/>
        <v>0.67999532053384626</v>
      </c>
      <c r="K46" s="112">
        <v>9038.5293710167098</v>
      </c>
      <c r="L46" s="19">
        <f t="shared" si="87"/>
        <v>0.53843007091243078</v>
      </c>
      <c r="M46" s="112">
        <v>10174.9284890651</v>
      </c>
      <c r="N46" s="19">
        <f t="shared" si="88"/>
        <v>0.61458941441630532</v>
      </c>
      <c r="O46" s="112">
        <v>11561.256425236599</v>
      </c>
      <c r="P46" s="19">
        <f t="shared" si="89"/>
        <v>0.15203690005789783</v>
      </c>
      <c r="Q46" s="126"/>
      <c r="R46" s="126"/>
      <c r="S46" s="112">
        <f t="shared" si="90"/>
        <v>69717.685402024057</v>
      </c>
      <c r="T46" s="19">
        <f t="shared" si="91"/>
        <v>0.26056062779556366</v>
      </c>
      <c r="U46" s="19"/>
      <c r="V46" s="112">
        <v>6716.8801970634404</v>
      </c>
      <c r="W46" s="19">
        <f t="shared" si="92"/>
        <v>0.10497322783776952</v>
      </c>
      <c r="X46" s="112">
        <v>6035.1023902019097</v>
      </c>
      <c r="Y46" s="19">
        <f t="shared" si="93"/>
        <v>2.6772046384994388</v>
      </c>
      <c r="Z46" s="112">
        <v>5090.1979050724203</v>
      </c>
      <c r="AA46" s="19">
        <f t="shared" si="94"/>
        <v>-0.2412158344207922</v>
      </c>
      <c r="AB46" s="112">
        <v>5504.5102183236304</v>
      </c>
      <c r="AC46" s="19">
        <f t="shared" si="95"/>
        <v>-0.15747787985799477</v>
      </c>
      <c r="AD46" s="112">
        <v>5875.1642612238002</v>
      </c>
      <c r="AE46" s="19">
        <f t="shared" si="96"/>
        <v>-0.13007083221667659</v>
      </c>
      <c r="AF46" s="112">
        <v>6301.8674582004896</v>
      </c>
      <c r="AG46" s="19">
        <f t="shared" si="97"/>
        <v>-0.12120010854916541</v>
      </c>
      <c r="AH46" s="112">
        <v>10035.4914192901</v>
      </c>
      <c r="AI46" s="19">
        <f t="shared" si="98"/>
        <v>0.23659058044431136</v>
      </c>
      <c r="AJ46" s="112">
        <v>9747.6741056641604</v>
      </c>
      <c r="AK46" s="19">
        <f t="shared" si="99"/>
        <v>0.10402080796152724</v>
      </c>
      <c r="AL46" s="112">
        <v>10711.6909405721</v>
      </c>
      <c r="AM46" s="19">
        <f t="shared" si="100"/>
        <v>3.4199392603090129E-2</v>
      </c>
      <c r="AN46" s="112">
        <v>11633.958396858399</v>
      </c>
      <c r="AO46" s="19">
        <f t="shared" si="101"/>
        <v>2.3959997778805642E-2</v>
      </c>
      <c r="AP46" s="112">
        <v>13808.997375078899</v>
      </c>
      <c r="AQ46" s="19">
        <f t="shared" si="102"/>
        <v>0.1417758244739129</v>
      </c>
      <c r="AR46" s="112">
        <v>16254.9267710597</v>
      </c>
      <c r="AS46" s="19">
        <f t="shared" si="103"/>
        <v>2.6251893268556401</v>
      </c>
      <c r="AT46" s="112">
        <f t="shared" si="104"/>
        <v>107716.46143860907</v>
      </c>
      <c r="AU46" s="19">
        <f t="shared" si="105"/>
        <v>0.19514407257749977</v>
      </c>
      <c r="AV46" s="19"/>
      <c r="AW46" s="112">
        <f t="shared" si="106"/>
        <v>85644.548591235129</v>
      </c>
      <c r="AX46" s="112">
        <v>6078.7718904349804</v>
      </c>
      <c r="AY46" s="19">
        <f t="shared" si="107"/>
        <v>2.6954096435950285</v>
      </c>
      <c r="AZ46" s="112">
        <v>1641.2201613736299</v>
      </c>
      <c r="BA46" s="19">
        <f t="shared" si="108"/>
        <v>-0.54098814152550645</v>
      </c>
      <c r="BB46" s="112">
        <v>6708.3607381117199</v>
      </c>
      <c r="BC46" s="19">
        <f t="shared" si="109"/>
        <v>0.15512157209891342</v>
      </c>
      <c r="BD46" s="112">
        <v>6533.3717498074202</v>
      </c>
      <c r="BE46" s="19">
        <f t="shared" si="110"/>
        <v>0.16127021517053075</v>
      </c>
      <c r="BF46" s="112">
        <v>6753.6122236185902</v>
      </c>
      <c r="BG46" s="19">
        <f t="shared" si="111"/>
        <v>-5.1258468042913674E-2</v>
      </c>
      <c r="BH46" s="112">
        <v>7170.9925314129996</v>
      </c>
      <c r="BI46" s="19">
        <f t="shared" si="112"/>
        <v>0.66200016640276149</v>
      </c>
      <c r="BJ46" s="112">
        <v>8115.4519353400801</v>
      </c>
      <c r="BK46" s="19">
        <f t="shared" si="113"/>
        <v>0.61559653994756292</v>
      </c>
      <c r="BL46" s="112">
        <v>8829.2485389494996</v>
      </c>
      <c r="BM46" s="19">
        <f t="shared" si="114"/>
        <v>0.4343623556275622</v>
      </c>
      <c r="BN46" s="112">
        <v>10357.471699543999</v>
      </c>
      <c r="BO46" s="19">
        <f t="shared" si="115"/>
        <v>0.35806254823136152</v>
      </c>
      <c r="BP46" s="112">
        <v>11361.731339207599</v>
      </c>
      <c r="BQ46" s="19">
        <f t="shared" si="116"/>
        <v>0.3084643977471806</v>
      </c>
      <c r="BR46" s="112">
        <v>12094.3157834346</v>
      </c>
      <c r="BS46" s="19">
        <f t="shared" si="117"/>
        <v>0.49118499282916206</v>
      </c>
      <c r="BT46" s="112">
        <v>4483.8835452377998</v>
      </c>
      <c r="BU46" s="19">
        <f t="shared" si="118"/>
        <v>-0.22493688397450506</v>
      </c>
      <c r="BV46" s="112">
        <f t="shared" si="119"/>
        <v>90128.432136472926</v>
      </c>
      <c r="BW46" s="19">
        <f t="shared" si="120"/>
        <v>0.29734263255260385</v>
      </c>
      <c r="BX46" s="19"/>
      <c r="BY46" s="108">
        <v>1644.95210996996</v>
      </c>
      <c r="BZ46" s="138">
        <f t="shared" si="121"/>
        <v>-0.85119043398602412</v>
      </c>
      <c r="CA46" s="108">
        <v>3575.5506771179198</v>
      </c>
      <c r="CB46" s="138">
        <f t="shared" si="122"/>
        <v>-0.56281323269858685</v>
      </c>
      <c r="CC46" s="137">
        <v>5807.4932545171796</v>
      </c>
      <c r="CD46" s="138">
        <f t="shared" si="123"/>
        <v>-0.48499135870742616</v>
      </c>
      <c r="CE46" s="137">
        <v>5626.0564203379699</v>
      </c>
      <c r="CF46" s="138">
        <f t="shared" si="124"/>
        <v>-0.41305923119415444</v>
      </c>
      <c r="CG46" s="137">
        <v>7118.49539219294</v>
      </c>
      <c r="CH46" s="138">
        <f t="shared" si="125"/>
        <v>-0.33508419364512265</v>
      </c>
      <c r="CI46" s="108">
        <v>4314.6761813712201</v>
      </c>
      <c r="CJ46" s="138">
        <f t="shared" si="126"/>
        <v>-0.58391923913089694</v>
      </c>
      <c r="CK46" s="121">
        <v>5023.1921984702203</v>
      </c>
      <c r="CL46" s="138">
        <f t="shared" si="127"/>
        <v>-0.51939269120531018</v>
      </c>
      <c r="CM46" s="137">
        <v>6155.5216534433703</v>
      </c>
      <c r="CN46" s="138">
        <f t="shared" si="128"/>
        <v>-0.44142155305626707</v>
      </c>
      <c r="CO46" s="137">
        <v>7626.65292039221</v>
      </c>
      <c r="CP46" s="138">
        <f t="shared" si="129"/>
        <v>0.28041360226156375</v>
      </c>
      <c r="CQ46" s="137">
        <v>8683.2560051075197</v>
      </c>
      <c r="CR46" s="138">
        <f t="shared" si="130"/>
        <v>0.20017908097368609</v>
      </c>
      <c r="CS46" s="137">
        <v>8110.5401687878903</v>
      </c>
      <c r="CT46" s="138">
        <f t="shared" si="131"/>
        <v>-3.1878528042087018E-2</v>
      </c>
      <c r="CU46" s="137">
        <v>5785.1850417434998</v>
      </c>
      <c r="CV46" s="138">
        <f t="shared" si="132"/>
        <v>-0.30944650521364181</v>
      </c>
      <c r="CW46" s="137">
        <f t="shared" si="133"/>
        <v>69471.57202345191</v>
      </c>
      <c r="CX46" s="138">
        <f t="shared" si="134"/>
        <v>-0.38223683834199529</v>
      </c>
      <c r="CY46" s="138"/>
      <c r="CZ46" s="139">
        <f t="shared" si="135"/>
        <v>-0.28670779980760663</v>
      </c>
      <c r="DA46" s="139">
        <f t="shared" si="136"/>
        <v>-6.5956345866430288E-2</v>
      </c>
      <c r="DB46" s="139"/>
      <c r="DC46" s="139"/>
      <c r="DD46" s="139"/>
      <c r="DE46" s="139"/>
      <c r="DF46" s="139"/>
      <c r="DG46" s="139"/>
      <c r="DH46" s="139"/>
      <c r="DI46" s="139"/>
      <c r="DJ46" s="139"/>
      <c r="DK46" s="139"/>
      <c r="DL46" s="607"/>
      <c r="DM46" s="163">
        <v>11054.0750439086</v>
      </c>
      <c r="DN46" s="163">
        <v>8178.5427751814796</v>
      </c>
      <c r="DO46" s="146">
        <v>11276.4967204074</v>
      </c>
      <c r="DP46" s="146">
        <v>9585.3904164544692</v>
      </c>
      <c r="DQ46" s="146">
        <v>10705.8597857932</v>
      </c>
      <c r="DR46" s="146">
        <v>10369.8045839918</v>
      </c>
      <c r="DS46" s="146">
        <v>10451.7599015875</v>
      </c>
      <c r="DT46" s="146">
        <v>11019.9770276196</v>
      </c>
      <c r="DU46" s="146">
        <v>5956.3979224536797</v>
      </c>
      <c r="DV46" s="146">
        <v>7234.9669668154302</v>
      </c>
      <c r="DW46" s="146">
        <v>8245.7670658853494</v>
      </c>
      <c r="DX46" s="146">
        <v>8377.6059138377204</v>
      </c>
      <c r="DY46" s="147">
        <v>-0.43788523222599002</v>
      </c>
      <c r="DZ46" s="146">
        <f t="shared" si="137"/>
        <v>112456.6441239362</v>
      </c>
      <c r="EA46" s="148">
        <f t="shared" si="138"/>
        <v>-0.20123893690612715</v>
      </c>
      <c r="EB46" s="158"/>
      <c r="EC46" s="131">
        <v>13324.864918991299</v>
      </c>
      <c r="ED46" s="131">
        <v>7063.9953946805199</v>
      </c>
      <c r="EE46" s="131">
        <v>9386.1533247955995</v>
      </c>
      <c r="EF46" s="131">
        <v>10928.411844734101</v>
      </c>
      <c r="EG46" s="131">
        <v>10802.124731817201</v>
      </c>
      <c r="EH46" s="131">
        <v>12396.1913067061</v>
      </c>
      <c r="EI46" s="131">
        <v>10982.691222305801</v>
      </c>
      <c r="EJ46" s="131">
        <v>11656.792664128099</v>
      </c>
      <c r="EK46" s="131">
        <v>12449.395796058499</v>
      </c>
      <c r="EL46" s="131">
        <v>12366.420669175801</v>
      </c>
      <c r="EM46" s="131">
        <v>14528.070343268901</v>
      </c>
      <c r="EN46" s="131">
        <v>14903.7285517569</v>
      </c>
      <c r="EO46" s="134">
        <f t="shared" si="139"/>
        <v>140788.84076841883</v>
      </c>
      <c r="EP46" s="19"/>
      <c r="EQ46" s="157">
        <f>SUM(EC46:EN46)</f>
        <v>140788.84076841883</v>
      </c>
    </row>
    <row r="47" spans="1:147" s="80" customFormat="1" ht="27" customHeight="1">
      <c r="A47" s="596" t="s">
        <v>99</v>
      </c>
      <c r="B47" s="128" t="s">
        <v>88</v>
      </c>
      <c r="C47" s="112">
        <v>1048.4686419079701</v>
      </c>
      <c r="D47" s="19">
        <f t="shared" si="83"/>
        <v>0.24319922498944635</v>
      </c>
      <c r="E47" s="112">
        <v>667.30608377340502</v>
      </c>
      <c r="F47" s="19">
        <f t="shared" si="84"/>
        <v>-0.13535179171816292</v>
      </c>
      <c r="G47" s="112">
        <v>1044.84496579746</v>
      </c>
      <c r="H47" s="19">
        <f t="shared" si="85"/>
        <v>-1.4270822409753081E-2</v>
      </c>
      <c r="I47" s="112">
        <v>1125.1052612974099</v>
      </c>
      <c r="J47" s="19">
        <f t="shared" si="86"/>
        <v>8.4086916782037946E-3</v>
      </c>
      <c r="K47" s="112">
        <v>1162.9345046159401</v>
      </c>
      <c r="L47" s="19">
        <f t="shared" si="87"/>
        <v>2.821021068159113E-2</v>
      </c>
      <c r="M47" s="112">
        <v>1064.7373473069099</v>
      </c>
      <c r="N47" s="19">
        <f t="shared" si="88"/>
        <v>6.3556095583414018E-2</v>
      </c>
      <c r="O47" s="112">
        <v>1060.94652802068</v>
      </c>
      <c r="P47" s="19">
        <f t="shared" si="89"/>
        <v>3.9856649905993802E-3</v>
      </c>
      <c r="Q47" s="126"/>
      <c r="R47" s="126"/>
      <c r="S47" s="112">
        <f t="shared" si="90"/>
        <v>7174.3433327197745</v>
      </c>
      <c r="T47" s="19">
        <f t="shared" si="91"/>
        <v>-9.9221865043597535E-2</v>
      </c>
      <c r="U47" s="19"/>
      <c r="V47" s="112">
        <v>843.363332950011</v>
      </c>
      <c r="W47" s="19">
        <f t="shared" si="92"/>
        <v>-5.7929359445439865E-2</v>
      </c>
      <c r="X47" s="112">
        <v>771.76599382473103</v>
      </c>
      <c r="Y47" s="19">
        <f t="shared" si="93"/>
        <v>0.63744801770173631</v>
      </c>
      <c r="Z47" s="112">
        <v>1059.97163272749</v>
      </c>
      <c r="AA47" s="19">
        <f t="shared" si="94"/>
        <v>9.6134159221845206E-2</v>
      </c>
      <c r="AB47" s="112">
        <v>1115.7234865012899</v>
      </c>
      <c r="AC47" s="19">
        <f t="shared" si="95"/>
        <v>0.10132649523326931</v>
      </c>
      <c r="AD47" s="112">
        <v>1131.02796736967</v>
      </c>
      <c r="AE47" s="19">
        <f t="shared" si="96"/>
        <v>7.0896177222349976E-2</v>
      </c>
      <c r="AF47" s="112">
        <v>1001.11066236036</v>
      </c>
      <c r="AG47" s="19">
        <f t="shared" si="97"/>
        <v>5.7923918566795018E-2</v>
      </c>
      <c r="AH47" s="112">
        <v>1056.7347373735799</v>
      </c>
      <c r="AI47" s="19">
        <f t="shared" si="98"/>
        <v>6.3920210944918621E-2</v>
      </c>
      <c r="AJ47" s="112">
        <v>984.90862471122398</v>
      </c>
      <c r="AK47" s="19">
        <f t="shared" si="99"/>
        <v>3.4766354149744272E-2</v>
      </c>
      <c r="AL47" s="112">
        <v>1025.38742977057</v>
      </c>
      <c r="AM47" s="19">
        <f t="shared" si="100"/>
        <v>6.9551340424238273E-2</v>
      </c>
      <c r="AN47" s="112">
        <v>919.34589738231602</v>
      </c>
      <c r="AO47" s="19">
        <f t="shared" si="101"/>
        <v>7.206165723814939E-3</v>
      </c>
      <c r="AP47" s="112">
        <v>976.13897238696404</v>
      </c>
      <c r="AQ47" s="19">
        <f t="shared" si="102"/>
        <v>2.3843614607376606E-2</v>
      </c>
      <c r="AR47" s="112">
        <v>1003.69468192331</v>
      </c>
      <c r="AS47" s="19">
        <f t="shared" si="103"/>
        <v>1.1472697508153828E-2</v>
      </c>
      <c r="AT47" s="112">
        <f t="shared" si="104"/>
        <v>11889.173419281517</v>
      </c>
      <c r="AU47" s="19">
        <f t="shared" si="105"/>
        <v>7.0004362544219489E-2</v>
      </c>
      <c r="AV47" s="19"/>
      <c r="AW47" s="112">
        <f t="shared" si="106"/>
        <v>10119.02151778179</v>
      </c>
      <c r="AX47" s="112">
        <v>895.22302961650098</v>
      </c>
      <c r="AY47" s="19">
        <f t="shared" si="107"/>
        <v>0.59931071626703303</v>
      </c>
      <c r="AZ47" s="112">
        <v>471.32243923563101</v>
      </c>
      <c r="BA47" s="19">
        <f t="shared" si="108"/>
        <v>-0.39009988702781251</v>
      </c>
      <c r="BB47" s="112">
        <v>967.00903243447203</v>
      </c>
      <c r="BC47" s="19">
        <f t="shared" si="109"/>
        <v>2.2600013259752805E-2</v>
      </c>
      <c r="BD47" s="112">
        <v>1013.07240979885</v>
      </c>
      <c r="BE47" s="19">
        <f t="shared" si="110"/>
        <v>0.11012342611737069</v>
      </c>
      <c r="BF47" s="112">
        <v>1056.1509055931899</v>
      </c>
      <c r="BG47" s="19">
        <f t="shared" si="111"/>
        <v>9.5055069268043191E-2</v>
      </c>
      <c r="BH47" s="112">
        <v>946.29740833972096</v>
      </c>
      <c r="BI47" s="19">
        <f t="shared" si="112"/>
        <v>-2.9967258804427743E-2</v>
      </c>
      <c r="BJ47" s="112">
        <v>993.24622890192404</v>
      </c>
      <c r="BK47" s="19">
        <f t="shared" si="113"/>
        <v>1.0828359285810718E-2</v>
      </c>
      <c r="BL47" s="112">
        <v>951.81740376600499</v>
      </c>
      <c r="BM47" s="19">
        <f t="shared" si="114"/>
        <v>5.0772976296007188E-2</v>
      </c>
      <c r="BN47" s="112">
        <v>958.708003080852</v>
      </c>
      <c r="BO47" s="19">
        <f t="shared" si="115"/>
        <v>3.0267544151403314E-3</v>
      </c>
      <c r="BP47" s="112">
        <v>912.76833747501996</v>
      </c>
      <c r="BQ47" s="19">
        <f t="shared" si="116"/>
        <v>6.1945827071011594E-2</v>
      </c>
      <c r="BR47" s="112">
        <v>953.40631953962395</v>
      </c>
      <c r="BS47" s="19">
        <f t="shared" si="117"/>
        <v>6.4644316182618677E-2</v>
      </c>
      <c r="BT47" s="112">
        <v>992.31020708319102</v>
      </c>
      <c r="BU47" s="19">
        <f t="shared" si="118"/>
        <v>0.14461396042245367</v>
      </c>
      <c r="BV47" s="112">
        <f t="shared" si="119"/>
        <v>11111.33172486498</v>
      </c>
      <c r="BW47" s="19">
        <f t="shared" si="120"/>
        <v>4.8536919479530427E-2</v>
      </c>
      <c r="BX47" s="19"/>
      <c r="BY47" s="108">
        <v>559.75553750183701</v>
      </c>
      <c r="BZ47" s="138">
        <f t="shared" si="121"/>
        <v>-0.10497081025424315</v>
      </c>
      <c r="CA47" s="108">
        <v>772.78627960694303</v>
      </c>
      <c r="CB47" s="138">
        <f t="shared" si="122"/>
        <v>0.60574318249013337</v>
      </c>
      <c r="CC47" s="137">
        <v>945.63760991155004</v>
      </c>
      <c r="CD47" s="138">
        <f t="shared" si="123"/>
        <v>0.29255926706381707</v>
      </c>
      <c r="CE47" s="137">
        <v>912.57637300930196</v>
      </c>
      <c r="CF47" s="138">
        <f t="shared" si="124"/>
        <v>0.25028000774019454</v>
      </c>
      <c r="CG47" s="137">
        <v>964.47287011706396</v>
      </c>
      <c r="CH47" s="138">
        <f t="shared" si="125"/>
        <v>0.16388745448065434</v>
      </c>
      <c r="CI47" s="121">
        <v>975.53141059280404</v>
      </c>
      <c r="CJ47" s="138">
        <f t="shared" si="126"/>
        <v>0.24740688962949542</v>
      </c>
      <c r="CK47" s="121">
        <v>982.60621576119104</v>
      </c>
      <c r="CL47" s="138">
        <f t="shared" si="127"/>
        <v>0.18218214657042275</v>
      </c>
      <c r="CM47" s="137">
        <v>905.82592552120798</v>
      </c>
      <c r="CN47" s="138">
        <f t="shared" si="128"/>
        <v>0.33366992782679139</v>
      </c>
      <c r="CO47" s="137">
        <v>955.81498585236602</v>
      </c>
      <c r="CP47" s="138">
        <f t="shared" si="129"/>
        <v>0.11091112116657986</v>
      </c>
      <c r="CQ47" s="137">
        <v>859.52438835091698</v>
      </c>
      <c r="CR47" s="138">
        <f t="shared" si="130"/>
        <v>0.22302839327773882</v>
      </c>
      <c r="CS47" s="137">
        <v>895.516281867874</v>
      </c>
      <c r="CT47" s="138">
        <f t="shared" si="131"/>
        <v>0.12727607855009127</v>
      </c>
      <c r="CU47" s="137">
        <v>866.93875961197398</v>
      </c>
      <c r="CV47" s="138">
        <f t="shared" si="132"/>
        <v>9.1302687696588114E-2</v>
      </c>
      <c r="CW47" s="137">
        <f t="shared" si="133"/>
        <v>10596.986637705031</v>
      </c>
      <c r="CX47" s="138">
        <f t="shared" si="134"/>
        <v>0.20474695108619656</v>
      </c>
      <c r="CY47" s="138"/>
      <c r="CZ47" s="139">
        <f t="shared" si="135"/>
        <v>-3.1911784112169106E-2</v>
      </c>
      <c r="DA47" s="139">
        <f t="shared" si="136"/>
        <v>4.1874196945139719E-2</v>
      </c>
      <c r="DB47" s="139"/>
      <c r="DC47" s="139"/>
      <c r="DD47" s="139"/>
      <c r="DE47" s="139"/>
      <c r="DF47" s="139"/>
      <c r="DG47" s="139"/>
      <c r="DH47" s="139"/>
      <c r="DI47" s="139"/>
      <c r="DJ47" s="139"/>
      <c r="DK47" s="139"/>
      <c r="DL47" s="159"/>
      <c r="DM47" s="160">
        <v>625.40478446389204</v>
      </c>
      <c r="DN47" s="160">
        <v>481.26393313314998</v>
      </c>
      <c r="DO47" s="150">
        <v>731.60096717241004</v>
      </c>
      <c r="DP47" s="150">
        <v>729.89759682611304</v>
      </c>
      <c r="DQ47" s="150">
        <v>828.66506241999798</v>
      </c>
      <c r="DR47" s="150">
        <v>782.047476812122</v>
      </c>
      <c r="DS47" s="150">
        <v>831.18005005555801</v>
      </c>
      <c r="DT47" s="150">
        <v>679.19798341501701</v>
      </c>
      <c r="DU47" s="150">
        <v>860.38834938357104</v>
      </c>
      <c r="DV47" s="150">
        <v>702.783674586144</v>
      </c>
      <c r="DW47" s="150">
        <v>749.18981860478698</v>
      </c>
      <c r="DX47" s="150">
        <v>794.40724318366802</v>
      </c>
      <c r="DY47" s="151">
        <v>-6.8951002720993082E-2</v>
      </c>
      <c r="DZ47" s="150">
        <f t="shared" si="137"/>
        <v>8796.0269400564302</v>
      </c>
      <c r="EA47" s="152">
        <f t="shared" si="138"/>
        <v>-9.4490120325564808E-2</v>
      </c>
      <c r="EB47" s="161"/>
      <c r="EC47" s="131">
        <v>866.56391386476196</v>
      </c>
      <c r="ED47" s="131">
        <v>381.29785897995203</v>
      </c>
      <c r="EE47" s="131">
        <v>706.50154254668803</v>
      </c>
      <c r="EF47" s="131">
        <v>903.28572772434495</v>
      </c>
      <c r="EG47" s="131">
        <v>958.99270974413605</v>
      </c>
      <c r="EH47" s="131">
        <v>1044.13032330275</v>
      </c>
      <c r="EI47" s="131">
        <v>902.97084756042796</v>
      </c>
      <c r="EJ47" s="131">
        <v>605.57545086678999</v>
      </c>
      <c r="EK47" s="131">
        <v>844.24863814041203</v>
      </c>
      <c r="EL47" s="131">
        <v>764.13328104536299</v>
      </c>
      <c r="EM47" s="131">
        <v>882.95473181354896</v>
      </c>
      <c r="EN47" s="131">
        <v>853.23892244696594</v>
      </c>
      <c r="EO47" s="143">
        <f t="shared" si="139"/>
        <v>9713.8939480361405</v>
      </c>
      <c r="EP47" s="19"/>
      <c r="EQ47" s="157">
        <f>SUM(EC47:EN47)</f>
        <v>9713.8939480361405</v>
      </c>
    </row>
    <row r="48" spans="1:147" ht="27" customHeight="1">
      <c r="A48" s="597"/>
      <c r="B48" s="128" t="s">
        <v>89</v>
      </c>
      <c r="C48" s="112">
        <v>81.496200000000002</v>
      </c>
      <c r="D48" s="19">
        <f t="shared" si="83"/>
        <v>-7.604451518985611E-2</v>
      </c>
      <c r="E48" s="112">
        <v>61.143599999999999</v>
      </c>
      <c r="F48" s="19">
        <f t="shared" si="84"/>
        <v>-8.5387251521647167E-2</v>
      </c>
      <c r="G48" s="112">
        <v>80.335800000000006</v>
      </c>
      <c r="H48" s="19">
        <f t="shared" si="85"/>
        <v>-2.152895008002087E-2</v>
      </c>
      <c r="I48" s="112">
        <v>82.917100000000005</v>
      </c>
      <c r="J48" s="19">
        <f t="shared" si="86"/>
        <v>-5.0923009545063014E-3</v>
      </c>
      <c r="K48" s="112">
        <v>86.688199999999995</v>
      </c>
      <c r="L48" s="19">
        <f t="shared" si="87"/>
        <v>-0.16149388542338727</v>
      </c>
      <c r="M48" s="112">
        <v>81.683899999999994</v>
      </c>
      <c r="N48" s="19">
        <f t="shared" si="88"/>
        <v>-6.8184255256043214E-2</v>
      </c>
      <c r="O48" s="112">
        <v>77.638900000000007</v>
      </c>
      <c r="P48" s="19">
        <f t="shared" si="89"/>
        <v>-0.1131645078016128</v>
      </c>
      <c r="Q48" s="126"/>
      <c r="R48" s="126"/>
      <c r="S48" s="112">
        <f t="shared" si="90"/>
        <v>551.90369999999996</v>
      </c>
      <c r="T48" s="19">
        <f t="shared" si="91"/>
        <v>-0.19048925861692678</v>
      </c>
      <c r="U48" s="19"/>
      <c r="V48" s="112">
        <v>88.203599999999994</v>
      </c>
      <c r="W48" s="19">
        <f t="shared" si="92"/>
        <v>-3.7021833164837314E-2</v>
      </c>
      <c r="X48" s="112">
        <v>66.851900000000001</v>
      </c>
      <c r="Y48" s="19">
        <f t="shared" si="93"/>
        <v>7.9790799507041488E-2</v>
      </c>
      <c r="Z48" s="112">
        <v>82.103399999999993</v>
      </c>
      <c r="AA48" s="19">
        <f t="shared" si="94"/>
        <v>-0.12642853874889748</v>
      </c>
      <c r="AB48" s="112">
        <v>83.341499999999996</v>
      </c>
      <c r="AC48" s="19">
        <f t="shared" si="95"/>
        <v>-0.13725601834359036</v>
      </c>
      <c r="AD48" s="112">
        <v>103.3841</v>
      </c>
      <c r="AE48" s="19">
        <f t="shared" si="96"/>
        <v>0.10750918870509696</v>
      </c>
      <c r="AF48" s="112">
        <v>87.661000000000001</v>
      </c>
      <c r="AG48" s="19">
        <f t="shared" si="97"/>
        <v>9.2914546250029151E-3</v>
      </c>
      <c r="AH48" s="112">
        <v>87.546000000000006</v>
      </c>
      <c r="AI48" s="19">
        <f t="shared" si="98"/>
        <v>2.2899746570997026E-2</v>
      </c>
      <c r="AJ48" s="112">
        <v>82.682900000000004</v>
      </c>
      <c r="AK48" s="19">
        <f t="shared" si="99"/>
        <v>-8.7170604126577178E-2</v>
      </c>
      <c r="AL48" s="112">
        <v>80.556200000000004</v>
      </c>
      <c r="AM48" s="19">
        <f t="shared" si="100"/>
        <v>-0.13334394829081242</v>
      </c>
      <c r="AN48" s="112">
        <v>76.391300000000001</v>
      </c>
      <c r="AO48" s="19">
        <f t="shared" si="101"/>
        <v>-0.16563214385965286</v>
      </c>
      <c r="AP48" s="112">
        <v>80.607299999999995</v>
      </c>
      <c r="AQ48" s="19">
        <f t="shared" si="102"/>
        <v>-0.15361272783973445</v>
      </c>
      <c r="AR48" s="112">
        <v>86.5227</v>
      </c>
      <c r="AS48" s="19">
        <f t="shared" si="103"/>
        <v>-0.14257556238232083</v>
      </c>
      <c r="AT48" s="112">
        <f t="shared" si="104"/>
        <v>1005.8519</v>
      </c>
      <c r="AU48" s="19">
        <f t="shared" si="105"/>
        <v>-6.9614806365363657E-2</v>
      </c>
      <c r="AV48" s="19"/>
      <c r="AW48" s="112">
        <f t="shared" si="106"/>
        <v>980.20339999999999</v>
      </c>
      <c r="AX48" s="112">
        <v>91.5946</v>
      </c>
      <c r="AY48" s="19">
        <f t="shared" si="107"/>
        <v>1.1653057847332216</v>
      </c>
      <c r="AZ48" s="112">
        <v>61.911900000000003</v>
      </c>
      <c r="BA48" s="19">
        <f t="shared" si="108"/>
        <v>0.27576067291167838</v>
      </c>
      <c r="BB48" s="112">
        <v>93.985900000000001</v>
      </c>
      <c r="BC48" s="19">
        <f t="shared" si="109"/>
        <v>0.68811068482915205</v>
      </c>
      <c r="BD48" s="112">
        <v>96.600499999999997</v>
      </c>
      <c r="BE48" s="19">
        <f t="shared" si="110"/>
        <v>0.69681751753017718</v>
      </c>
      <c r="BF48" s="112">
        <v>93.348299999999995</v>
      </c>
      <c r="BG48" s="19">
        <f t="shared" si="111"/>
        <v>0.55350322605339741</v>
      </c>
      <c r="BH48" s="112">
        <v>86.853999999999999</v>
      </c>
      <c r="BI48" s="19">
        <f t="shared" si="112"/>
        <v>0.50256817470161952</v>
      </c>
      <c r="BJ48" s="112">
        <v>85.586100000000002</v>
      </c>
      <c r="BK48" s="19">
        <f t="shared" si="113"/>
        <v>0.45250997489940259</v>
      </c>
      <c r="BL48" s="112">
        <v>90.578699999999998</v>
      </c>
      <c r="BM48" s="19">
        <f t="shared" si="114"/>
        <v>0.42043237716486526</v>
      </c>
      <c r="BN48" s="112">
        <v>92.950599999999994</v>
      </c>
      <c r="BO48" s="19">
        <f t="shared" si="115"/>
        <v>0.58192784617531612</v>
      </c>
      <c r="BP48" s="112">
        <v>91.555899999999994</v>
      </c>
      <c r="BQ48" s="19">
        <f t="shared" si="116"/>
        <v>0.45825641679076834</v>
      </c>
      <c r="BR48" s="112">
        <v>95.236900000000006</v>
      </c>
      <c r="BS48" s="19">
        <f t="shared" si="117"/>
        <v>0.49243260015169277</v>
      </c>
      <c r="BT48" s="112">
        <v>100.91</v>
      </c>
      <c r="BU48" s="19">
        <f t="shared" si="118"/>
        <v>0.68391858584880949</v>
      </c>
      <c r="BV48" s="112">
        <f t="shared" si="119"/>
        <v>1081.1134</v>
      </c>
      <c r="BW48" s="19">
        <f t="shared" si="120"/>
        <v>0.56841966449785142</v>
      </c>
      <c r="BX48" s="19"/>
      <c r="BY48" s="108">
        <v>42.301000000000002</v>
      </c>
      <c r="BZ48" s="138">
        <f t="shared" si="121"/>
        <v>0.42019721137608168</v>
      </c>
      <c r="CA48" s="108">
        <v>48.529400000000003</v>
      </c>
      <c r="CB48" s="138">
        <f t="shared" si="122"/>
        <v>1.3505928624016739</v>
      </c>
      <c r="CC48" s="137">
        <v>55.675199999999997</v>
      </c>
      <c r="CD48" s="138">
        <f t="shared" si="123"/>
        <v>1.3154296265798302</v>
      </c>
      <c r="CE48" s="137">
        <v>56.930399999999999</v>
      </c>
      <c r="CF48" s="138">
        <f t="shared" si="124"/>
        <v>1.1637901218144844</v>
      </c>
      <c r="CG48" s="137">
        <v>60.088900000000002</v>
      </c>
      <c r="CH48" s="138">
        <f t="shared" si="125"/>
        <v>1.2014134146162752</v>
      </c>
      <c r="CI48" s="121">
        <v>57.803699999999999</v>
      </c>
      <c r="CJ48" s="138">
        <f t="shared" si="126"/>
        <v>1.0659377970935759</v>
      </c>
      <c r="CK48" s="121">
        <v>58.922899999999998</v>
      </c>
      <c r="CL48" s="138">
        <f t="shared" si="127"/>
        <v>1.2055945678864468</v>
      </c>
      <c r="CM48" s="137">
        <v>63.7684</v>
      </c>
      <c r="CN48" s="138">
        <f t="shared" si="128"/>
        <v>1.5238219625909304</v>
      </c>
      <c r="CO48" s="137">
        <v>58.757800000000003</v>
      </c>
      <c r="CP48" s="138">
        <f t="shared" si="129"/>
        <v>1.2453207994191602</v>
      </c>
      <c r="CQ48" s="137">
        <v>62.784500000000001</v>
      </c>
      <c r="CR48" s="138">
        <f t="shared" si="130"/>
        <v>1.4789650529673986</v>
      </c>
      <c r="CS48" s="137">
        <v>63.813200000000002</v>
      </c>
      <c r="CT48" s="138">
        <f t="shared" si="131"/>
        <v>1.2112751705760254</v>
      </c>
      <c r="CU48" s="137">
        <v>59.925699999999999</v>
      </c>
      <c r="CV48" s="138">
        <f t="shared" si="132"/>
        <v>1.0765642921744676</v>
      </c>
      <c r="CW48" s="137">
        <f t="shared" si="133"/>
        <v>689.30110000000002</v>
      </c>
      <c r="CX48" s="138">
        <f t="shared" si="134"/>
        <v>1.1813926522660592</v>
      </c>
      <c r="CY48" s="138"/>
      <c r="CZ48" s="139">
        <f t="shared" si="135"/>
        <v>-6.0919997743413612E-2</v>
      </c>
      <c r="DA48" s="139">
        <f t="shared" si="136"/>
        <v>1.6384617222403586E-2</v>
      </c>
      <c r="DB48" s="139"/>
      <c r="DC48" s="139"/>
      <c r="DD48" s="139"/>
      <c r="DE48" s="139"/>
      <c r="DF48" s="139"/>
      <c r="DG48" s="139"/>
      <c r="DH48" s="139"/>
      <c r="DI48" s="139"/>
      <c r="DJ48" s="139"/>
      <c r="DK48" s="139"/>
      <c r="DL48" s="605" t="s">
        <v>99</v>
      </c>
      <c r="DM48" s="160">
        <v>29.785299999999999</v>
      </c>
      <c r="DN48" s="160">
        <v>20.645600000000002</v>
      </c>
      <c r="DO48" s="150">
        <v>24.045300000000001</v>
      </c>
      <c r="DP48" s="150">
        <v>26.310500000000001</v>
      </c>
      <c r="DQ48" s="150">
        <v>27.2956</v>
      </c>
      <c r="DR48" s="150">
        <v>27.979399999999998</v>
      </c>
      <c r="DS48" s="150">
        <v>26.715199999999999</v>
      </c>
      <c r="DT48" s="150">
        <v>25.2666</v>
      </c>
      <c r="DU48" s="150">
        <v>26.169</v>
      </c>
      <c r="DV48" s="150">
        <v>25.326899999999998</v>
      </c>
      <c r="DW48" s="150">
        <v>27.593800000000002</v>
      </c>
      <c r="DX48" s="150">
        <v>28.8581</v>
      </c>
      <c r="DY48" s="151">
        <v>0.80662347012239</v>
      </c>
      <c r="DZ48" s="150">
        <f t="shared" si="137"/>
        <v>315.99130000000002</v>
      </c>
      <c r="EA48" s="152">
        <f t="shared" si="138"/>
        <v>0.85280631660171902</v>
      </c>
      <c r="EB48" s="152"/>
      <c r="EC48" s="131">
        <v>18.8902</v>
      </c>
      <c r="ED48" s="131">
        <v>10.218299999999999</v>
      </c>
      <c r="EE48" s="131">
        <v>13.120200000000001</v>
      </c>
      <c r="EF48" s="131">
        <v>15.222300000000001</v>
      </c>
      <c r="EG48" s="131">
        <v>14.088100000000001</v>
      </c>
      <c r="EH48" s="131">
        <v>14.392200000000001</v>
      </c>
      <c r="EI48" s="131">
        <v>15.823</v>
      </c>
      <c r="EJ48" s="131">
        <v>8.0434999999999999</v>
      </c>
      <c r="EK48" s="131">
        <v>13.6418</v>
      </c>
      <c r="EL48" s="131">
        <v>15.0801</v>
      </c>
      <c r="EM48" s="131">
        <v>16.054200000000002</v>
      </c>
      <c r="EN48" s="131">
        <v>15.9735</v>
      </c>
      <c r="EO48" s="134">
        <f t="shared" si="139"/>
        <v>170.54740000000001</v>
      </c>
      <c r="EP48" s="19"/>
      <c r="EQ48" s="157">
        <f>SUM(EC48:EN48)</f>
        <v>170.54740000000001</v>
      </c>
    </row>
    <row r="49" spans="1:147" s="80" customFormat="1" ht="27" customHeight="1">
      <c r="A49" s="597"/>
      <c r="B49" s="128" t="s">
        <v>90</v>
      </c>
      <c r="C49" s="112">
        <v>966.97244190797005</v>
      </c>
      <c r="D49" s="19">
        <f t="shared" si="83"/>
        <v>0.28048729257652361</v>
      </c>
      <c r="E49" s="112">
        <v>606.16248377340503</v>
      </c>
      <c r="F49" s="19">
        <f t="shared" si="84"/>
        <v>-0.14009027612927749</v>
      </c>
      <c r="G49" s="112">
        <v>964.5091657974599</v>
      </c>
      <c r="H49" s="19">
        <f t="shared" si="85"/>
        <v>-1.3661418259563241E-2</v>
      </c>
      <c r="I49" s="112">
        <v>1042.18816129741</v>
      </c>
      <c r="J49" s="19">
        <f t="shared" si="86"/>
        <v>9.4985915333072324E-3</v>
      </c>
      <c r="K49" s="112">
        <v>1076.2463046159401</v>
      </c>
      <c r="L49" s="19">
        <f t="shared" si="87"/>
        <v>4.7295019986516973E-2</v>
      </c>
      <c r="M49" s="112">
        <v>983.0534473069099</v>
      </c>
      <c r="N49" s="19">
        <f t="shared" si="88"/>
        <v>7.6198818407456903E-2</v>
      </c>
      <c r="O49" s="112">
        <v>983.30762802068</v>
      </c>
      <c r="P49" s="19">
        <f t="shared" si="89"/>
        <v>1.4567741145404822E-2</v>
      </c>
      <c r="Q49" s="126"/>
      <c r="R49" s="126"/>
      <c r="S49" s="112">
        <f t="shared" si="90"/>
        <v>6622.4396327197746</v>
      </c>
      <c r="T49" s="19">
        <f t="shared" si="91"/>
        <v>-9.0677967261813763E-2</v>
      </c>
      <c r="U49" s="19"/>
      <c r="V49" s="112">
        <v>755.15973295001095</v>
      </c>
      <c r="W49" s="19">
        <f t="shared" si="92"/>
        <v>-6.031232206359316E-2</v>
      </c>
      <c r="X49" s="112">
        <v>704.91409382473103</v>
      </c>
      <c r="Y49" s="19">
        <f t="shared" si="93"/>
        <v>0.72177808402491261</v>
      </c>
      <c r="Z49" s="112">
        <v>977.86823272749007</v>
      </c>
      <c r="AA49" s="19">
        <f t="shared" si="94"/>
        <v>0.12009429807507144</v>
      </c>
      <c r="AB49" s="112">
        <v>1032.3819865012899</v>
      </c>
      <c r="AC49" s="19">
        <f t="shared" si="95"/>
        <v>0.12647422737471592</v>
      </c>
      <c r="AD49" s="112">
        <v>1027.64386736967</v>
      </c>
      <c r="AE49" s="19">
        <f t="shared" si="96"/>
        <v>6.7346371312041686E-2</v>
      </c>
      <c r="AF49" s="112">
        <v>913.44966236035998</v>
      </c>
      <c r="AG49" s="19">
        <f t="shared" si="97"/>
        <v>6.2838638933735869E-2</v>
      </c>
      <c r="AH49" s="112">
        <v>969.1887373735799</v>
      </c>
      <c r="AI49" s="19">
        <f t="shared" si="98"/>
        <v>6.7788158268109022E-2</v>
      </c>
      <c r="AJ49" s="112">
        <v>902.22572471122396</v>
      </c>
      <c r="AK49" s="19">
        <f t="shared" si="99"/>
        <v>4.7590779148674933E-2</v>
      </c>
      <c r="AL49" s="112">
        <v>944.83122977056996</v>
      </c>
      <c r="AM49" s="19">
        <f t="shared" si="100"/>
        <v>9.133485478533454E-2</v>
      </c>
      <c r="AN49" s="112">
        <v>842.95459738231602</v>
      </c>
      <c r="AO49" s="19">
        <f t="shared" si="101"/>
        <v>2.6475682679802715E-2</v>
      </c>
      <c r="AP49" s="112">
        <v>895.53167238696403</v>
      </c>
      <c r="AQ49" s="19">
        <f t="shared" si="102"/>
        <v>4.3537152451066818E-2</v>
      </c>
      <c r="AR49" s="112">
        <v>917.17198192331</v>
      </c>
      <c r="AS49" s="19">
        <f t="shared" si="103"/>
        <v>2.8911564789118049E-2</v>
      </c>
      <c r="AT49" s="112">
        <f t="shared" si="104"/>
        <v>10883.321519281515</v>
      </c>
      <c r="AU49" s="19">
        <f t="shared" si="105"/>
        <v>8.505330260874655E-2</v>
      </c>
      <c r="AV49" s="19"/>
      <c r="AW49" s="112">
        <f t="shared" si="106"/>
        <v>9138.8181177817896</v>
      </c>
      <c r="AX49" s="112">
        <v>803.62842961650097</v>
      </c>
      <c r="AY49" s="19">
        <f t="shared" si="107"/>
        <v>0.55304161307822741</v>
      </c>
      <c r="AZ49" s="112">
        <v>409.41053923563101</v>
      </c>
      <c r="BA49" s="19">
        <f t="shared" si="108"/>
        <v>-0.43471639584863908</v>
      </c>
      <c r="BB49" s="112">
        <v>873.02313243447202</v>
      </c>
      <c r="BC49" s="19">
        <f t="shared" si="109"/>
        <v>-1.9033699950047889E-2</v>
      </c>
      <c r="BD49" s="112">
        <v>916.47190979884999</v>
      </c>
      <c r="BE49" s="19">
        <f t="shared" si="110"/>
        <v>7.1087738046172966E-2</v>
      </c>
      <c r="BF49" s="112">
        <v>962.80260559318992</v>
      </c>
      <c r="BG49" s="19">
        <f t="shared" si="111"/>
        <v>6.4594947949557557E-2</v>
      </c>
      <c r="BH49" s="112">
        <v>859.44340833972092</v>
      </c>
      <c r="BI49" s="19">
        <f t="shared" si="112"/>
        <v>-6.3509362941034486E-2</v>
      </c>
      <c r="BJ49" s="112">
        <v>907.66012890192405</v>
      </c>
      <c r="BK49" s="19">
        <f t="shared" si="113"/>
        <v>-1.7347056708567399E-2</v>
      </c>
      <c r="BL49" s="112">
        <v>861.23870376600496</v>
      </c>
      <c r="BM49" s="19">
        <f t="shared" si="114"/>
        <v>2.2778940468377584E-2</v>
      </c>
      <c r="BN49" s="112">
        <v>865.75740308085199</v>
      </c>
      <c r="BO49" s="19">
        <f t="shared" si="115"/>
        <v>-3.4891624820745037E-2</v>
      </c>
      <c r="BP49" s="112">
        <v>821.21243747502001</v>
      </c>
      <c r="BQ49" s="19">
        <f t="shared" si="116"/>
        <v>3.0715857812461334E-2</v>
      </c>
      <c r="BR49" s="112">
        <v>858.16941953962396</v>
      </c>
      <c r="BS49" s="19">
        <f t="shared" si="117"/>
        <v>3.1821858363576982E-2</v>
      </c>
      <c r="BT49" s="112">
        <v>891.40020708319105</v>
      </c>
      <c r="BU49" s="19">
        <f t="shared" si="118"/>
        <v>0.10456726377116121</v>
      </c>
      <c r="BV49" s="112">
        <f t="shared" si="119"/>
        <v>10030.21832486498</v>
      </c>
      <c r="BW49" s="19">
        <f t="shared" si="120"/>
        <v>1.2367448148574489E-2</v>
      </c>
      <c r="BX49" s="19"/>
      <c r="BY49" s="108">
        <v>517.45453750183697</v>
      </c>
      <c r="BZ49" s="138">
        <f t="shared" si="121"/>
        <v>-0.13123302544813509</v>
      </c>
      <c r="CA49" s="108">
        <v>724.25687960694302</v>
      </c>
      <c r="CB49" s="138">
        <f t="shared" si="122"/>
        <v>0.57235791003043635</v>
      </c>
      <c r="CC49" s="137">
        <v>889.96240991155003</v>
      </c>
      <c r="CD49" s="138">
        <f t="shared" si="123"/>
        <v>0.25779843368096844</v>
      </c>
      <c r="CE49" s="137">
        <v>855.645973009302</v>
      </c>
      <c r="CF49" s="138">
        <f t="shared" si="124"/>
        <v>0.21611947812733878</v>
      </c>
      <c r="CG49" s="137">
        <v>904.383970117064</v>
      </c>
      <c r="CH49" s="138">
        <f t="shared" si="125"/>
        <v>0.12854808241130122</v>
      </c>
      <c r="CI49" s="121">
        <v>917.72771059280399</v>
      </c>
      <c r="CJ49" s="138">
        <f t="shared" si="126"/>
        <v>0.21703562160138801</v>
      </c>
      <c r="CK49" s="121">
        <v>923.68331576119101</v>
      </c>
      <c r="CL49" s="138">
        <f t="shared" si="127"/>
        <v>0.14819599103354175</v>
      </c>
      <c r="CM49" s="137">
        <v>842.05752552120794</v>
      </c>
      <c r="CN49" s="138">
        <f t="shared" si="128"/>
        <v>0.28768483494971964</v>
      </c>
      <c r="CO49" s="137">
        <v>897.05718585236605</v>
      </c>
      <c r="CP49" s="138">
        <f t="shared" si="129"/>
        <v>7.5325316435332912E-2</v>
      </c>
      <c r="CQ49" s="137">
        <v>796.739888350917</v>
      </c>
      <c r="CR49" s="138">
        <f t="shared" si="130"/>
        <v>0.1760748703674011</v>
      </c>
      <c r="CS49" s="137">
        <v>831.70308186787395</v>
      </c>
      <c r="CT49" s="138">
        <f t="shared" si="131"/>
        <v>8.6413706126158507E-2</v>
      </c>
      <c r="CU49" s="137">
        <v>807.01305961197397</v>
      </c>
      <c r="CV49" s="138">
        <f t="shared" si="132"/>
        <v>5.4162318379550545E-2</v>
      </c>
      <c r="CW49" s="137">
        <f t="shared" si="133"/>
        <v>9907.6855377050306</v>
      </c>
      <c r="CX49" s="138">
        <f t="shared" si="134"/>
        <v>0.16835423319507403</v>
      </c>
      <c r="CY49" s="138"/>
      <c r="CZ49" s="139">
        <f t="shared" si="135"/>
        <v>-2.9686101680001076E-2</v>
      </c>
      <c r="DA49" s="139">
        <f t="shared" si="136"/>
        <v>4.3882820514137055E-2</v>
      </c>
      <c r="DB49" s="139"/>
      <c r="DC49" s="139"/>
      <c r="DD49" s="139"/>
      <c r="DE49" s="139"/>
      <c r="DF49" s="139"/>
      <c r="DG49" s="139"/>
      <c r="DH49" s="139"/>
      <c r="DI49" s="139"/>
      <c r="DJ49" s="139"/>
      <c r="DK49" s="139"/>
      <c r="DL49" s="606"/>
      <c r="DM49" s="160">
        <v>595.61948446389204</v>
      </c>
      <c r="DN49" s="160">
        <v>460.61833313314997</v>
      </c>
      <c r="DO49" s="150">
        <v>707.55566717241004</v>
      </c>
      <c r="DP49" s="150">
        <v>703.587096826113</v>
      </c>
      <c r="DQ49" s="150">
        <v>801.36946241999794</v>
      </c>
      <c r="DR49" s="150">
        <v>754.06807681212194</v>
      </c>
      <c r="DS49" s="150">
        <v>804.46485005555803</v>
      </c>
      <c r="DT49" s="150">
        <v>653.93138341501697</v>
      </c>
      <c r="DU49" s="150">
        <v>834.21934938357106</v>
      </c>
      <c r="DV49" s="150">
        <v>677.45677458614398</v>
      </c>
      <c r="DW49" s="150">
        <v>721.59601860478699</v>
      </c>
      <c r="DX49" s="150">
        <v>765.54914318366798</v>
      </c>
      <c r="DY49" s="151">
        <v>-8.5655369660080138E-2</v>
      </c>
      <c r="DZ49" s="150">
        <f t="shared" si="137"/>
        <v>8480.0356400564306</v>
      </c>
      <c r="EA49" s="152">
        <f t="shared" si="138"/>
        <v>-0.11141908162168979</v>
      </c>
      <c r="EB49" s="152"/>
      <c r="EC49" s="131">
        <v>847.67371386476191</v>
      </c>
      <c r="ED49" s="131">
        <v>371.07955897995203</v>
      </c>
      <c r="EE49" s="131">
        <v>693.38134254668807</v>
      </c>
      <c r="EF49" s="131">
        <v>888.06342772434493</v>
      </c>
      <c r="EG49" s="131">
        <v>944.904609744136</v>
      </c>
      <c r="EH49" s="131">
        <v>1029.73812330275</v>
      </c>
      <c r="EI49" s="131">
        <v>887.14784756042798</v>
      </c>
      <c r="EJ49" s="131">
        <v>597.53195086679</v>
      </c>
      <c r="EK49" s="131">
        <v>830.60683814041204</v>
      </c>
      <c r="EL49" s="131">
        <v>749.05318104536298</v>
      </c>
      <c r="EM49" s="131">
        <v>866.90053181354892</v>
      </c>
      <c r="EN49" s="131">
        <v>837.265422446966</v>
      </c>
      <c r="EO49" s="143">
        <f t="shared" si="139"/>
        <v>9543.346548036141</v>
      </c>
      <c r="EP49" s="19"/>
      <c r="EQ49" s="157">
        <f>SUM(EC49:EN49)</f>
        <v>9543.346548036141</v>
      </c>
    </row>
    <row r="50" spans="1:147" ht="27" customHeight="1">
      <c r="A50" s="597"/>
      <c r="B50" s="128" t="s">
        <v>91</v>
      </c>
      <c r="C50" s="112">
        <f>C51+C52</f>
        <v>128146.10664448699</v>
      </c>
      <c r="D50" s="19">
        <f t="shared" si="83"/>
        <v>0.18276277837000543</v>
      </c>
      <c r="E50" s="112">
        <f>E51+E52</f>
        <v>87616.107242683502</v>
      </c>
      <c r="F50" s="19">
        <f t="shared" si="84"/>
        <v>-0.14447335354535462</v>
      </c>
      <c r="G50" s="112">
        <f>G51+G52</f>
        <v>134668.99471709001</v>
      </c>
      <c r="H50" s="19">
        <f t="shared" si="85"/>
        <v>-2.4556936854682965E-2</v>
      </c>
      <c r="I50" s="112">
        <f>I51+I52</f>
        <v>139784.65353426599</v>
      </c>
      <c r="J50" s="19">
        <f t="shared" si="86"/>
        <v>1.7424126454135269E-4</v>
      </c>
      <c r="K50" s="112">
        <f>K51+K52</f>
        <v>146992.94287769901</v>
      </c>
      <c r="L50" s="19">
        <f t="shared" si="87"/>
        <v>-1.1937636614156255E-2</v>
      </c>
      <c r="M50" s="112">
        <f>M51+M52</f>
        <v>128084.722381814</v>
      </c>
      <c r="N50" s="19">
        <f t="shared" si="88"/>
        <v>1.5496624152632421E-2</v>
      </c>
      <c r="O50" s="112">
        <f>O51+O52</f>
        <v>130534.34935039</v>
      </c>
      <c r="P50" s="19">
        <f t="shared" si="89"/>
        <v>-7.7186082754328034E-3</v>
      </c>
      <c r="Q50" s="126"/>
      <c r="R50" s="126"/>
      <c r="S50" s="112">
        <f t="shared" si="90"/>
        <v>895827.87674842949</v>
      </c>
      <c r="T50" s="19">
        <f t="shared" si="91"/>
        <v>-0.12121635197433789</v>
      </c>
      <c r="U50" s="19"/>
      <c r="V50" s="112">
        <f>V51+V52</f>
        <v>108344.72388545089</v>
      </c>
      <c r="W50" s="19">
        <f t="shared" si="92"/>
        <v>-3.9971224639467673E-2</v>
      </c>
      <c r="X50" s="112">
        <f>X51+X52</f>
        <v>102411.89752039869</v>
      </c>
      <c r="Y50" s="19">
        <f t="shared" si="93"/>
        <v>0.55556049925969719</v>
      </c>
      <c r="Z50" s="112">
        <f>Z51+Z52</f>
        <v>138059.30843656801</v>
      </c>
      <c r="AA50" s="19">
        <f t="shared" si="94"/>
        <v>0.11354374217260799</v>
      </c>
      <c r="AB50" s="112">
        <f>AB51+AB52</f>
        <v>139760.30152259601</v>
      </c>
      <c r="AC50" s="19">
        <f t="shared" si="95"/>
        <v>8.2530430978067892E-2</v>
      </c>
      <c r="AD50" s="112">
        <f>AD51+AD52</f>
        <v>148768.891848072</v>
      </c>
      <c r="AE50" s="19">
        <f t="shared" si="96"/>
        <v>9.2781730888644054E-2</v>
      </c>
      <c r="AF50" s="112">
        <f>AF51+AF52</f>
        <v>126130.1311451356</v>
      </c>
      <c r="AG50" s="19">
        <f t="shared" si="97"/>
        <v>9.9052583108867109E-2</v>
      </c>
      <c r="AH50" s="112">
        <f>AH51+AH52</f>
        <v>131549.73018643798</v>
      </c>
      <c r="AI50" s="19">
        <f t="shared" si="98"/>
        <v>7.3027502560116142E-2</v>
      </c>
      <c r="AJ50" s="112">
        <f>AJ51+AJ52</f>
        <v>124370.26565265641</v>
      </c>
      <c r="AK50" s="19">
        <f t="shared" si="99"/>
        <v>5.0197924109849579E-2</v>
      </c>
      <c r="AL50" s="112">
        <f>AL51+AL52</f>
        <v>128140.597081741</v>
      </c>
      <c r="AM50" s="19">
        <f t="shared" si="100"/>
        <v>6.559905361998597E-2</v>
      </c>
      <c r="AN50" s="112">
        <f>AN51+AN52</f>
        <v>116538.8137924646</v>
      </c>
      <c r="AO50" s="19">
        <f t="shared" si="101"/>
        <v>-1.5541694034355458E-2</v>
      </c>
      <c r="AP50" s="112">
        <f>AP51+AP52</f>
        <v>123473.0662013309</v>
      </c>
      <c r="AQ50" s="19">
        <f t="shared" si="102"/>
        <v>-1.801785717730231E-2</v>
      </c>
      <c r="AR50" s="112">
        <f>AR51+AR52</f>
        <v>129596.712371544</v>
      </c>
      <c r="AS50" s="19">
        <f t="shared" si="103"/>
        <v>-4.2506610427852753E-2</v>
      </c>
      <c r="AT50" s="112">
        <f t="shared" si="104"/>
        <v>1517144.4396443961</v>
      </c>
      <c r="AU50" s="19">
        <f t="shared" si="105"/>
        <v>6.5843830311902662E-2</v>
      </c>
      <c r="AV50" s="19"/>
      <c r="AW50" s="112">
        <f t="shared" si="106"/>
        <v>1288070.9707193633</v>
      </c>
      <c r="AX50" s="112">
        <f>AX51+AX52</f>
        <v>112855.704606107</v>
      </c>
      <c r="AY50" s="19">
        <f t="shared" si="107"/>
        <v>0.38696241679093712</v>
      </c>
      <c r="AZ50" s="112">
        <f>AZ51+AZ52</f>
        <v>65836.01060141169</v>
      </c>
      <c r="BA50" s="19">
        <f t="shared" si="108"/>
        <v>-0.35952555576495282</v>
      </c>
      <c r="BB50" s="112">
        <f>BB51+BB52</f>
        <v>123981.93551625</v>
      </c>
      <c r="BC50" s="19">
        <f t="shared" si="109"/>
        <v>2.0304711657622931E-2</v>
      </c>
      <c r="BD50" s="112">
        <f>BD51+BD52</f>
        <v>129105.19420347598</v>
      </c>
      <c r="BE50" s="19">
        <f t="shared" si="110"/>
        <v>9.3306286083501444E-2</v>
      </c>
      <c r="BF50" s="112">
        <f>BF51+BF52</f>
        <v>136137.79187824999</v>
      </c>
      <c r="BG50" s="19">
        <f t="shared" si="111"/>
        <v>9.5229169113691059E-2</v>
      </c>
      <c r="BH50" s="112">
        <f>BH51+BH52</f>
        <v>114762.5992455738</v>
      </c>
      <c r="BI50" s="19">
        <f t="shared" si="112"/>
        <v>-2.0846960413988036E-2</v>
      </c>
      <c r="BJ50" s="112">
        <f>BJ51+BJ52</f>
        <v>122596.7926009128</v>
      </c>
      <c r="BK50" s="19">
        <f t="shared" si="113"/>
        <v>2.0309563794886243E-2</v>
      </c>
      <c r="BL50" s="112">
        <f>BL51+BL52</f>
        <v>118425.5489345715</v>
      </c>
      <c r="BM50" s="19">
        <f t="shared" si="114"/>
        <v>6.1766752654127233E-2</v>
      </c>
      <c r="BN50" s="112">
        <f>BN51+BN52</f>
        <v>120252.1686242399</v>
      </c>
      <c r="BO50" s="19">
        <f t="shared" si="115"/>
        <v>6.1224322799935393E-3</v>
      </c>
      <c r="BP50" s="112">
        <f>BP51+BP52</f>
        <v>118378.61805447711</v>
      </c>
      <c r="BQ50" s="19">
        <f t="shared" si="116"/>
        <v>6.2987115689193462E-2</v>
      </c>
      <c r="BR50" s="112">
        <f>BR51+BR52</f>
        <v>125738.6064540938</v>
      </c>
      <c r="BS50" s="19">
        <f t="shared" si="117"/>
        <v>4.3042010543396625E-2</v>
      </c>
      <c r="BT50" s="112">
        <f>BT51+BT52</f>
        <v>135349.98129799502</v>
      </c>
      <c r="BU50" s="19">
        <f t="shared" si="118"/>
        <v>0.11940132463138697</v>
      </c>
      <c r="BV50" s="112">
        <f t="shared" si="119"/>
        <v>1423420.9520173583</v>
      </c>
      <c r="BW50" s="19">
        <f t="shared" si="120"/>
        <v>3.9517062769143463E-2</v>
      </c>
      <c r="BX50" s="19"/>
      <c r="BY50" s="137">
        <f>BY51+BY52</f>
        <v>81368.97095396799</v>
      </c>
      <c r="BZ50" s="138">
        <f t="shared" si="121"/>
        <v>-8.1198395645269206E-2</v>
      </c>
      <c r="CA50" s="137">
        <f>CA51+CA52</f>
        <v>102792.56447155069</v>
      </c>
      <c r="CB50" s="138">
        <f t="shared" si="122"/>
        <v>0.60461070233996006</v>
      </c>
      <c r="CC50" s="137">
        <f>SUM(CC51:CC52)</f>
        <v>121514.61627068699</v>
      </c>
      <c r="CD50" s="138">
        <f t="shared" si="123"/>
        <v>0.34476869175889946</v>
      </c>
      <c r="CE50" s="137">
        <v>118086.94036322</v>
      </c>
      <c r="CF50" s="138">
        <f t="shared" si="124"/>
        <v>0.28034802380031532</v>
      </c>
      <c r="CG50" s="137">
        <v>124300.736062772</v>
      </c>
      <c r="CH50" s="138">
        <f t="shared" si="125"/>
        <v>0.24906484046984723</v>
      </c>
      <c r="CI50" s="137">
        <f>CI51+CI52</f>
        <v>117205.9878342365</v>
      </c>
      <c r="CJ50" s="138">
        <f t="shared" si="126"/>
        <v>0.28049218222495509</v>
      </c>
      <c r="CK50" s="137">
        <f>CK51+CK52</f>
        <v>120156.467165644</v>
      </c>
      <c r="CL50" s="138">
        <f t="shared" si="127"/>
        <v>0.20616303257587676</v>
      </c>
      <c r="CM50" s="137">
        <v>111536.313073036</v>
      </c>
      <c r="CN50" s="138">
        <f t="shared" si="128"/>
        <v>0.35265694038213935</v>
      </c>
      <c r="CO50" s="137">
        <f>SUM(CO51:CO52)</f>
        <v>119520.412989634</v>
      </c>
      <c r="CP50" s="138">
        <f t="shared" si="129"/>
        <v>0.13376761761119815</v>
      </c>
      <c r="CQ50" s="137">
        <f>SUM(CQ51:CQ52)</f>
        <v>111364.11373878759</v>
      </c>
      <c r="CR50" s="138">
        <f t="shared" si="130"/>
        <v>0.14944654696294624</v>
      </c>
      <c r="CS50" s="137">
        <f>CS51+CS52</f>
        <v>120549.89653637</v>
      </c>
      <c r="CT50" s="138">
        <f t="shared" si="131"/>
        <v>8.3705958644728407E-2</v>
      </c>
      <c r="CU50" s="137">
        <f>CU51+CU52</f>
        <v>120912.829313084</v>
      </c>
      <c r="CV50" s="138">
        <f t="shared" si="132"/>
        <v>8.6968611073416024E-2</v>
      </c>
      <c r="CW50" s="137">
        <f t="shared" si="133"/>
        <v>1369309.8487729898</v>
      </c>
      <c r="CX50" s="138">
        <f t="shared" si="134"/>
        <v>0.21235595034023502</v>
      </c>
      <c r="CY50" s="138"/>
      <c r="CZ50" s="139">
        <f t="shared" si="135"/>
        <v>3.0106436184664798E-3</v>
      </c>
      <c r="DA50" s="139">
        <f t="shared" si="136"/>
        <v>8.2484226643497527E-2</v>
      </c>
      <c r="DB50" s="139"/>
      <c r="DC50" s="139"/>
      <c r="DD50" s="139"/>
      <c r="DE50" s="139"/>
      <c r="DF50" s="139"/>
      <c r="DG50" s="139"/>
      <c r="DH50" s="139"/>
      <c r="DI50" s="139"/>
      <c r="DJ50" s="139"/>
      <c r="DK50" s="139"/>
      <c r="DL50" s="615"/>
      <c r="DM50" s="137">
        <v>88559.892111978799</v>
      </c>
      <c r="DN50" s="137">
        <v>64060.749639554997</v>
      </c>
      <c r="DO50" s="137">
        <v>90360.979561288797</v>
      </c>
      <c r="DP50" s="137">
        <v>92230.345318701395</v>
      </c>
      <c r="DQ50" s="137">
        <v>99515.038799759306</v>
      </c>
      <c r="DR50" s="137">
        <v>91531.982358987894</v>
      </c>
      <c r="DS50" s="137">
        <v>99618.761245764894</v>
      </c>
      <c r="DT50" s="137">
        <v>82457.206807755603</v>
      </c>
      <c r="DU50" s="137">
        <v>105418.79229313201</v>
      </c>
      <c r="DV50" s="137">
        <v>96884.986981806607</v>
      </c>
      <c r="DW50" s="137">
        <v>107584.593871398</v>
      </c>
      <c r="DX50" s="137">
        <v>111238.565751847</v>
      </c>
      <c r="DY50" s="138">
        <v>2.35376744785947E-2</v>
      </c>
      <c r="DZ50" s="137">
        <f t="shared" si="137"/>
        <v>1129461.8947419752</v>
      </c>
      <c r="EA50" s="19">
        <f t="shared" si="138"/>
        <v>-3.0445786284185372E-2</v>
      </c>
      <c r="EB50" s="19"/>
      <c r="EC50" s="131">
        <f t="shared" ref="EC50:EN50" si="142">EC51+EC52</f>
        <v>107416.99875110999</v>
      </c>
      <c r="ED50" s="131">
        <f t="shared" si="142"/>
        <v>56878.451719443903</v>
      </c>
      <c r="EE50" s="131">
        <f t="shared" si="142"/>
        <v>86189.699728234511</v>
      </c>
      <c r="EF50" s="131">
        <f t="shared" si="142"/>
        <v>100384.66281074699</v>
      </c>
      <c r="EG50" s="131">
        <f t="shared" si="142"/>
        <v>104601.799374368</v>
      </c>
      <c r="EH50" s="131">
        <f t="shared" si="142"/>
        <v>105554.058432836</v>
      </c>
      <c r="EI50" s="131">
        <f t="shared" si="142"/>
        <v>99951.769600989093</v>
      </c>
      <c r="EJ50" s="131">
        <f t="shared" si="142"/>
        <v>79455.206469495693</v>
      </c>
      <c r="EK50" s="131">
        <f t="shared" si="142"/>
        <v>106336.446784057</v>
      </c>
      <c r="EL50" s="131">
        <f t="shared" si="142"/>
        <v>94204.965143972193</v>
      </c>
      <c r="EM50" s="108">
        <f t="shared" si="142"/>
        <v>115274.537632605</v>
      </c>
      <c r="EN50" s="108">
        <f t="shared" si="142"/>
        <v>108680.479991627</v>
      </c>
      <c r="EO50" s="143">
        <f t="shared" si="139"/>
        <v>1164929.0764394852</v>
      </c>
      <c r="EP50" s="19"/>
      <c r="EQ50" s="155"/>
    </row>
    <row r="51" spans="1:147" ht="27" customHeight="1">
      <c r="A51" s="597"/>
      <c r="B51" s="128" t="s">
        <v>92</v>
      </c>
      <c r="C51" s="112">
        <v>23366.627100000002</v>
      </c>
      <c r="D51" s="19">
        <f t="shared" si="83"/>
        <v>-4.4551292504304896E-2</v>
      </c>
      <c r="E51" s="112">
        <v>17066.171999999999</v>
      </c>
      <c r="F51" s="19">
        <f t="shared" si="84"/>
        <v>-0.12401132616378119</v>
      </c>
      <c r="G51" s="112">
        <v>20978.348000000002</v>
      </c>
      <c r="H51" s="19">
        <f t="shared" si="85"/>
        <v>-0.10135169019736379</v>
      </c>
      <c r="I51" s="112">
        <v>20966.327700000002</v>
      </c>
      <c r="J51" s="19">
        <f t="shared" si="86"/>
        <v>-0.11516793477460618</v>
      </c>
      <c r="K51" s="112">
        <v>24910.305100000001</v>
      </c>
      <c r="L51" s="19">
        <f t="shared" si="87"/>
        <v>-0.29074914167034083</v>
      </c>
      <c r="M51" s="112">
        <v>23589.9683</v>
      </c>
      <c r="N51" s="19">
        <f t="shared" si="88"/>
        <v>-0.14514943293579929</v>
      </c>
      <c r="O51" s="112">
        <v>23761.161400000001</v>
      </c>
      <c r="P51" s="19">
        <f t="shared" si="89"/>
        <v>-0.10120448221336176</v>
      </c>
      <c r="Q51" s="126"/>
      <c r="R51" s="126"/>
      <c r="S51" s="112">
        <f t="shared" si="90"/>
        <v>154638.90960000001</v>
      </c>
      <c r="T51" s="19">
        <f t="shared" si="91"/>
        <v>-0.24697735007938759</v>
      </c>
      <c r="U51" s="19"/>
      <c r="V51" s="112">
        <v>24456.1816</v>
      </c>
      <c r="W51" s="19">
        <f t="shared" si="92"/>
        <v>0.1880878828921313</v>
      </c>
      <c r="X51" s="112">
        <v>19482.183400000002</v>
      </c>
      <c r="Y51" s="19">
        <f t="shared" si="93"/>
        <v>0.4085237266740398</v>
      </c>
      <c r="Z51" s="112">
        <v>23344.335899999998</v>
      </c>
      <c r="AA51" s="19">
        <f t="shared" si="94"/>
        <v>1.0158305894390152E-2</v>
      </c>
      <c r="AB51" s="112">
        <v>23695.2621</v>
      </c>
      <c r="AC51" s="19">
        <f t="shared" si="95"/>
        <v>-0.16771648964127239</v>
      </c>
      <c r="AD51" s="112">
        <v>35121.995000000003</v>
      </c>
      <c r="AE51" s="19">
        <f t="shared" si="96"/>
        <v>0.15783513795359405</v>
      </c>
      <c r="AF51" s="112">
        <v>27595.429199999999</v>
      </c>
      <c r="AG51" s="19">
        <f t="shared" si="97"/>
        <v>0.22669336962564457</v>
      </c>
      <c r="AH51" s="112">
        <v>26436.670999999998</v>
      </c>
      <c r="AI51" s="19">
        <f t="shared" si="98"/>
        <v>0.13856311563876611</v>
      </c>
      <c r="AJ51" s="112">
        <v>25225.522499999999</v>
      </c>
      <c r="AK51" s="19">
        <f t="shared" si="99"/>
        <v>5.6685851579082014E-2</v>
      </c>
      <c r="AL51" s="112">
        <v>25747.9319</v>
      </c>
      <c r="AM51" s="19">
        <f t="shared" si="100"/>
        <v>2.2708697383155618E-2</v>
      </c>
      <c r="AN51" s="112">
        <v>23993.6486</v>
      </c>
      <c r="AO51" s="19">
        <f t="shared" si="101"/>
        <v>-4.5067872673580922E-2</v>
      </c>
      <c r="AP51" s="112">
        <v>24179.744900000002</v>
      </c>
      <c r="AQ51" s="19">
        <f t="shared" si="102"/>
        <v>-8.3473640166044416E-2</v>
      </c>
      <c r="AR51" s="112">
        <v>26789.699100000002</v>
      </c>
      <c r="AS51" s="19">
        <f t="shared" si="103"/>
        <v>-0.12940465584410799</v>
      </c>
      <c r="AT51" s="112">
        <f t="shared" si="104"/>
        <v>306068.60519999999</v>
      </c>
      <c r="AU51" s="19">
        <f t="shared" si="105"/>
        <v>4.3273300327401731E-2</v>
      </c>
      <c r="AV51" s="19"/>
      <c r="AW51" s="112">
        <f t="shared" si="106"/>
        <v>262601.67080000002</v>
      </c>
      <c r="AX51" s="112">
        <v>20584.488700000002</v>
      </c>
      <c r="AY51" s="19">
        <f t="shared" si="107"/>
        <v>0.87166899428603517</v>
      </c>
      <c r="AZ51" s="112">
        <v>13831.633099999999</v>
      </c>
      <c r="BA51" s="19">
        <f t="shared" si="108"/>
        <v>-0.18161872701983961</v>
      </c>
      <c r="BB51" s="112">
        <v>23109.581699999999</v>
      </c>
      <c r="BC51" s="19">
        <f t="shared" si="109"/>
        <v>0.28076052437734589</v>
      </c>
      <c r="BD51" s="112">
        <v>28470.180899999999</v>
      </c>
      <c r="BE51" s="19">
        <f t="shared" si="110"/>
        <v>0.48258809765528587</v>
      </c>
      <c r="BF51" s="112">
        <v>30334.1934</v>
      </c>
      <c r="BG51" s="19">
        <f t="shared" si="111"/>
        <v>4.5342303466863187E-2</v>
      </c>
      <c r="BH51" s="112">
        <v>22495.784100000001</v>
      </c>
      <c r="BI51" s="19">
        <f t="shared" si="112"/>
        <v>0.24500891551936288</v>
      </c>
      <c r="BJ51" s="112">
        <v>23219.3285</v>
      </c>
      <c r="BK51" s="19">
        <f t="shared" si="113"/>
        <v>0.19794292804921398</v>
      </c>
      <c r="BL51" s="112">
        <v>23872.300800000001</v>
      </c>
      <c r="BM51" s="19">
        <f t="shared" si="114"/>
        <v>0.17607326627359909</v>
      </c>
      <c r="BN51" s="112">
        <v>25176.212899999999</v>
      </c>
      <c r="BO51" s="19">
        <f t="shared" si="115"/>
        <v>0.35289367866902732</v>
      </c>
      <c r="BP51" s="112">
        <v>25126.025099999999</v>
      </c>
      <c r="BQ51" s="19">
        <f t="shared" si="116"/>
        <v>0.31470977410445444</v>
      </c>
      <c r="BR51" s="112">
        <v>26381.941599999998</v>
      </c>
      <c r="BS51" s="19">
        <f t="shared" si="117"/>
        <v>0.34460210451234774</v>
      </c>
      <c r="BT51" s="112">
        <v>30771.700400000002</v>
      </c>
      <c r="BU51" s="19">
        <f t="shared" si="118"/>
        <v>0.59921475358886434</v>
      </c>
      <c r="BV51" s="112">
        <f t="shared" si="119"/>
        <v>293373.37120000005</v>
      </c>
      <c r="BW51" s="19">
        <f t="shared" si="120"/>
        <v>0.28392658658224201</v>
      </c>
      <c r="BX51" s="19"/>
      <c r="BY51" s="108">
        <v>10997.932199999999</v>
      </c>
      <c r="BZ51" s="138">
        <f t="shared" si="121"/>
        <v>-0.28485961216055156</v>
      </c>
      <c r="CA51" s="108">
        <v>16901.209200000001</v>
      </c>
      <c r="CB51" s="138">
        <f t="shared" si="122"/>
        <v>0.77311400328327862</v>
      </c>
      <c r="CC51" s="137">
        <v>18043.639899999998</v>
      </c>
      <c r="CD51" s="138">
        <f t="shared" si="123"/>
        <v>1.692934962636274</v>
      </c>
      <c r="CE51" s="137">
        <v>19203.0281</v>
      </c>
      <c r="CF51" s="138">
        <f t="shared" si="124"/>
        <v>1.4980672431418118</v>
      </c>
      <c r="CG51" s="137">
        <v>29018.430899999999</v>
      </c>
      <c r="CH51" s="138">
        <f t="shared" si="125"/>
        <v>2.7348407109199377</v>
      </c>
      <c r="CI51" s="121">
        <v>18068.773499999999</v>
      </c>
      <c r="CJ51" s="138">
        <f t="shared" si="126"/>
        <v>1.2390803870419598</v>
      </c>
      <c r="CK51" s="121">
        <v>19382.666700000002</v>
      </c>
      <c r="CL51" s="138">
        <f t="shared" si="127"/>
        <v>1.4394149864361139</v>
      </c>
      <c r="CM51" s="137">
        <v>20298.3109</v>
      </c>
      <c r="CN51" s="138">
        <f t="shared" si="128"/>
        <v>1.64815641339335</v>
      </c>
      <c r="CO51" s="121">
        <v>18609.158500000001</v>
      </c>
      <c r="CP51" s="138">
        <f t="shared" si="129"/>
        <v>1.3087652358721868</v>
      </c>
      <c r="CQ51" s="121">
        <v>19111.4614</v>
      </c>
      <c r="CR51" s="138">
        <f t="shared" si="130"/>
        <v>1.6201732842690504</v>
      </c>
      <c r="CS51" s="108">
        <v>19620.6309</v>
      </c>
      <c r="CT51" s="138">
        <f t="shared" si="131"/>
        <v>1.2178418440917946</v>
      </c>
      <c r="CU51" s="108">
        <v>19241.7562</v>
      </c>
      <c r="CV51" s="138">
        <f t="shared" si="132"/>
        <v>1.1750152822136171</v>
      </c>
      <c r="CW51" s="137">
        <f t="shared" si="133"/>
        <v>228496.99840000001</v>
      </c>
      <c r="CX51" s="138">
        <f t="shared" si="134"/>
        <v>1.217751706204071</v>
      </c>
      <c r="CY51" s="138"/>
      <c r="CZ51" s="139">
        <f t="shared" si="135"/>
        <v>-1.9310016172823463E-2</v>
      </c>
      <c r="DA51" s="139">
        <f t="shared" si="136"/>
        <v>2.6642101791336525E-2</v>
      </c>
      <c r="DB51" s="139"/>
      <c r="DC51" s="139"/>
      <c r="DD51" s="139"/>
      <c r="DE51" s="139"/>
      <c r="DF51" s="139"/>
      <c r="DG51" s="139"/>
      <c r="DH51" s="139"/>
      <c r="DI51" s="139"/>
      <c r="DJ51" s="139"/>
      <c r="DK51" s="139"/>
      <c r="DL51" s="615"/>
      <c r="DM51" s="108">
        <v>15378.703799999999</v>
      </c>
      <c r="DN51" s="108">
        <v>9531.9359999999997</v>
      </c>
      <c r="DO51" s="137">
        <v>6700.3622999999998</v>
      </c>
      <c r="DP51" s="137">
        <v>7687.1541999999999</v>
      </c>
      <c r="DQ51" s="137">
        <v>7769.6569</v>
      </c>
      <c r="DR51" s="137">
        <v>8069.7296999999999</v>
      </c>
      <c r="DS51" s="137">
        <v>7945.6208999999999</v>
      </c>
      <c r="DT51" s="137">
        <v>7665.0725000000002</v>
      </c>
      <c r="DU51" s="137">
        <v>8060.2212</v>
      </c>
      <c r="DV51" s="137">
        <v>7293.9684999999999</v>
      </c>
      <c r="DW51" s="137">
        <v>8081.7716</v>
      </c>
      <c r="DX51" s="137">
        <v>8846.7222999999994</v>
      </c>
      <c r="DY51" s="138">
        <v>1.0682500696861099</v>
      </c>
      <c r="DZ51" s="137">
        <f t="shared" si="137"/>
        <v>103030.91990000001</v>
      </c>
      <c r="EA51" s="19">
        <f t="shared" si="138"/>
        <v>1.1842844372007857</v>
      </c>
      <c r="EB51" s="19"/>
      <c r="EC51" s="131">
        <v>5273.7507999999998</v>
      </c>
      <c r="ED51" s="131">
        <v>2966.4902000000002</v>
      </c>
      <c r="EE51" s="131">
        <v>3809.1411400000002</v>
      </c>
      <c r="EF51" s="131">
        <v>4040.47802</v>
      </c>
      <c r="EG51" s="131">
        <v>3968.8496</v>
      </c>
      <c r="EH51" s="131">
        <v>4025.1415999999999</v>
      </c>
      <c r="EI51" s="131">
        <v>4415.3939</v>
      </c>
      <c r="EJ51" s="131">
        <v>2242.5844999999999</v>
      </c>
      <c r="EK51" s="131">
        <v>3796.2662</v>
      </c>
      <c r="EL51" s="131">
        <v>4067.5250000000001</v>
      </c>
      <c r="EM51" s="131">
        <v>4286.1706000000004</v>
      </c>
      <c r="EN51" s="131">
        <v>4277.3949000000002</v>
      </c>
      <c r="EO51" s="134">
        <f t="shared" si="139"/>
        <v>47169.186459999997</v>
      </c>
      <c r="EP51" s="19"/>
      <c r="EQ51" s="157">
        <f>SUM(EC51:EN51)</f>
        <v>47169.186459999997</v>
      </c>
    </row>
    <row r="52" spans="1:147" ht="27" customHeight="1" thickBot="1">
      <c r="A52" s="598"/>
      <c r="B52" s="128" t="s">
        <v>93</v>
      </c>
      <c r="C52" s="112">
        <v>104779.479544487</v>
      </c>
      <c r="D52" s="19">
        <f t="shared" si="83"/>
        <v>0.24903206909889652</v>
      </c>
      <c r="E52" s="112">
        <v>70549.935242683496</v>
      </c>
      <c r="F52" s="19">
        <f t="shared" si="84"/>
        <v>-0.14928037566537411</v>
      </c>
      <c r="G52" s="112">
        <v>113690.64671709</v>
      </c>
      <c r="H52" s="19">
        <f t="shared" si="85"/>
        <v>-8.9293123367264471E-3</v>
      </c>
      <c r="I52" s="112">
        <v>118818.325834266</v>
      </c>
      <c r="J52" s="19">
        <f t="shared" si="86"/>
        <v>2.372192716572652E-2</v>
      </c>
      <c r="K52" s="112">
        <v>122082.637777699</v>
      </c>
      <c r="L52" s="19">
        <f t="shared" si="87"/>
        <v>7.4227639852799898E-2</v>
      </c>
      <c r="M52" s="112">
        <v>104494.754081814</v>
      </c>
      <c r="N52" s="19">
        <f t="shared" si="88"/>
        <v>6.048683376539743E-2</v>
      </c>
      <c r="O52" s="112">
        <v>106773.18795039</v>
      </c>
      <c r="P52" s="19">
        <f t="shared" si="89"/>
        <v>1.5793744153211664E-2</v>
      </c>
      <c r="Q52" s="126"/>
      <c r="R52" s="126"/>
      <c r="S52" s="112">
        <f t="shared" si="90"/>
        <v>741188.96714842948</v>
      </c>
      <c r="T52" s="19">
        <f t="shared" si="91"/>
        <v>-8.9490578972680201E-2</v>
      </c>
      <c r="U52" s="19"/>
      <c r="V52" s="112">
        <v>83888.542285450894</v>
      </c>
      <c r="W52" s="19">
        <f t="shared" si="92"/>
        <v>-9.0848197223130978E-2</v>
      </c>
      <c r="X52" s="112">
        <v>82929.714120398698</v>
      </c>
      <c r="Y52" s="19">
        <f t="shared" si="93"/>
        <v>0.59466795113829618</v>
      </c>
      <c r="Z52" s="112">
        <v>114714.97253656801</v>
      </c>
      <c r="AA52" s="19">
        <f t="shared" si="94"/>
        <v>0.13722906422441428</v>
      </c>
      <c r="AB52" s="112">
        <v>116065.039422596</v>
      </c>
      <c r="AC52" s="19">
        <f t="shared" si="95"/>
        <v>0.15332661677689718</v>
      </c>
      <c r="AD52" s="112">
        <v>113646.89684807201</v>
      </c>
      <c r="AE52" s="19">
        <f t="shared" si="96"/>
        <v>7.4130733572680407E-2</v>
      </c>
      <c r="AF52" s="112">
        <v>98534.701945135603</v>
      </c>
      <c r="AG52" s="19">
        <f t="shared" si="97"/>
        <v>6.7932189809225108E-2</v>
      </c>
      <c r="AH52" s="112">
        <v>105113.059186438</v>
      </c>
      <c r="AI52" s="19">
        <f t="shared" si="98"/>
        <v>5.7715248999521629E-2</v>
      </c>
      <c r="AJ52" s="112">
        <v>99144.743152656403</v>
      </c>
      <c r="AK52" s="19">
        <f t="shared" si="99"/>
        <v>4.855988671642586E-2</v>
      </c>
      <c r="AL52" s="112">
        <v>102392.665181741</v>
      </c>
      <c r="AM52" s="19">
        <f t="shared" si="100"/>
        <v>7.6956464983876982E-2</v>
      </c>
      <c r="AN52" s="112">
        <v>92545.165192464599</v>
      </c>
      <c r="AO52" s="19">
        <f t="shared" si="101"/>
        <v>-7.5861457531571919E-3</v>
      </c>
      <c r="AP52" s="112">
        <v>99293.3213013309</v>
      </c>
      <c r="AQ52" s="19">
        <f t="shared" si="102"/>
        <v>-6.375370273944414E-4</v>
      </c>
      <c r="AR52" s="112">
        <v>102807.013271544</v>
      </c>
      <c r="AS52" s="19">
        <f t="shared" si="103"/>
        <v>-1.6937241760348831E-2</v>
      </c>
      <c r="AT52" s="112">
        <f t="shared" si="104"/>
        <v>1211075.834444396</v>
      </c>
      <c r="AU52" s="19">
        <f t="shared" si="105"/>
        <v>7.1703399929788914E-2</v>
      </c>
      <c r="AV52" s="19"/>
      <c r="AW52" s="112">
        <f t="shared" si="106"/>
        <v>1025469.2999193636</v>
      </c>
      <c r="AX52" s="112">
        <v>92271.215906106998</v>
      </c>
      <c r="AY52" s="19">
        <f t="shared" si="107"/>
        <v>0.31121008784177029</v>
      </c>
      <c r="AZ52" s="112">
        <v>52004.377501411698</v>
      </c>
      <c r="BA52" s="19">
        <f t="shared" si="108"/>
        <v>-0.394533043086854</v>
      </c>
      <c r="BB52" s="112">
        <v>100872.35381625</v>
      </c>
      <c r="BC52" s="19">
        <f t="shared" si="109"/>
        <v>-2.5114506942771841E-2</v>
      </c>
      <c r="BD52" s="112">
        <v>100635.01330347599</v>
      </c>
      <c r="BE52" s="19">
        <f t="shared" si="110"/>
        <v>1.7708654524056788E-2</v>
      </c>
      <c r="BF52" s="112">
        <v>105803.59847825</v>
      </c>
      <c r="BG52" s="19">
        <f t="shared" si="111"/>
        <v>0.11042232130619056</v>
      </c>
      <c r="BH52" s="112">
        <v>92266.815145573797</v>
      </c>
      <c r="BI52" s="19">
        <f t="shared" si="112"/>
        <v>-6.9301918909073557E-2</v>
      </c>
      <c r="BJ52" s="112">
        <v>99377.464100912795</v>
      </c>
      <c r="BK52" s="19">
        <f t="shared" si="113"/>
        <v>-1.3856144734833653E-2</v>
      </c>
      <c r="BL52" s="112">
        <v>94553.248134571506</v>
      </c>
      <c r="BM52" s="19">
        <f t="shared" si="114"/>
        <v>3.6336240191321201E-2</v>
      </c>
      <c r="BN52" s="112">
        <v>95075.955724239902</v>
      </c>
      <c r="BO52" s="19">
        <f t="shared" si="115"/>
        <v>-5.782604522068957E-2</v>
      </c>
      <c r="BP52" s="112">
        <v>93252.592954477106</v>
      </c>
      <c r="BQ52" s="19">
        <f t="shared" si="116"/>
        <v>1.0839153025295589E-2</v>
      </c>
      <c r="BR52" s="112">
        <v>99356.664854093804</v>
      </c>
      <c r="BS52" s="19">
        <f t="shared" si="117"/>
        <v>-1.5581216928120645E-2</v>
      </c>
      <c r="BT52" s="112">
        <v>104578.28089799501</v>
      </c>
      <c r="BU52" s="19">
        <f t="shared" si="118"/>
        <v>2.8594247074361645E-2</v>
      </c>
      <c r="BV52" s="112">
        <f t="shared" si="119"/>
        <v>1130047.5808173586</v>
      </c>
      <c r="BW52" s="19">
        <f t="shared" si="120"/>
        <v>-9.4364904393483551E-3</v>
      </c>
      <c r="BX52" s="19"/>
      <c r="BY52" s="108">
        <v>70371.038753967994</v>
      </c>
      <c r="BZ52" s="138">
        <f t="shared" si="121"/>
        <v>-3.8399889682453003E-2</v>
      </c>
      <c r="CA52" s="108">
        <v>85891.355271550696</v>
      </c>
      <c r="CB52" s="138">
        <f t="shared" si="122"/>
        <v>0.57515540021295131</v>
      </c>
      <c r="CC52" s="137">
        <v>103470.976370687</v>
      </c>
      <c r="CD52" s="138">
        <f t="shared" si="123"/>
        <v>0.23679432160447123</v>
      </c>
      <c r="CE52" s="137">
        <v>98883.912263219507</v>
      </c>
      <c r="CF52" s="138">
        <f t="shared" si="124"/>
        <v>0.16962597407026259</v>
      </c>
      <c r="CG52" s="137">
        <v>95282.305162771896</v>
      </c>
      <c r="CH52" s="138">
        <f t="shared" si="125"/>
        <v>3.8551512782158515E-2</v>
      </c>
      <c r="CI52" s="108">
        <v>99137.214334236502</v>
      </c>
      <c r="CJ52" s="138">
        <f t="shared" si="126"/>
        <v>0.18780899359730618</v>
      </c>
      <c r="CK52" s="121">
        <v>100773.800465644</v>
      </c>
      <c r="CL52" s="138">
        <f t="shared" si="127"/>
        <v>9.9272917733089772E-2</v>
      </c>
      <c r="CM52" s="137">
        <v>91238.002173035798</v>
      </c>
      <c r="CN52" s="138">
        <f t="shared" si="128"/>
        <v>0.21988766622982769</v>
      </c>
      <c r="CO52" s="137">
        <v>100911.254489634</v>
      </c>
      <c r="CP52" s="138">
        <f t="shared" si="129"/>
        <v>3.6490710130729243E-2</v>
      </c>
      <c r="CQ52" s="137">
        <v>92252.652338787593</v>
      </c>
      <c r="CR52" s="138">
        <f t="shared" si="130"/>
        <v>2.9708713017047472E-2</v>
      </c>
      <c r="CS52" s="137">
        <v>100929.26563636999</v>
      </c>
      <c r="CT52" s="138">
        <f t="shared" si="131"/>
        <v>-1.4284124263910014E-2</v>
      </c>
      <c r="CU52" s="137">
        <v>101671.073113084</v>
      </c>
      <c r="CV52" s="138">
        <f t="shared" si="132"/>
        <v>-7.0393335490825937E-3</v>
      </c>
      <c r="CW52" s="137">
        <f t="shared" si="133"/>
        <v>1140812.850372989</v>
      </c>
      <c r="CX52" s="138">
        <f t="shared" si="134"/>
        <v>0.1114365001978066</v>
      </c>
      <c r="CY52" s="138"/>
      <c r="CZ52" s="139">
        <f t="shared" si="135"/>
        <v>7.3497758260383517E-3</v>
      </c>
      <c r="DA52" s="139">
        <f t="shared" si="136"/>
        <v>9.4052724530006016E-2</v>
      </c>
      <c r="DB52" s="139"/>
      <c r="DC52" s="139"/>
      <c r="DD52" s="139"/>
      <c r="DE52" s="139"/>
      <c r="DF52" s="139"/>
      <c r="DG52" s="139"/>
      <c r="DH52" s="139"/>
      <c r="DI52" s="139"/>
      <c r="DJ52" s="139"/>
      <c r="DK52" s="139"/>
      <c r="DL52" s="607"/>
      <c r="DM52" s="163">
        <v>73181.188311978796</v>
      </c>
      <c r="DN52" s="163">
        <v>54528.813639555003</v>
      </c>
      <c r="DO52" s="146">
        <v>83660.617261288804</v>
      </c>
      <c r="DP52" s="146">
        <v>84543.191118701405</v>
      </c>
      <c r="DQ52" s="146">
        <v>91745.381899759304</v>
      </c>
      <c r="DR52" s="146">
        <v>83462.252658987898</v>
      </c>
      <c r="DS52" s="146">
        <v>91673.140345764899</v>
      </c>
      <c r="DT52" s="146">
        <v>74792.134307755594</v>
      </c>
      <c r="DU52" s="146">
        <v>97358.571093132501</v>
      </c>
      <c r="DV52" s="146">
        <v>89591.018481806605</v>
      </c>
      <c r="DW52" s="146">
        <v>99502.822271398501</v>
      </c>
      <c r="DX52" s="146">
        <v>102391.843451847</v>
      </c>
      <c r="DY52" s="147">
        <v>-1.9264197394306501E-2</v>
      </c>
      <c r="DZ52" s="146">
        <f t="shared" si="137"/>
        <v>1026430.9748419763</v>
      </c>
      <c r="EA52" s="148">
        <f t="shared" si="138"/>
        <v>-8.1707096449117556E-2</v>
      </c>
      <c r="EB52" s="158"/>
      <c r="EC52" s="131">
        <v>102143.24795111</v>
      </c>
      <c r="ED52" s="131">
        <v>53911.961519443903</v>
      </c>
      <c r="EE52" s="131">
        <v>82380.558588234504</v>
      </c>
      <c r="EF52" s="131">
        <v>96344.184790746993</v>
      </c>
      <c r="EG52" s="131">
        <v>100632.949774368</v>
      </c>
      <c r="EH52" s="131">
        <v>101528.916832836</v>
      </c>
      <c r="EI52" s="131">
        <v>95536.375700989098</v>
      </c>
      <c r="EJ52" s="131">
        <v>77212.621969495696</v>
      </c>
      <c r="EK52" s="131">
        <v>102540.180584057</v>
      </c>
      <c r="EL52" s="131">
        <v>90137.440143972199</v>
      </c>
      <c r="EM52" s="131">
        <v>110988.36703260501</v>
      </c>
      <c r="EN52" s="131">
        <v>104403.085091627</v>
      </c>
      <c r="EO52" s="134">
        <f t="shared" si="139"/>
        <v>1117759.8899794852</v>
      </c>
      <c r="EP52" s="19"/>
      <c r="EQ52" s="157">
        <f>SUM(EC52:EN52)</f>
        <v>1117759.8899794852</v>
      </c>
    </row>
    <row r="53" spans="1:147" s="80" customFormat="1" ht="27" customHeight="1">
      <c r="A53" s="596" t="s">
        <v>100</v>
      </c>
      <c r="B53" s="128" t="s">
        <v>88</v>
      </c>
      <c r="C53" s="112">
        <v>410.27528107241102</v>
      </c>
      <c r="D53" s="19">
        <f t="shared" si="83"/>
        <v>0.1839321517436463</v>
      </c>
      <c r="E53" s="112">
        <v>251.919602698761</v>
      </c>
      <c r="F53" s="19">
        <f t="shared" si="84"/>
        <v>-0.14513710376171385</v>
      </c>
      <c r="G53" s="112">
        <v>395.89736787481598</v>
      </c>
      <c r="H53" s="19">
        <f t="shared" si="85"/>
        <v>-2.0866855864627332E-2</v>
      </c>
      <c r="I53" s="112">
        <v>415.69198578876598</v>
      </c>
      <c r="J53" s="19">
        <f t="shared" si="86"/>
        <v>5.1017900580718756E-3</v>
      </c>
      <c r="K53" s="112">
        <v>420.79095283859499</v>
      </c>
      <c r="L53" s="19">
        <f t="shared" si="87"/>
        <v>3.3273549450927531E-2</v>
      </c>
      <c r="M53" s="112">
        <v>402.74353849735797</v>
      </c>
      <c r="N53" s="19">
        <f t="shared" si="88"/>
        <v>8.437553065984793E-2</v>
      </c>
      <c r="O53" s="112">
        <v>383.37102226709601</v>
      </c>
      <c r="P53" s="19">
        <f t="shared" si="89"/>
        <v>1.3613887905048472E-2</v>
      </c>
      <c r="Q53" s="126"/>
      <c r="R53" s="126"/>
      <c r="S53" s="112">
        <f t="shared" si="90"/>
        <v>2680.689751037803</v>
      </c>
      <c r="T53" s="19">
        <f t="shared" si="91"/>
        <v>-0.10866026745047275</v>
      </c>
      <c r="U53" s="19"/>
      <c r="V53" s="112">
        <v>346.53614269041901</v>
      </c>
      <c r="W53" s="19">
        <f t="shared" si="92"/>
        <v>-4.2164914272256659E-2</v>
      </c>
      <c r="X53" s="112">
        <v>294.69006528099499</v>
      </c>
      <c r="Y53" s="19">
        <f t="shared" si="93"/>
        <v>0.56997396537559286</v>
      </c>
      <c r="Z53" s="112">
        <v>404.33455883511601</v>
      </c>
      <c r="AA53" s="19">
        <f t="shared" si="94"/>
        <v>0.17987091253117682</v>
      </c>
      <c r="AB53" s="112">
        <v>413.58197736842999</v>
      </c>
      <c r="AC53" s="19">
        <f t="shared" si="95"/>
        <v>0.12120332314960391</v>
      </c>
      <c r="AD53" s="112">
        <v>407.24061219045001</v>
      </c>
      <c r="AE53" s="19">
        <f t="shared" si="96"/>
        <v>6.2153737248699548E-2</v>
      </c>
      <c r="AF53" s="112">
        <v>371.405963257292</v>
      </c>
      <c r="AG53" s="19">
        <f t="shared" si="97"/>
        <v>5.3216136511268664E-2</v>
      </c>
      <c r="AH53" s="112">
        <v>378.22195102264499</v>
      </c>
      <c r="AI53" s="19">
        <f t="shared" si="98"/>
        <v>5.1546525471978022E-2</v>
      </c>
      <c r="AJ53" s="112">
        <v>391.47246776059302</v>
      </c>
      <c r="AK53" s="19">
        <f t="shared" si="99"/>
        <v>2.6711227009955207E-2</v>
      </c>
      <c r="AL53" s="112">
        <v>421.13099322171797</v>
      </c>
      <c r="AM53" s="19">
        <f t="shared" si="100"/>
        <v>6.9513854498934213E-2</v>
      </c>
      <c r="AN53" s="112">
        <v>387.73232081963801</v>
      </c>
      <c r="AO53" s="19">
        <f t="shared" si="101"/>
        <v>-1.1832768467508581E-2</v>
      </c>
      <c r="AP53" s="112">
        <v>424.52486552534901</v>
      </c>
      <c r="AQ53" s="19">
        <f t="shared" si="102"/>
        <v>3.3778585837043185E-3</v>
      </c>
      <c r="AR53" s="112">
        <v>438.67886764462702</v>
      </c>
      <c r="AS53" s="19">
        <f t="shared" si="103"/>
        <v>-2.7137311398550024E-2</v>
      </c>
      <c r="AT53" s="112">
        <f t="shared" si="104"/>
        <v>4679.5507856172717</v>
      </c>
      <c r="AU53" s="19">
        <f t="shared" si="105"/>
        <v>6.396295187393819E-2</v>
      </c>
      <c r="AV53" s="19"/>
      <c r="AW53" s="112">
        <f t="shared" si="106"/>
        <v>3947.3116894026534</v>
      </c>
      <c r="AX53" s="112">
        <v>361.79103047486302</v>
      </c>
      <c r="AY53" s="19">
        <f t="shared" si="107"/>
        <v>0.75498877665539266</v>
      </c>
      <c r="AZ53" s="112">
        <v>187.70379113292799</v>
      </c>
      <c r="BA53" s="19">
        <f t="shared" si="108"/>
        <v>-0.22447486023263896</v>
      </c>
      <c r="BB53" s="112">
        <v>342.693895188667</v>
      </c>
      <c r="BC53" s="19">
        <f t="shared" si="109"/>
        <v>7.116975485615229E-2</v>
      </c>
      <c r="BD53" s="112">
        <v>368.873306767077</v>
      </c>
      <c r="BE53" s="19">
        <f t="shared" si="110"/>
        <v>0.15819765347514947</v>
      </c>
      <c r="BF53" s="112">
        <v>383.410233291959</v>
      </c>
      <c r="BG53" s="19">
        <f t="shared" si="111"/>
        <v>0.14690940847781775</v>
      </c>
      <c r="BH53" s="112">
        <v>352.639833726397</v>
      </c>
      <c r="BI53" s="19">
        <f t="shared" si="112"/>
        <v>6.5677621428444688E-2</v>
      </c>
      <c r="BJ53" s="112">
        <v>359.68161356710601</v>
      </c>
      <c r="BK53" s="19">
        <f t="shared" si="113"/>
        <v>9.6232790844325011E-2</v>
      </c>
      <c r="BL53" s="112">
        <v>381.287802706376</v>
      </c>
      <c r="BM53" s="19">
        <f t="shared" si="114"/>
        <v>6.4122691772715568E-2</v>
      </c>
      <c r="BN53" s="112">
        <v>393.75926870906898</v>
      </c>
      <c r="BO53" s="19">
        <f t="shared" si="115"/>
        <v>8.7802136777415107E-2</v>
      </c>
      <c r="BP53" s="112">
        <v>392.375205782048</v>
      </c>
      <c r="BQ53" s="19">
        <f t="shared" si="116"/>
        <v>9.8047321546863131E-2</v>
      </c>
      <c r="BR53" s="112">
        <v>423.09570805616301</v>
      </c>
      <c r="BS53" s="19">
        <f t="shared" si="117"/>
        <v>0.10263073994187311</v>
      </c>
      <c r="BT53" s="112">
        <v>450.91550203786198</v>
      </c>
      <c r="BU53" s="19">
        <f t="shared" si="118"/>
        <v>0.16601112264261109</v>
      </c>
      <c r="BV53" s="112">
        <f t="shared" si="119"/>
        <v>4398.2271914405155</v>
      </c>
      <c r="BW53" s="19">
        <f t="shared" si="120"/>
        <v>0.11972024765799505</v>
      </c>
      <c r="BX53" s="19"/>
      <c r="BY53" s="108">
        <v>206.15005365695501</v>
      </c>
      <c r="BZ53" s="138">
        <f t="shared" si="121"/>
        <v>-0.17614243077832958</v>
      </c>
      <c r="CA53" s="108">
        <v>242.03443770918199</v>
      </c>
      <c r="CB53" s="138">
        <f t="shared" si="122"/>
        <v>0.4716737218902598</v>
      </c>
      <c r="CC53" s="137">
        <v>319.92491725523701</v>
      </c>
      <c r="CD53" s="138">
        <f t="shared" si="123"/>
        <v>0.15380614400356296</v>
      </c>
      <c r="CE53" s="137">
        <v>318.48908142775099</v>
      </c>
      <c r="CF53" s="138">
        <f t="shared" si="124"/>
        <v>0.19682024764182771</v>
      </c>
      <c r="CG53" s="137">
        <v>334.29862067381799</v>
      </c>
      <c r="CH53" s="138">
        <f t="shared" si="125"/>
        <v>0.11648410133348741</v>
      </c>
      <c r="CI53" s="121">
        <v>330.90667068124702</v>
      </c>
      <c r="CJ53" s="138">
        <f t="shared" si="126"/>
        <v>0.1879042883547859</v>
      </c>
      <c r="CK53" s="121">
        <v>328.10696466220202</v>
      </c>
      <c r="CL53" s="138">
        <f t="shared" si="127"/>
        <v>0.14709195881553816</v>
      </c>
      <c r="CM53" s="137">
        <v>358.311880438515</v>
      </c>
      <c r="CN53" s="138">
        <f t="shared" si="128"/>
        <v>0.21885486162364409</v>
      </c>
      <c r="CO53" s="137">
        <v>361.97692153425101</v>
      </c>
      <c r="CP53" s="138">
        <f t="shared" si="129"/>
        <v>0.11019197366357703</v>
      </c>
      <c r="CQ53" s="137">
        <v>357.33906734483298</v>
      </c>
      <c r="CR53" s="138">
        <f t="shared" si="130"/>
        <v>0.1827185434745302</v>
      </c>
      <c r="CS53" s="137">
        <v>383.71477660641602</v>
      </c>
      <c r="CT53" s="138">
        <f t="shared" si="131"/>
        <v>0.10983555936528422</v>
      </c>
      <c r="CU53" s="137">
        <v>386.71629565241301</v>
      </c>
      <c r="CV53" s="138">
        <f t="shared" si="132"/>
        <v>0.11851698831316249</v>
      </c>
      <c r="CW53" s="137">
        <f t="shared" si="133"/>
        <v>3927.9696876428197</v>
      </c>
      <c r="CX53" s="138">
        <f t="shared" si="134"/>
        <v>0.14621153842975354</v>
      </c>
      <c r="CY53" s="138"/>
      <c r="CZ53" s="139">
        <f t="shared" si="135"/>
        <v>7.8222659876237E-3</v>
      </c>
      <c r="DA53" s="139">
        <f t="shared" si="136"/>
        <v>7.3811434774162077E-2</v>
      </c>
      <c r="DB53" s="139"/>
      <c r="DC53" s="139"/>
      <c r="DD53" s="139"/>
      <c r="DE53" s="139"/>
      <c r="DF53" s="139"/>
      <c r="DG53" s="139"/>
      <c r="DH53" s="139"/>
      <c r="DI53" s="139"/>
      <c r="DJ53" s="139"/>
      <c r="DK53" s="139"/>
      <c r="DL53" s="159"/>
      <c r="DM53" s="160">
        <v>250.22535612765299</v>
      </c>
      <c r="DN53" s="160">
        <v>164.46202314349</v>
      </c>
      <c r="DO53" s="150">
        <v>277.277876286165</v>
      </c>
      <c r="DP53" s="150">
        <v>266.11271162506699</v>
      </c>
      <c r="DQ53" s="150">
        <v>299.42085182811297</v>
      </c>
      <c r="DR53" s="150">
        <v>278.56341114783203</v>
      </c>
      <c r="DS53" s="150">
        <v>286.03370648766298</v>
      </c>
      <c r="DT53" s="150">
        <v>293.97419801173498</v>
      </c>
      <c r="DU53" s="150">
        <v>326.048944796228</v>
      </c>
      <c r="DV53" s="150">
        <v>302.13364736386097</v>
      </c>
      <c r="DW53" s="150">
        <v>336.92221696627598</v>
      </c>
      <c r="DX53" s="150">
        <v>345.74020751854698</v>
      </c>
      <c r="DY53" s="151">
        <v>-7.7404080723631141E-2</v>
      </c>
      <c r="DZ53" s="150">
        <f t="shared" si="137"/>
        <v>3426.9151513026304</v>
      </c>
      <c r="EA53" s="152">
        <f t="shared" si="138"/>
        <v>-7.7601155790950282E-2</v>
      </c>
      <c r="EB53" s="161"/>
      <c r="EC53" s="131">
        <v>333.09901979259303</v>
      </c>
      <c r="ED53" s="131">
        <v>128.03829724738401</v>
      </c>
      <c r="EE53" s="131">
        <v>253.68826012750199</v>
      </c>
      <c r="EF53" s="131">
        <v>328.164190946823</v>
      </c>
      <c r="EG53" s="131">
        <v>338.17985220405802</v>
      </c>
      <c r="EH53" s="131">
        <v>362.70305628801901</v>
      </c>
      <c r="EI53" s="131">
        <v>330.92023252178899</v>
      </c>
      <c r="EJ53" s="131">
        <v>278.32151933114397</v>
      </c>
      <c r="EK53" s="131">
        <v>325.12481425413603</v>
      </c>
      <c r="EL53" s="131">
        <v>292.29193793327403</v>
      </c>
      <c r="EM53" s="131">
        <v>369.94221267100198</v>
      </c>
      <c r="EN53" s="131">
        <v>374.74716752457101</v>
      </c>
      <c r="EO53" s="143">
        <f t="shared" si="139"/>
        <v>3715.2205608422951</v>
      </c>
      <c r="EP53" s="19"/>
      <c r="EQ53" s="157">
        <f>SUM(EC53:EN53)</f>
        <v>3715.2205608422951</v>
      </c>
    </row>
    <row r="54" spans="1:147" ht="27" customHeight="1">
      <c r="A54" s="597"/>
      <c r="B54" s="128" t="s">
        <v>89</v>
      </c>
      <c r="C54" s="112">
        <v>152.62110000000001</v>
      </c>
      <c r="D54" s="19">
        <f t="shared" si="83"/>
        <v>0.18520776320244536</v>
      </c>
      <c r="E54" s="112">
        <v>133.2456</v>
      </c>
      <c r="F54" s="19">
        <f t="shared" si="84"/>
        <v>0.18907708508094001</v>
      </c>
      <c r="G54" s="112">
        <v>179.49629999999999</v>
      </c>
      <c r="H54" s="19">
        <f t="shared" si="85"/>
        <v>0.4077666400270421</v>
      </c>
      <c r="I54" s="112">
        <v>188.8777</v>
      </c>
      <c r="J54" s="19">
        <f t="shared" si="86"/>
        <v>0.38286943043799448</v>
      </c>
      <c r="K54" s="112">
        <v>187.85759999999999</v>
      </c>
      <c r="L54" s="19">
        <f t="shared" si="87"/>
        <v>0.30621122287991742</v>
      </c>
      <c r="M54" s="112">
        <v>196.54400000000001</v>
      </c>
      <c r="N54" s="19">
        <f t="shared" si="88"/>
        <v>0.34828346715966885</v>
      </c>
      <c r="O54" s="112">
        <v>164.61949999999999</v>
      </c>
      <c r="P54" s="19">
        <f t="shared" si="89"/>
        <v>0.11352255563063829</v>
      </c>
      <c r="Q54" s="126"/>
      <c r="R54" s="126"/>
      <c r="S54" s="112">
        <f t="shared" si="90"/>
        <v>1203.2618000000002</v>
      </c>
      <c r="T54" s="19">
        <f t="shared" si="91"/>
        <v>0.12456959290839786</v>
      </c>
      <c r="U54" s="19"/>
      <c r="V54" s="112">
        <v>128.77160000000001</v>
      </c>
      <c r="W54" s="19">
        <f t="shared" si="92"/>
        <v>0.18321884452677351</v>
      </c>
      <c r="X54" s="112">
        <v>112.05800000000001</v>
      </c>
      <c r="Y54" s="19">
        <f t="shared" si="93"/>
        <v>5.3192529210965622E-2</v>
      </c>
      <c r="Z54" s="112">
        <v>127.5043</v>
      </c>
      <c r="AA54" s="19">
        <f t="shared" si="94"/>
        <v>5.2740086825422638E-2</v>
      </c>
      <c r="AB54" s="112">
        <v>136.5839</v>
      </c>
      <c r="AC54" s="19">
        <f t="shared" si="95"/>
        <v>0.17465356105607444</v>
      </c>
      <c r="AD54" s="112">
        <v>143.81870000000001</v>
      </c>
      <c r="AE54" s="19">
        <f t="shared" si="96"/>
        <v>0.14049770938853334</v>
      </c>
      <c r="AF54" s="112">
        <v>145.77350000000001</v>
      </c>
      <c r="AG54" s="19">
        <f t="shared" si="97"/>
        <v>0.1276145610940933</v>
      </c>
      <c r="AH54" s="112">
        <v>147.83670000000001</v>
      </c>
      <c r="AI54" s="19">
        <f t="shared" si="98"/>
        <v>0.19332950723205777</v>
      </c>
      <c r="AJ54" s="112">
        <v>127.62869999999999</v>
      </c>
      <c r="AK54" s="19">
        <f t="shared" si="99"/>
        <v>2.5736499649591904E-2</v>
      </c>
      <c r="AL54" s="112">
        <v>131.93459999999999</v>
      </c>
      <c r="AM54" s="19">
        <f t="shared" si="100"/>
        <v>8.902036982314443E-2</v>
      </c>
      <c r="AN54" s="112">
        <v>110.2107</v>
      </c>
      <c r="AO54" s="19">
        <f t="shared" si="101"/>
        <v>-0.17081195359405321</v>
      </c>
      <c r="AP54" s="112">
        <v>124.9464</v>
      </c>
      <c r="AQ54" s="19">
        <f t="shared" si="102"/>
        <v>-0.10260993973415811</v>
      </c>
      <c r="AR54" s="112">
        <v>124.66930000000001</v>
      </c>
      <c r="AS54" s="19">
        <f t="shared" si="103"/>
        <v>-0.22101454255982544</v>
      </c>
      <c r="AT54" s="112">
        <f t="shared" si="104"/>
        <v>1561.7364000000002</v>
      </c>
      <c r="AU54" s="19">
        <f t="shared" si="105"/>
        <v>3.4502301858046813E-2</v>
      </c>
      <c r="AV54" s="19"/>
      <c r="AW54" s="112">
        <f t="shared" si="106"/>
        <v>1349.6093999999998</v>
      </c>
      <c r="AX54" s="112">
        <v>108.83159999999999</v>
      </c>
      <c r="AY54" s="19">
        <f t="shared" si="107"/>
        <v>2.9597733979035299</v>
      </c>
      <c r="AZ54" s="112">
        <v>106.3984</v>
      </c>
      <c r="BA54" s="19">
        <f t="shared" si="108"/>
        <v>3.8245584601083724</v>
      </c>
      <c r="BB54" s="112">
        <v>121.11660000000001</v>
      </c>
      <c r="BC54" s="19">
        <f t="shared" si="109"/>
        <v>2.3098568840233162</v>
      </c>
      <c r="BD54" s="112">
        <v>116.27589999999999</v>
      </c>
      <c r="BE54" s="19">
        <f t="shared" si="110"/>
        <v>2.2373680283321451</v>
      </c>
      <c r="BF54" s="112">
        <v>126.10169999999999</v>
      </c>
      <c r="BG54" s="19">
        <f t="shared" si="111"/>
        <v>2.1591371989027093</v>
      </c>
      <c r="BH54" s="112">
        <v>129.27600000000001</v>
      </c>
      <c r="BI54" s="19">
        <f t="shared" si="112"/>
        <v>2.5812411179535766</v>
      </c>
      <c r="BJ54" s="112">
        <v>123.88590000000001</v>
      </c>
      <c r="BK54" s="19">
        <f t="shared" si="113"/>
        <v>2.9914652181057231</v>
      </c>
      <c r="BL54" s="112">
        <v>124.4264</v>
      </c>
      <c r="BM54" s="19">
        <f t="shared" si="114"/>
        <v>0.96202304099505809</v>
      </c>
      <c r="BN54" s="112">
        <v>121.1498</v>
      </c>
      <c r="BO54" s="19">
        <f t="shared" si="115"/>
        <v>1.0990132975267466</v>
      </c>
      <c r="BP54" s="112">
        <v>132.91399999999999</v>
      </c>
      <c r="BQ54" s="19">
        <f t="shared" si="116"/>
        <v>1.2325917340656942</v>
      </c>
      <c r="BR54" s="112">
        <v>139.23310000000001</v>
      </c>
      <c r="BS54" s="19">
        <f t="shared" si="117"/>
        <v>1.163879572673217</v>
      </c>
      <c r="BT54" s="112">
        <v>160.04060000000001</v>
      </c>
      <c r="BU54" s="19">
        <f t="shared" si="118"/>
        <v>0.95947607107175736</v>
      </c>
      <c r="BV54" s="112">
        <f t="shared" si="119"/>
        <v>1509.6499999999999</v>
      </c>
      <c r="BW54" s="19">
        <f t="shared" si="120"/>
        <v>1.7162364602004287</v>
      </c>
      <c r="BX54" s="19"/>
      <c r="BY54" s="108">
        <v>27.484300000000001</v>
      </c>
      <c r="BZ54" s="138">
        <f t="shared" si="121"/>
        <v>0.14723462870977166</v>
      </c>
      <c r="CA54" s="108">
        <v>22.0535</v>
      </c>
      <c r="CB54" s="138">
        <f t="shared" si="122"/>
        <v>0.10697004376982688</v>
      </c>
      <c r="CC54" s="137">
        <v>36.592700000000001</v>
      </c>
      <c r="CD54" s="138">
        <f t="shared" si="123"/>
        <v>0.89625027205737573</v>
      </c>
      <c r="CE54" s="137">
        <v>35.916800000000002</v>
      </c>
      <c r="CF54" s="138">
        <f t="shared" si="124"/>
        <v>0.8298011085751551</v>
      </c>
      <c r="CG54" s="137">
        <v>39.916499999999999</v>
      </c>
      <c r="CH54" s="138">
        <f t="shared" si="125"/>
        <v>0.9613252881808978</v>
      </c>
      <c r="CI54" s="121">
        <v>36.098100000000002</v>
      </c>
      <c r="CJ54" s="138">
        <f t="shared" si="126"/>
        <v>0.17770592994727785</v>
      </c>
      <c r="CK54" s="121">
        <v>31.037700000000001</v>
      </c>
      <c r="CL54" s="138">
        <f t="shared" si="127"/>
        <v>7.3679076235479757E-2</v>
      </c>
      <c r="CM54" s="137">
        <v>63.417400000000001</v>
      </c>
      <c r="CN54" s="138">
        <f t="shared" si="128"/>
        <v>1.2436009467237912</v>
      </c>
      <c r="CO54" s="137">
        <v>57.717500000000001</v>
      </c>
      <c r="CP54" s="138">
        <f t="shared" si="129"/>
        <v>1.2557441503269251</v>
      </c>
      <c r="CQ54" s="137">
        <v>59.533499999999997</v>
      </c>
      <c r="CR54" s="138">
        <f t="shared" si="130"/>
        <v>1.3836473706547938</v>
      </c>
      <c r="CS54" s="137">
        <v>64.344200000000001</v>
      </c>
      <c r="CT54" s="138">
        <f t="shared" si="131"/>
        <v>1.3333913560637383</v>
      </c>
      <c r="CU54" s="137">
        <v>81.675200000000004</v>
      </c>
      <c r="CV54" s="138">
        <f t="shared" si="132"/>
        <v>1.9618863189654552</v>
      </c>
      <c r="CW54" s="137">
        <f t="shared" si="133"/>
        <v>555.78740000000005</v>
      </c>
      <c r="CX54" s="138">
        <f t="shared" si="134"/>
        <v>0.89458078978334932</v>
      </c>
      <c r="CY54" s="138"/>
      <c r="CZ54" s="139">
        <f t="shared" si="135"/>
        <v>0.26934828624802232</v>
      </c>
      <c r="DA54" s="139">
        <f t="shared" si="136"/>
        <v>8.0806604684757311E-2</v>
      </c>
      <c r="DB54" s="139"/>
      <c r="DC54" s="139"/>
      <c r="DD54" s="139"/>
      <c r="DE54" s="139"/>
      <c r="DF54" s="139"/>
      <c r="DG54" s="139"/>
      <c r="DH54" s="139"/>
      <c r="DI54" s="139"/>
      <c r="DJ54" s="139"/>
      <c r="DK54" s="139"/>
      <c r="DL54" s="605" t="s">
        <v>100</v>
      </c>
      <c r="DM54" s="160">
        <v>23.957000000000001</v>
      </c>
      <c r="DN54" s="160">
        <v>19.9224</v>
      </c>
      <c r="DO54" s="150">
        <v>19.2974</v>
      </c>
      <c r="DP54" s="150">
        <v>19.628799999999998</v>
      </c>
      <c r="DQ54" s="150">
        <v>20.351800000000001</v>
      </c>
      <c r="DR54" s="150">
        <v>30.651199999999999</v>
      </c>
      <c r="DS54" s="150">
        <v>28.907800000000002</v>
      </c>
      <c r="DT54" s="150">
        <v>28.265899999999998</v>
      </c>
      <c r="DU54" s="150">
        <v>25.5869</v>
      </c>
      <c r="DV54" s="150">
        <v>24.9758</v>
      </c>
      <c r="DW54" s="150">
        <v>24.236000000000001</v>
      </c>
      <c r="DX54" s="150">
        <v>27.575399999999998</v>
      </c>
      <c r="DY54" s="151">
        <v>5.3936294631595799E-2</v>
      </c>
      <c r="DZ54" s="150">
        <f t="shared" si="137"/>
        <v>293.35639999999995</v>
      </c>
      <c r="EA54" s="152">
        <f t="shared" si="138"/>
        <v>5.1207694292609629E-2</v>
      </c>
      <c r="EB54" s="152"/>
      <c r="EC54" s="131">
        <v>21.32733</v>
      </c>
      <c r="ED54" s="131">
        <v>18.466100000000001</v>
      </c>
      <c r="EE54" s="131">
        <v>22.175429999999999</v>
      </c>
      <c r="EF54" s="131">
        <v>23.703510000000001</v>
      </c>
      <c r="EG54" s="131">
        <v>24.825399999999998</v>
      </c>
      <c r="EH54" s="131">
        <v>24.694199999999999</v>
      </c>
      <c r="EI54" s="131">
        <v>24.539400000000001</v>
      </c>
      <c r="EJ54" s="131">
        <v>21.222000000000001</v>
      </c>
      <c r="EK54" s="131">
        <v>22.408100000000001</v>
      </c>
      <c r="EL54" s="131">
        <v>25.1006</v>
      </c>
      <c r="EM54" s="131">
        <v>24.439800000000002</v>
      </c>
      <c r="EN54" s="131">
        <v>26.164200000000001</v>
      </c>
      <c r="EO54" s="134">
        <f t="shared" si="139"/>
        <v>279.06606999999997</v>
      </c>
      <c r="EP54" s="19"/>
      <c r="EQ54" s="157">
        <f>SUM(EC54:EN54)</f>
        <v>279.06606999999997</v>
      </c>
    </row>
    <row r="55" spans="1:147" s="80" customFormat="1" ht="27" customHeight="1">
      <c r="A55" s="597"/>
      <c r="B55" s="128" t="s">
        <v>90</v>
      </c>
      <c r="C55" s="112">
        <v>257.65418107241101</v>
      </c>
      <c r="D55" s="19">
        <f t="shared" si="83"/>
        <v>0.18317783918890962</v>
      </c>
      <c r="E55" s="112">
        <v>118.674002698761</v>
      </c>
      <c r="F55" s="19">
        <f t="shared" si="84"/>
        <v>-0.35020171558498814</v>
      </c>
      <c r="G55" s="112">
        <v>216.40106787481599</v>
      </c>
      <c r="H55" s="19">
        <f t="shared" si="85"/>
        <v>-0.21828968847040853</v>
      </c>
      <c r="I55" s="112">
        <v>226.814285788766</v>
      </c>
      <c r="J55" s="19">
        <f t="shared" si="86"/>
        <v>-0.18117018015585529</v>
      </c>
      <c r="K55" s="112">
        <v>232.933352838595</v>
      </c>
      <c r="L55" s="19">
        <f t="shared" si="87"/>
        <v>-0.11574040708432876</v>
      </c>
      <c r="M55" s="112">
        <v>206.19953849735799</v>
      </c>
      <c r="N55" s="19">
        <f t="shared" si="88"/>
        <v>-8.6126457511454535E-2</v>
      </c>
      <c r="O55" s="112">
        <v>218.75152226709599</v>
      </c>
      <c r="P55" s="19">
        <f t="shared" si="89"/>
        <v>-5.0496846928823169E-2</v>
      </c>
      <c r="Q55" s="126"/>
      <c r="R55" s="126"/>
      <c r="S55" s="112">
        <f t="shared" si="90"/>
        <v>1477.4279510378028</v>
      </c>
      <c r="T55" s="19">
        <f t="shared" si="91"/>
        <v>-0.2374598231389613</v>
      </c>
      <c r="U55" s="19"/>
      <c r="V55" s="112">
        <v>217.76454269041901</v>
      </c>
      <c r="W55" s="19">
        <f t="shared" si="92"/>
        <v>-0.13913253883587229</v>
      </c>
      <c r="X55" s="112">
        <v>182.63206528099499</v>
      </c>
      <c r="Y55" s="19">
        <f t="shared" si="93"/>
        <v>1.2462479146358914</v>
      </c>
      <c r="Z55" s="112">
        <v>276.83025883511601</v>
      </c>
      <c r="AA55" s="19">
        <f t="shared" si="94"/>
        <v>0.24936202781698658</v>
      </c>
      <c r="AB55" s="112">
        <v>276.99807736843002</v>
      </c>
      <c r="AC55" s="19">
        <f t="shared" si="95"/>
        <v>9.6599054256535366E-2</v>
      </c>
      <c r="AD55" s="112">
        <v>263.42191219044997</v>
      </c>
      <c r="AE55" s="19">
        <f t="shared" si="96"/>
        <v>2.3758943476446248E-2</v>
      </c>
      <c r="AF55" s="112">
        <v>225.63246325729199</v>
      </c>
      <c r="AG55" s="19">
        <f t="shared" si="97"/>
        <v>1.0156655592121977E-2</v>
      </c>
      <c r="AH55" s="112">
        <v>230.38525102264501</v>
      </c>
      <c r="AI55" s="19">
        <f t="shared" si="98"/>
        <v>-2.2945550886450672E-2</v>
      </c>
      <c r="AJ55" s="112">
        <v>263.84376776059298</v>
      </c>
      <c r="AK55" s="19">
        <f t="shared" si="99"/>
        <v>2.7183395327785798E-2</v>
      </c>
      <c r="AL55" s="112">
        <v>289.19639322171798</v>
      </c>
      <c r="AM55" s="19">
        <f t="shared" si="100"/>
        <v>6.0845005095368387E-2</v>
      </c>
      <c r="AN55" s="112">
        <v>277.52162081963797</v>
      </c>
      <c r="AO55" s="19">
        <f t="shared" si="101"/>
        <v>6.9607381123330647E-2</v>
      </c>
      <c r="AP55" s="112">
        <v>299.57846552534897</v>
      </c>
      <c r="AQ55" s="19">
        <f t="shared" si="102"/>
        <v>5.5364310138644734E-2</v>
      </c>
      <c r="AR55" s="112">
        <v>314.009567644627</v>
      </c>
      <c r="AS55" s="19">
        <f t="shared" si="103"/>
        <v>7.9534760285896899E-2</v>
      </c>
      <c r="AT55" s="112">
        <f t="shared" si="104"/>
        <v>3117.8143856172719</v>
      </c>
      <c r="AU55" s="19">
        <f t="shared" si="105"/>
        <v>7.9359899003577539E-2</v>
      </c>
      <c r="AV55" s="19"/>
      <c r="AW55" s="112">
        <f t="shared" si="106"/>
        <v>2597.7022894026532</v>
      </c>
      <c r="AX55" s="112">
        <v>252.95943047486301</v>
      </c>
      <c r="AY55" s="19">
        <f t="shared" si="107"/>
        <v>0.41582494292977201</v>
      </c>
      <c r="AZ55" s="112">
        <v>81.305391132927994</v>
      </c>
      <c r="BA55" s="19">
        <f t="shared" si="108"/>
        <v>-0.63039801548434671</v>
      </c>
      <c r="BB55" s="112">
        <v>221.57729518866699</v>
      </c>
      <c r="BC55" s="19">
        <f t="shared" si="109"/>
        <v>-0.2179594070339651</v>
      </c>
      <c r="BD55" s="112">
        <v>252.59740676707699</v>
      </c>
      <c r="BE55" s="19">
        <f t="shared" si="110"/>
        <v>-0.10607860937109681</v>
      </c>
      <c r="BF55" s="112">
        <v>257.30853329195901</v>
      </c>
      <c r="BG55" s="19">
        <f t="shared" si="111"/>
        <v>-0.12593695329390386</v>
      </c>
      <c r="BH55" s="112">
        <v>223.36383372639699</v>
      </c>
      <c r="BI55" s="19">
        <f t="shared" si="112"/>
        <v>-0.24234280838496203</v>
      </c>
      <c r="BJ55" s="112">
        <v>235.79571356710599</v>
      </c>
      <c r="BK55" s="19">
        <f t="shared" si="113"/>
        <v>-0.20626015001844866</v>
      </c>
      <c r="BL55" s="112">
        <v>256.861402706376</v>
      </c>
      <c r="BM55" s="19">
        <f t="shared" si="114"/>
        <v>-0.12897181959995641</v>
      </c>
      <c r="BN55" s="112">
        <v>272.60946870906901</v>
      </c>
      <c r="BO55" s="19">
        <f t="shared" si="115"/>
        <v>-0.10402291789547458</v>
      </c>
      <c r="BP55" s="112">
        <v>259.46120578204801</v>
      </c>
      <c r="BQ55" s="19">
        <f t="shared" si="116"/>
        <v>-0.12875636243020783</v>
      </c>
      <c r="BR55" s="112">
        <v>283.86260805616303</v>
      </c>
      <c r="BS55" s="19">
        <f t="shared" si="117"/>
        <v>-0.11118108915215474</v>
      </c>
      <c r="BT55" s="112">
        <v>290.87490203786189</v>
      </c>
      <c r="BU55" s="19">
        <f t="shared" si="118"/>
        <v>-4.6440279085192993E-2</v>
      </c>
      <c r="BV55" s="112">
        <f t="shared" si="119"/>
        <v>2888.577191440515</v>
      </c>
      <c r="BW55" s="19">
        <f t="shared" si="120"/>
        <v>-0.14341012879833026</v>
      </c>
      <c r="BX55" s="19"/>
      <c r="BY55" s="108">
        <v>178.66575365695499</v>
      </c>
      <c r="BZ55" s="138">
        <f t="shared" si="121"/>
        <v>-0.21038117430721159</v>
      </c>
      <c r="CA55" s="108">
        <v>219.980937709182</v>
      </c>
      <c r="CB55" s="138">
        <f t="shared" si="122"/>
        <v>0.52194210089228288</v>
      </c>
      <c r="CC55" s="137">
        <v>283.33221725523703</v>
      </c>
      <c r="CD55" s="138">
        <f t="shared" si="123"/>
        <v>9.8269998311618645E-2</v>
      </c>
      <c r="CE55" s="137">
        <v>282.57228142775102</v>
      </c>
      <c r="CF55" s="138">
        <f t="shared" si="124"/>
        <v>0.14641267888339482</v>
      </c>
      <c r="CG55" s="137">
        <v>294.38212067381801</v>
      </c>
      <c r="CH55" s="138">
        <f t="shared" si="125"/>
        <v>5.4871970737682796E-2</v>
      </c>
      <c r="CI55" s="121">
        <v>294.80857068124698</v>
      </c>
      <c r="CJ55" s="138">
        <f t="shared" si="126"/>
        <v>0.18916518599985488</v>
      </c>
      <c r="CK55" s="121">
        <v>297.06926466220199</v>
      </c>
      <c r="CL55" s="138">
        <f t="shared" si="127"/>
        <v>0.15534552204468555</v>
      </c>
      <c r="CM55" s="137">
        <v>294.89448043851502</v>
      </c>
      <c r="CN55" s="138">
        <f t="shared" si="128"/>
        <v>0.10984294673962736</v>
      </c>
      <c r="CO55" s="137">
        <v>304.25942153425098</v>
      </c>
      <c r="CP55" s="138">
        <f t="shared" si="129"/>
        <v>1.2638457348575827E-2</v>
      </c>
      <c r="CQ55" s="137">
        <v>297.80556734483298</v>
      </c>
      <c r="CR55" s="138">
        <f t="shared" si="130"/>
        <v>7.4498052923123836E-2</v>
      </c>
      <c r="CS55" s="137">
        <v>319.37057660641602</v>
      </c>
      <c r="CT55" s="138">
        <f t="shared" si="131"/>
        <v>3.7897625990541695E-3</v>
      </c>
      <c r="CU55" s="137">
        <v>305.04109565241299</v>
      </c>
      <c r="CV55" s="138">
        <f t="shared" si="132"/>
        <v>-4.1248156791724888E-2</v>
      </c>
      <c r="CW55" s="137">
        <f t="shared" si="133"/>
        <v>3372.1822876428196</v>
      </c>
      <c r="CX55" s="138">
        <f t="shared" si="134"/>
        <v>7.6150969322337669E-2</v>
      </c>
      <c r="CY55" s="138"/>
      <c r="CZ55" s="139">
        <f t="shared" si="135"/>
        <v>-4.4867880774321689E-2</v>
      </c>
      <c r="DA55" s="139">
        <f t="shared" si="136"/>
        <v>7.2413049406200747E-2</v>
      </c>
      <c r="DB55" s="139"/>
      <c r="DC55" s="139"/>
      <c r="DD55" s="139"/>
      <c r="DE55" s="139"/>
      <c r="DF55" s="139"/>
      <c r="DG55" s="139"/>
      <c r="DH55" s="139"/>
      <c r="DI55" s="139"/>
      <c r="DJ55" s="139"/>
      <c r="DK55" s="139"/>
      <c r="DL55" s="606"/>
      <c r="DM55" s="160">
        <v>226.26835612765299</v>
      </c>
      <c r="DN55" s="160">
        <v>144.53962314348999</v>
      </c>
      <c r="DO55" s="150">
        <v>257.98047628616501</v>
      </c>
      <c r="DP55" s="150">
        <v>246.48391162506701</v>
      </c>
      <c r="DQ55" s="150">
        <v>279.06905182811289</v>
      </c>
      <c r="DR55" s="150">
        <v>247.91221114783201</v>
      </c>
      <c r="DS55" s="150">
        <v>257.12590648766297</v>
      </c>
      <c r="DT55" s="150">
        <v>265.708298011735</v>
      </c>
      <c r="DU55" s="150">
        <v>300.46204479622799</v>
      </c>
      <c r="DV55" s="150">
        <v>277.15784736386098</v>
      </c>
      <c r="DW55" s="150">
        <v>312.68621696627599</v>
      </c>
      <c r="DX55" s="150">
        <v>318.16480751854698</v>
      </c>
      <c r="DY55" s="151">
        <v>-8.7262324438958427E-2</v>
      </c>
      <c r="DZ55" s="150">
        <f t="shared" si="137"/>
        <v>3133.5587513026303</v>
      </c>
      <c r="EA55" s="152">
        <f t="shared" si="138"/>
        <v>-8.8062320930596627E-2</v>
      </c>
      <c r="EB55" s="152"/>
      <c r="EC55" s="131">
        <v>311.77168979259301</v>
      </c>
      <c r="ED55" s="131">
        <v>109.572197247384</v>
      </c>
      <c r="EE55" s="131">
        <v>231.51283012750201</v>
      </c>
      <c r="EF55" s="131">
        <v>304.460680946823</v>
      </c>
      <c r="EG55" s="131">
        <v>313.35445220405802</v>
      </c>
      <c r="EH55" s="131">
        <v>338.00885628801899</v>
      </c>
      <c r="EI55" s="131">
        <v>306.38083252178899</v>
      </c>
      <c r="EJ55" s="131">
        <v>257.09951933114399</v>
      </c>
      <c r="EK55" s="131">
        <v>302.71671425413598</v>
      </c>
      <c r="EL55" s="131">
        <v>267.19133793327399</v>
      </c>
      <c r="EM55" s="131">
        <v>345.50241267100199</v>
      </c>
      <c r="EN55" s="131">
        <v>348.58296752457102</v>
      </c>
      <c r="EO55" s="143">
        <f t="shared" si="139"/>
        <v>3436.1544908422952</v>
      </c>
      <c r="EP55" s="19"/>
      <c r="EQ55" s="157">
        <f>SUM(EC55:EN55)</f>
        <v>3436.1544908422952</v>
      </c>
    </row>
    <row r="56" spans="1:147" ht="27" customHeight="1">
      <c r="A56" s="597"/>
      <c r="B56" s="128" t="s">
        <v>91</v>
      </c>
      <c r="C56" s="112">
        <f>C57+C58</f>
        <v>49417.4163738223</v>
      </c>
      <c r="D56" s="19">
        <f t="shared" si="83"/>
        <v>0.1195307383364721</v>
      </c>
      <c r="E56" s="112">
        <f>E57+E58</f>
        <v>34787.396382310202</v>
      </c>
      <c r="F56" s="19">
        <f t="shared" si="84"/>
        <v>-0.16487251213531295</v>
      </c>
      <c r="G56" s="112">
        <f>G57+G58</f>
        <v>51945.548396349797</v>
      </c>
      <c r="H56" s="19">
        <f t="shared" si="85"/>
        <v>-4.5745603545714664E-2</v>
      </c>
      <c r="I56" s="112">
        <f>I57+I58</f>
        <v>54016.747692704696</v>
      </c>
      <c r="J56" s="19">
        <f t="shared" si="86"/>
        <v>-2.0933780947674396E-2</v>
      </c>
      <c r="K56" s="112">
        <f>K57+K58</f>
        <v>53612.651474086102</v>
      </c>
      <c r="L56" s="19">
        <f t="shared" si="87"/>
        <v>-3.045093556987466E-2</v>
      </c>
      <c r="M56" s="112">
        <f>M57+M58</f>
        <v>50803.041904229998</v>
      </c>
      <c r="N56" s="19">
        <f t="shared" si="88"/>
        <v>-7.5640674651411555E-4</v>
      </c>
      <c r="O56" s="112">
        <f>O57+O58</f>
        <v>48936.5972472223</v>
      </c>
      <c r="P56" s="19">
        <f t="shared" si="89"/>
        <v>-3.3055110983128189E-2</v>
      </c>
      <c r="Q56" s="126"/>
      <c r="R56" s="126"/>
      <c r="S56" s="112">
        <f t="shared" si="90"/>
        <v>343519.39947072545</v>
      </c>
      <c r="T56" s="19">
        <f t="shared" si="91"/>
        <v>-0.150193217825351</v>
      </c>
      <c r="U56" s="19"/>
      <c r="V56" s="112">
        <f>V57+V58</f>
        <v>44141.187625855098</v>
      </c>
      <c r="W56" s="19">
        <f t="shared" si="92"/>
        <v>-9.5160796539588421E-3</v>
      </c>
      <c r="X56" s="112">
        <f>X57+X58</f>
        <v>41655.192635626299</v>
      </c>
      <c r="Y56" s="19">
        <f t="shared" si="93"/>
        <v>0.41975201121797845</v>
      </c>
      <c r="Z56" s="112">
        <f>Z57+Z58</f>
        <v>54435.744377352006</v>
      </c>
      <c r="AA56" s="19">
        <f t="shared" si="94"/>
        <v>0.11852156089919297</v>
      </c>
      <c r="AB56" s="112">
        <f>AB57+AB58</f>
        <v>55171.6999744813</v>
      </c>
      <c r="AC56" s="19">
        <f t="shared" si="95"/>
        <v>0.11110218133944683</v>
      </c>
      <c r="AD56" s="112">
        <f>AD57+AD58</f>
        <v>55296.481055961995</v>
      </c>
      <c r="AE56" s="19">
        <f t="shared" si="96"/>
        <v>0.11270332253792259</v>
      </c>
      <c r="AF56" s="112">
        <f>AF57+AF58</f>
        <v>50841.498756892601</v>
      </c>
      <c r="AG56" s="19">
        <f t="shared" si="97"/>
        <v>0.12494925956220793</v>
      </c>
      <c r="AH56" s="112">
        <f>AH57+AH58</f>
        <v>50609.4998826437</v>
      </c>
      <c r="AI56" s="19">
        <f t="shared" si="98"/>
        <v>8.0016022390203112E-2</v>
      </c>
      <c r="AJ56" s="112">
        <f>AJ57+AJ58</f>
        <v>52081.053771057799</v>
      </c>
      <c r="AK56" s="19">
        <f t="shared" si="99"/>
        <v>4.5029836960859493E-2</v>
      </c>
      <c r="AL56" s="112">
        <f>AL57+AL58</f>
        <v>55315.683846348897</v>
      </c>
      <c r="AM56" s="19">
        <f t="shared" si="100"/>
        <v>6.6792897473773927E-2</v>
      </c>
      <c r="AN56" s="112">
        <f>AN57+AN58</f>
        <v>51109.409194053398</v>
      </c>
      <c r="AO56" s="19">
        <f t="shared" si="101"/>
        <v>-1.2588746572905318E-2</v>
      </c>
      <c r="AP56" s="112">
        <f>AP57+AP58</f>
        <v>54171.248680592704</v>
      </c>
      <c r="AQ56" s="19">
        <f t="shared" si="102"/>
        <v>7.8606370207667808E-3</v>
      </c>
      <c r="AR56" s="112">
        <f>AR57+AR58</f>
        <v>57814.450210291994</v>
      </c>
      <c r="AS56" s="19">
        <f t="shared" si="103"/>
        <v>-1.9370314952179446E-2</v>
      </c>
      <c r="AT56" s="112">
        <f t="shared" si="104"/>
        <v>622643.15001115773</v>
      </c>
      <c r="AU56" s="19">
        <f t="shared" si="105"/>
        <v>7.3276459667439342E-2</v>
      </c>
      <c r="AV56" s="19"/>
      <c r="AW56" s="112">
        <f t="shared" si="106"/>
        <v>521176.59838169295</v>
      </c>
      <c r="AX56" s="112">
        <f>AX57+AX58</f>
        <v>44565.274326143204</v>
      </c>
      <c r="AY56" s="19">
        <f t="shared" si="107"/>
        <v>0.49567123207693387</v>
      </c>
      <c r="AZ56" s="112">
        <f>AZ57+AZ58</f>
        <v>29339.766597612419</v>
      </c>
      <c r="BA56" s="19">
        <f t="shared" si="108"/>
        <v>-0.16880726748544794</v>
      </c>
      <c r="BB56" s="112">
        <f>BB57+BB58</f>
        <v>48667.586106780502</v>
      </c>
      <c r="BC56" s="19">
        <f t="shared" si="109"/>
        <v>0.12016582389731756</v>
      </c>
      <c r="BD56" s="112">
        <f>BD57+BD58</f>
        <v>49654.929043493699</v>
      </c>
      <c r="BE56" s="19">
        <f t="shared" si="110"/>
        <v>0.15296034429931682</v>
      </c>
      <c r="BF56" s="112">
        <f>BF57+BF58</f>
        <v>49695.619610300397</v>
      </c>
      <c r="BG56" s="19">
        <f t="shared" si="111"/>
        <v>0.13427791714808834</v>
      </c>
      <c r="BH56" s="112">
        <f>BH57+BH58</f>
        <v>45194.481728605599</v>
      </c>
      <c r="BI56" s="19">
        <f t="shared" si="112"/>
        <v>5.6674317051269574E-2</v>
      </c>
      <c r="BJ56" s="112">
        <f>BJ57+BJ58</f>
        <v>46859.952846476197</v>
      </c>
      <c r="BK56" s="19">
        <f t="shared" si="113"/>
        <v>9.0774191937240012E-2</v>
      </c>
      <c r="BL56" s="112">
        <f>BL57+BL58</f>
        <v>49836.906018414898</v>
      </c>
      <c r="BM56" s="19">
        <f t="shared" si="114"/>
        <v>3.2876318769963664E-2</v>
      </c>
      <c r="BN56" s="112">
        <f>BN57+BN58</f>
        <v>51852.317331076702</v>
      </c>
      <c r="BO56" s="19">
        <f t="shared" si="115"/>
        <v>4.2687884426627853E-2</v>
      </c>
      <c r="BP56" s="112">
        <f>BP57+BP58</f>
        <v>51761.015500545996</v>
      </c>
      <c r="BQ56" s="19">
        <f t="shared" si="116"/>
        <v>4.5262649095563212E-2</v>
      </c>
      <c r="BR56" s="112">
        <f>BR57+BR58</f>
        <v>53748.749272243396</v>
      </c>
      <c r="BS56" s="19">
        <f t="shared" si="117"/>
        <v>9.4771638402146863E-3</v>
      </c>
      <c r="BT56" s="112">
        <f>BT57+BT58</f>
        <v>58956.455318271001</v>
      </c>
      <c r="BU56" s="19">
        <f t="shared" si="118"/>
        <v>5.065884454973868E-2</v>
      </c>
      <c r="BV56" s="112">
        <f t="shared" si="119"/>
        <v>580133.05369996396</v>
      </c>
      <c r="BW56" s="19">
        <f t="shared" si="120"/>
        <v>7.8294923979354225E-2</v>
      </c>
      <c r="BX56" s="19"/>
      <c r="BY56" s="137">
        <f>BY57+BY58</f>
        <v>29796.170020772901</v>
      </c>
      <c r="BZ56" s="138">
        <f t="shared" si="121"/>
        <v>-0.11939777406856822</v>
      </c>
      <c r="CA56" s="137">
        <f>CA57+CA58</f>
        <v>35298.3916363811</v>
      </c>
      <c r="CB56" s="138">
        <f t="shared" si="122"/>
        <v>0.51804902139200681</v>
      </c>
      <c r="CC56" s="137">
        <f>SUM(CC57:CC58)</f>
        <v>43446.769280511202</v>
      </c>
      <c r="CD56" s="138">
        <f t="shared" si="123"/>
        <v>0.190005074025555</v>
      </c>
      <c r="CE56" s="137">
        <v>43067.334699763902</v>
      </c>
      <c r="CF56" s="138">
        <f t="shared" si="124"/>
        <v>0.15135425514067857</v>
      </c>
      <c r="CG56" s="137">
        <v>43812.560272045099</v>
      </c>
      <c r="CH56" s="138">
        <f t="shared" si="125"/>
        <v>0.12241166835835982</v>
      </c>
      <c r="CI56" s="137">
        <f>CI57+CI58</f>
        <v>42770.493234589303</v>
      </c>
      <c r="CJ56" s="138">
        <f t="shared" si="126"/>
        <v>0.20105823286034541</v>
      </c>
      <c r="CK56" s="137">
        <f>CK57+CK58</f>
        <v>42960.269130728004</v>
      </c>
      <c r="CL56" s="138">
        <f t="shared" si="127"/>
        <v>0.16704024221723368</v>
      </c>
      <c r="CM56" s="137">
        <v>48250.6037874553</v>
      </c>
      <c r="CN56" s="138">
        <f t="shared" si="128"/>
        <v>0.27968847226649762</v>
      </c>
      <c r="CO56" s="137">
        <f>SUM(CO57:CO58)</f>
        <v>49729.471403218806</v>
      </c>
      <c r="CP56" s="138">
        <f t="shared" si="129"/>
        <v>0.18200429635448101</v>
      </c>
      <c r="CQ56" s="137">
        <f>SUM(CQ57:CQ58)</f>
        <v>49519.626043591401</v>
      </c>
      <c r="CR56" s="138">
        <f t="shared" si="130"/>
        <v>0.16527925885818395</v>
      </c>
      <c r="CS56" s="137">
        <f>CS57+CS58</f>
        <v>53244.145779162005</v>
      </c>
      <c r="CT56" s="138">
        <f t="shared" si="131"/>
        <v>0.14760054937293199</v>
      </c>
      <c r="CU56" s="137">
        <f>CU57+CU58</f>
        <v>56113.795285792199</v>
      </c>
      <c r="CV56" s="138">
        <f t="shared" si="132"/>
        <v>0.20945169379687778</v>
      </c>
      <c r="CW56" s="137">
        <f t="shared" si="133"/>
        <v>538009.63057401124</v>
      </c>
      <c r="CX56" s="138">
        <f t="shared" si="134"/>
        <v>0.17637606995504607</v>
      </c>
      <c r="CY56" s="138"/>
      <c r="CZ56" s="139">
        <f t="shared" si="135"/>
        <v>5.3896056827214212E-2</v>
      </c>
      <c r="DA56" s="139">
        <f t="shared" si="136"/>
        <v>7.5213002058859724E-2</v>
      </c>
      <c r="DB56" s="139"/>
      <c r="DC56" s="139"/>
      <c r="DD56" s="139"/>
      <c r="DE56" s="139"/>
      <c r="DF56" s="139"/>
      <c r="DG56" s="139"/>
      <c r="DH56" s="139"/>
      <c r="DI56" s="139"/>
      <c r="DJ56" s="139"/>
      <c r="DK56" s="139"/>
      <c r="DL56" s="615"/>
      <c r="DM56" s="137">
        <v>33836.128439553802</v>
      </c>
      <c r="DN56" s="137">
        <v>23252.471520329102</v>
      </c>
      <c r="DO56" s="137">
        <v>36509.734478307102</v>
      </c>
      <c r="DP56" s="137">
        <v>37405.806690228201</v>
      </c>
      <c r="DQ56" s="137">
        <v>39034.305778489797</v>
      </c>
      <c r="DR56" s="137">
        <v>35610.6740409501</v>
      </c>
      <c r="DS56" s="137">
        <v>36811.300567586899</v>
      </c>
      <c r="DT56" s="137">
        <v>37704.960881609797</v>
      </c>
      <c r="DU56" s="137">
        <v>42072.157907203597</v>
      </c>
      <c r="DV56" s="137">
        <v>42495.930196263798</v>
      </c>
      <c r="DW56" s="137">
        <v>46215.397226672198</v>
      </c>
      <c r="DX56" s="137">
        <v>46396.061598485197</v>
      </c>
      <c r="DY56" s="138">
        <v>3.5018768419824001E-2</v>
      </c>
      <c r="DZ56" s="137">
        <f t="shared" si="137"/>
        <v>457344.92932567961</v>
      </c>
      <c r="EA56" s="19">
        <f t="shared" si="138"/>
        <v>-3.3439268333897432E-2</v>
      </c>
      <c r="EB56" s="19"/>
      <c r="EC56" s="131">
        <f t="shared" ref="EC56:EN56" si="143">EC57+EC58</f>
        <v>42790.077371972096</v>
      </c>
      <c r="ED56" s="131">
        <f t="shared" si="143"/>
        <v>20908.722467743799</v>
      </c>
      <c r="EE56" s="131">
        <f t="shared" si="143"/>
        <v>34026.194925440803</v>
      </c>
      <c r="EF56" s="131">
        <f t="shared" si="143"/>
        <v>41609.453557349902</v>
      </c>
      <c r="EG56" s="131">
        <f t="shared" si="143"/>
        <v>41342.054109603399</v>
      </c>
      <c r="EH56" s="131">
        <f t="shared" si="143"/>
        <v>42721.530050006098</v>
      </c>
      <c r="EI56" s="131">
        <f t="shared" si="143"/>
        <v>38895.863196725695</v>
      </c>
      <c r="EJ56" s="131">
        <f t="shared" si="143"/>
        <v>39261.420206109302</v>
      </c>
      <c r="EK56" s="131">
        <f t="shared" si="143"/>
        <v>42893.748578873005</v>
      </c>
      <c r="EL56" s="131">
        <f t="shared" si="143"/>
        <v>37948.325264620602</v>
      </c>
      <c r="EM56" s="108">
        <f t="shared" si="143"/>
        <v>45943.6080398946</v>
      </c>
      <c r="EN56" s="108">
        <f t="shared" si="143"/>
        <v>44826.2997871224</v>
      </c>
      <c r="EO56" s="143">
        <f t="shared" si="139"/>
        <v>473167.29755546176</v>
      </c>
      <c r="EP56" s="19"/>
      <c r="EQ56" s="155"/>
    </row>
    <row r="57" spans="1:147" ht="27" customHeight="1">
      <c r="A57" s="597"/>
      <c r="B57" s="128" t="s">
        <v>92</v>
      </c>
      <c r="C57" s="112">
        <v>27206.883300000001</v>
      </c>
      <c r="D57" s="19">
        <f t="shared" si="83"/>
        <v>0.20835475436716622</v>
      </c>
      <c r="E57" s="112">
        <v>22434.0131</v>
      </c>
      <c r="F57" s="19">
        <f t="shared" si="84"/>
        <v>6.5699793351078561E-2</v>
      </c>
      <c r="G57" s="112">
        <v>29734.68</v>
      </c>
      <c r="H57" s="19">
        <f t="shared" si="85"/>
        <v>0.15700681392322768</v>
      </c>
      <c r="I57" s="112">
        <v>30536.965499999998</v>
      </c>
      <c r="J57" s="19">
        <f t="shared" si="86"/>
        <v>0.14435819716428488</v>
      </c>
      <c r="K57" s="112">
        <v>31326.676899999999</v>
      </c>
      <c r="L57" s="19">
        <f t="shared" si="87"/>
        <v>0.1026808038888205</v>
      </c>
      <c r="M57" s="112">
        <v>31955.098399999999</v>
      </c>
      <c r="N57" s="19">
        <f t="shared" si="88"/>
        <v>0.11398793935633567</v>
      </c>
      <c r="O57" s="112">
        <v>24880.036</v>
      </c>
      <c r="P57" s="19">
        <f t="shared" si="89"/>
        <v>-7.2312692214956731E-2</v>
      </c>
      <c r="Q57" s="126"/>
      <c r="R57" s="126"/>
      <c r="S57" s="112">
        <f t="shared" si="90"/>
        <v>198074.35319999995</v>
      </c>
      <c r="T57" s="19">
        <f t="shared" si="91"/>
        <v>-2.1818752744864334E-2</v>
      </c>
      <c r="U57" s="19"/>
      <c r="V57" s="112">
        <v>22515.642199999998</v>
      </c>
      <c r="W57" s="19">
        <f t="shared" si="92"/>
        <v>0.24936264762596472</v>
      </c>
      <c r="X57" s="112">
        <v>21050.968799999999</v>
      </c>
      <c r="Y57" s="19">
        <f t="shared" si="93"/>
        <v>-3.7899325464951783E-4</v>
      </c>
      <c r="Z57" s="112">
        <v>25699.658500000001</v>
      </c>
      <c r="AA57" s="19">
        <f t="shared" si="94"/>
        <v>0.11871688363576571</v>
      </c>
      <c r="AB57" s="112">
        <v>26684.796399999999</v>
      </c>
      <c r="AC57" s="19">
        <f t="shared" si="95"/>
        <v>0.1739076742042569</v>
      </c>
      <c r="AD57" s="112">
        <v>28409.560399999998</v>
      </c>
      <c r="AE57" s="19">
        <f t="shared" si="96"/>
        <v>0.26351969312638968</v>
      </c>
      <c r="AF57" s="112">
        <v>28685.3181</v>
      </c>
      <c r="AG57" s="19">
        <f t="shared" si="97"/>
        <v>0.32670187855202748</v>
      </c>
      <c r="AH57" s="112">
        <v>26819.4205</v>
      </c>
      <c r="AI57" s="19">
        <f t="shared" si="98"/>
        <v>0.28064625365702955</v>
      </c>
      <c r="AJ57" s="112">
        <v>22627.121800000001</v>
      </c>
      <c r="AK57" s="19">
        <f t="shared" si="99"/>
        <v>0.12599565257643164</v>
      </c>
      <c r="AL57" s="112">
        <v>24370.615399999999</v>
      </c>
      <c r="AM57" s="19">
        <f t="shared" si="100"/>
        <v>0.21854514273995851</v>
      </c>
      <c r="AN57" s="112">
        <v>21526.016299999999</v>
      </c>
      <c r="AO57" s="19">
        <f t="shared" si="101"/>
        <v>7.1609069382204016E-2</v>
      </c>
      <c r="AP57" s="112">
        <v>23001.678400000001</v>
      </c>
      <c r="AQ57" s="19">
        <f t="shared" si="102"/>
        <v>0.17959912987219284</v>
      </c>
      <c r="AR57" s="112">
        <v>23572.827600000001</v>
      </c>
      <c r="AS57" s="19">
        <f t="shared" si="103"/>
        <v>0.15951867340688741</v>
      </c>
      <c r="AT57" s="112">
        <f t="shared" si="104"/>
        <v>294963.62439999997</v>
      </c>
      <c r="AU57" s="19">
        <f t="shared" si="105"/>
        <v>0.18058773892182978</v>
      </c>
      <c r="AV57" s="19"/>
      <c r="AW57" s="112">
        <f t="shared" si="106"/>
        <v>229514.8909</v>
      </c>
      <c r="AX57" s="112">
        <v>18021.702700000002</v>
      </c>
      <c r="AY57" s="19">
        <f t="shared" si="107"/>
        <v>3.17034173971191</v>
      </c>
      <c r="AZ57" s="112">
        <v>21058.95</v>
      </c>
      <c r="BA57" s="19">
        <f t="shared" si="108"/>
        <v>3.737517425192423</v>
      </c>
      <c r="BB57" s="112">
        <v>22972.441800000001</v>
      </c>
      <c r="BC57" s="19">
        <f t="shared" si="109"/>
        <v>3.6225483378221819</v>
      </c>
      <c r="BD57" s="112">
        <v>22731.5972</v>
      </c>
      <c r="BE57" s="19">
        <f t="shared" si="110"/>
        <v>3.8602719119306199</v>
      </c>
      <c r="BF57" s="112">
        <v>22484.461899999998</v>
      </c>
      <c r="BG57" s="19">
        <f t="shared" si="111"/>
        <v>4.0640836211589209</v>
      </c>
      <c r="BH57" s="112">
        <v>21621.5252</v>
      </c>
      <c r="BI57" s="19">
        <f t="shared" si="112"/>
        <v>3.558423481991829</v>
      </c>
      <c r="BJ57" s="112">
        <v>20942.098900000001</v>
      </c>
      <c r="BK57" s="19">
        <f t="shared" si="113"/>
        <v>3.9835471141681422</v>
      </c>
      <c r="BL57" s="112">
        <v>20095.2124</v>
      </c>
      <c r="BM57" s="19">
        <f t="shared" si="114"/>
        <v>0.49872673713737803</v>
      </c>
      <c r="BN57" s="112">
        <v>19999.7641</v>
      </c>
      <c r="BO57" s="19">
        <f t="shared" si="115"/>
        <v>0.3292817919419091</v>
      </c>
      <c r="BP57" s="112">
        <v>20087.5645</v>
      </c>
      <c r="BQ57" s="19">
        <f t="shared" si="116"/>
        <v>0.32374401857436053</v>
      </c>
      <c r="BR57" s="112">
        <v>19499.572199999999</v>
      </c>
      <c r="BS57" s="19">
        <f t="shared" si="117"/>
        <v>0.25889238629778299</v>
      </c>
      <c r="BT57" s="112">
        <v>20329.8387</v>
      </c>
      <c r="BU57" s="19">
        <f t="shared" si="118"/>
        <v>0.18127134334714246</v>
      </c>
      <c r="BV57" s="112">
        <f t="shared" si="119"/>
        <v>249844.72959999999</v>
      </c>
      <c r="BW57" s="19">
        <f t="shared" si="120"/>
        <v>1.3106644165983599</v>
      </c>
      <c r="BX57" s="19"/>
      <c r="BY57" s="108">
        <v>4321.3971000000001</v>
      </c>
      <c r="BZ57" s="138">
        <f t="shared" si="121"/>
        <v>0.21279718834278127</v>
      </c>
      <c r="CA57" s="108">
        <v>4445.1445999999996</v>
      </c>
      <c r="CB57" s="138">
        <f t="shared" si="122"/>
        <v>0.27238533891092276</v>
      </c>
      <c r="CC57" s="137">
        <v>4969.6487999999999</v>
      </c>
      <c r="CD57" s="138">
        <f t="shared" si="123"/>
        <v>0.55199074211136367</v>
      </c>
      <c r="CE57" s="137">
        <v>4677.0217000000002</v>
      </c>
      <c r="CF57" s="138">
        <f t="shared" si="124"/>
        <v>0.26678738062439677</v>
      </c>
      <c r="CG57" s="137">
        <v>4439.9862999999996</v>
      </c>
      <c r="CH57" s="138">
        <f t="shared" si="125"/>
        <v>0.34901969565717916</v>
      </c>
      <c r="CI57" s="121">
        <v>4743.2024000000001</v>
      </c>
      <c r="CJ57" s="138">
        <f t="shared" si="126"/>
        <v>0.25307844433000004</v>
      </c>
      <c r="CK57" s="121">
        <v>4202.2475999999997</v>
      </c>
      <c r="CL57" s="138">
        <f t="shared" si="127"/>
        <v>5.5974428932296094E-2</v>
      </c>
      <c r="CM57" s="137">
        <v>13408.189700000001</v>
      </c>
      <c r="CN57" s="138">
        <f t="shared" si="128"/>
        <v>3.1531147300296798</v>
      </c>
      <c r="CO57" s="121">
        <v>15045.541300000001</v>
      </c>
      <c r="CP57" s="138">
        <f t="shared" si="129"/>
        <v>3.4934787171028789</v>
      </c>
      <c r="CQ57" s="121">
        <v>15174.8104</v>
      </c>
      <c r="CR57" s="138">
        <f t="shared" si="130"/>
        <v>3.2692030166298158</v>
      </c>
      <c r="CS57" s="108">
        <v>15489.4671</v>
      </c>
      <c r="CT57" s="138">
        <f t="shared" si="131"/>
        <v>3.2406588814361328</v>
      </c>
      <c r="CU57" s="108">
        <v>17210.1345</v>
      </c>
      <c r="CV57" s="138">
        <f t="shared" si="132"/>
        <v>3.7117379343628549</v>
      </c>
      <c r="CW57" s="137">
        <f t="shared" si="133"/>
        <v>108126.79149999999</v>
      </c>
      <c r="CX57" s="138">
        <f t="shared" si="134"/>
        <v>1.5485453488294203</v>
      </c>
      <c r="CY57" s="138"/>
      <c r="CZ57" s="139">
        <f t="shared" si="135"/>
        <v>0.11108628779101126</v>
      </c>
      <c r="DA57" s="139">
        <f t="shared" si="136"/>
        <v>2.0735461709623593E-2</v>
      </c>
      <c r="DB57" s="139"/>
      <c r="DC57" s="139"/>
      <c r="DD57" s="139"/>
      <c r="DE57" s="139"/>
      <c r="DF57" s="139"/>
      <c r="DG57" s="139"/>
      <c r="DH57" s="139"/>
      <c r="DI57" s="139"/>
      <c r="DJ57" s="139"/>
      <c r="DK57" s="139"/>
      <c r="DL57" s="615"/>
      <c r="DM57" s="108">
        <v>3563.1655000000001</v>
      </c>
      <c r="DN57" s="108">
        <v>3493.5522000000001</v>
      </c>
      <c r="DO57" s="137">
        <v>3202.1124</v>
      </c>
      <c r="DP57" s="137">
        <v>3692.0337</v>
      </c>
      <c r="DQ57" s="137">
        <v>3291.2687000000001</v>
      </c>
      <c r="DR57" s="137">
        <v>3785.2397999999998</v>
      </c>
      <c r="DS57" s="137">
        <v>3979.4974999999999</v>
      </c>
      <c r="DT57" s="137">
        <v>3228.4659999999999</v>
      </c>
      <c r="DU57" s="137">
        <v>3348.3058999999998</v>
      </c>
      <c r="DV57" s="137">
        <v>3554.4832000000001</v>
      </c>
      <c r="DW57" s="137">
        <v>3636.1323000000002</v>
      </c>
      <c r="DX57" s="137">
        <v>3652.6086</v>
      </c>
      <c r="DY57" s="138">
        <v>-9.1028957724534801E-2</v>
      </c>
      <c r="DZ57" s="137">
        <f t="shared" si="137"/>
        <v>42426.8658</v>
      </c>
      <c r="EA57" s="19">
        <f t="shared" si="138"/>
        <v>-9.5962327776371259E-2</v>
      </c>
      <c r="EB57" s="19"/>
      <c r="EC57" s="131">
        <v>4175.3107300000001</v>
      </c>
      <c r="ED57" s="131">
        <v>3278.2754199999999</v>
      </c>
      <c r="EE57" s="131">
        <v>3973.27684</v>
      </c>
      <c r="EF57" s="131">
        <v>4105.2366599999996</v>
      </c>
      <c r="EG57" s="131">
        <v>4373.2455</v>
      </c>
      <c r="EH57" s="131">
        <v>4206.6481999999996</v>
      </c>
      <c r="EI57" s="131">
        <v>4122.1513000000004</v>
      </c>
      <c r="EJ57" s="131">
        <v>3396.4733999999999</v>
      </c>
      <c r="EK57" s="131">
        <v>3495.0074</v>
      </c>
      <c r="EL57" s="131">
        <v>3990.739</v>
      </c>
      <c r="EM57" s="131">
        <v>3795.6541999999999</v>
      </c>
      <c r="EN57" s="131">
        <v>4018.3993</v>
      </c>
      <c r="EO57" s="134">
        <f t="shared" si="139"/>
        <v>46930.417949999995</v>
      </c>
      <c r="EP57" s="19"/>
      <c r="EQ57" s="157">
        <f>SUM(EC57:EN57)</f>
        <v>46930.417949999995</v>
      </c>
    </row>
    <row r="58" spans="1:147" ht="27" customHeight="1" thickBot="1">
      <c r="A58" s="598"/>
      <c r="B58" s="128" t="s">
        <v>93</v>
      </c>
      <c r="C58" s="112">
        <v>22210.533073822298</v>
      </c>
      <c r="D58" s="19">
        <f t="shared" si="83"/>
        <v>2.7050769654475282E-2</v>
      </c>
      <c r="E58" s="112">
        <v>12353.3832823102</v>
      </c>
      <c r="F58" s="19">
        <f t="shared" si="84"/>
        <v>-0.40044413316117045</v>
      </c>
      <c r="G58" s="112">
        <v>22210.868396349801</v>
      </c>
      <c r="H58" s="19">
        <f t="shared" si="85"/>
        <v>-0.22707398317406102</v>
      </c>
      <c r="I58" s="112">
        <v>23479.782192704701</v>
      </c>
      <c r="J58" s="19">
        <f t="shared" si="86"/>
        <v>-0.17576923966780311</v>
      </c>
      <c r="K58" s="112">
        <v>22285.9745740861</v>
      </c>
      <c r="L58" s="19">
        <f t="shared" si="87"/>
        <v>-0.17112209095077868</v>
      </c>
      <c r="M58" s="112">
        <v>18847.943504229999</v>
      </c>
      <c r="N58" s="19">
        <f t="shared" si="88"/>
        <v>-0.14931441496589515</v>
      </c>
      <c r="O58" s="112">
        <v>24056.5612472223</v>
      </c>
      <c r="P58" s="19">
        <f t="shared" si="89"/>
        <v>1.1201386102688504E-2</v>
      </c>
      <c r="Q58" s="126"/>
      <c r="R58" s="126"/>
      <c r="S58" s="112">
        <f t="shared" si="90"/>
        <v>145445.0462707254</v>
      </c>
      <c r="T58" s="19">
        <f t="shared" si="91"/>
        <v>-0.27904659958439126</v>
      </c>
      <c r="U58" s="19"/>
      <c r="V58" s="112">
        <v>21625.5454258551</v>
      </c>
      <c r="W58" s="19">
        <f t="shared" si="92"/>
        <v>-0.18528125263460227</v>
      </c>
      <c r="X58" s="112">
        <v>20604.223835626301</v>
      </c>
      <c r="Y58" s="19">
        <f t="shared" si="93"/>
        <v>1.488187438128632</v>
      </c>
      <c r="Z58" s="112">
        <v>28736.085877352001</v>
      </c>
      <c r="AA58" s="19">
        <f t="shared" si="94"/>
        <v>0.11834693490197878</v>
      </c>
      <c r="AB58" s="112">
        <v>28486.903574481301</v>
      </c>
      <c r="AC58" s="19">
        <f t="shared" si="95"/>
        <v>5.8074971555404087E-2</v>
      </c>
      <c r="AD58" s="112">
        <v>26886.920655962</v>
      </c>
      <c r="AE58" s="19">
        <f t="shared" si="96"/>
        <v>-1.1915592044643653E-2</v>
      </c>
      <c r="AF58" s="112">
        <v>22156.1806568926</v>
      </c>
      <c r="AG58" s="19">
        <f t="shared" si="97"/>
        <v>-6.0101747101334202E-2</v>
      </c>
      <c r="AH58" s="112">
        <v>23790.0793826437</v>
      </c>
      <c r="AI58" s="19">
        <f t="shared" si="98"/>
        <v>-8.2096865281617637E-2</v>
      </c>
      <c r="AJ58" s="112">
        <v>29453.931971057798</v>
      </c>
      <c r="AK58" s="19">
        <f t="shared" si="99"/>
        <v>-9.6753618354448179E-3</v>
      </c>
      <c r="AL58" s="112">
        <v>30945.068446348901</v>
      </c>
      <c r="AM58" s="19">
        <f t="shared" si="100"/>
        <v>-2.8490174026062687E-2</v>
      </c>
      <c r="AN58" s="112">
        <v>29583.392894053399</v>
      </c>
      <c r="AO58" s="19">
        <f t="shared" si="101"/>
        <v>-6.5987697597479134E-2</v>
      </c>
      <c r="AP58" s="112">
        <v>31169.570280592699</v>
      </c>
      <c r="AQ58" s="19">
        <f t="shared" si="102"/>
        <v>-8.9917687223688425E-2</v>
      </c>
      <c r="AR58" s="112">
        <v>34241.622610291997</v>
      </c>
      <c r="AS58" s="19">
        <f t="shared" si="103"/>
        <v>-0.11352260156031457</v>
      </c>
      <c r="AT58" s="112">
        <f t="shared" si="104"/>
        <v>327679.52561115782</v>
      </c>
      <c r="AU58" s="19">
        <f t="shared" si="105"/>
        <v>-7.8985489296817812E-3</v>
      </c>
      <c r="AV58" s="19"/>
      <c r="AW58" s="112">
        <f t="shared" si="106"/>
        <v>291661.70748169301</v>
      </c>
      <c r="AX58" s="112">
        <v>26543.571626143199</v>
      </c>
      <c r="AY58" s="19">
        <f t="shared" si="107"/>
        <v>4.1955180864390318E-2</v>
      </c>
      <c r="AZ58" s="112">
        <v>8280.8165976124201</v>
      </c>
      <c r="BA58" s="19">
        <f t="shared" si="108"/>
        <v>-0.73160631722658032</v>
      </c>
      <c r="BB58" s="112">
        <v>25695.144306780501</v>
      </c>
      <c r="BC58" s="19">
        <f t="shared" si="109"/>
        <v>-0.332196796800447</v>
      </c>
      <c r="BD58" s="112">
        <v>26923.331843493699</v>
      </c>
      <c r="BE58" s="19">
        <f t="shared" si="110"/>
        <v>-0.2986946513392772</v>
      </c>
      <c r="BF58" s="112">
        <v>27211.157710300398</v>
      </c>
      <c r="BG58" s="19">
        <f t="shared" si="111"/>
        <v>-0.30888039655165611</v>
      </c>
      <c r="BH58" s="112">
        <v>23572.956528605599</v>
      </c>
      <c r="BI58" s="19">
        <f t="shared" si="112"/>
        <v>-0.38010423537288018</v>
      </c>
      <c r="BJ58" s="112">
        <v>25917.8539464762</v>
      </c>
      <c r="BK58" s="19">
        <f t="shared" si="113"/>
        <v>-0.33129058391362687</v>
      </c>
      <c r="BL58" s="112">
        <v>29741.693618414902</v>
      </c>
      <c r="BM58" s="19">
        <f t="shared" si="114"/>
        <v>-0.14639400290225202</v>
      </c>
      <c r="BN58" s="112">
        <v>31852.553231076701</v>
      </c>
      <c r="BO58" s="19">
        <f t="shared" si="115"/>
        <v>-8.1633680604129011E-2</v>
      </c>
      <c r="BP58" s="112">
        <v>31673.451000546</v>
      </c>
      <c r="BQ58" s="19">
        <f t="shared" si="116"/>
        <v>-7.7780724484507902E-2</v>
      </c>
      <c r="BR58" s="112">
        <v>34249.177072243401</v>
      </c>
      <c r="BS58" s="19">
        <f t="shared" si="117"/>
        <v>-9.2849462094704571E-2</v>
      </c>
      <c r="BT58" s="112">
        <v>38626.616618271</v>
      </c>
      <c r="BU58" s="19">
        <f t="shared" si="118"/>
        <v>-7.1212878666260249E-3</v>
      </c>
      <c r="BV58" s="112">
        <f t="shared" si="119"/>
        <v>330288.324099964</v>
      </c>
      <c r="BW58" s="19">
        <f t="shared" si="120"/>
        <v>-0.23167827584971457</v>
      </c>
      <c r="BX58" s="19"/>
      <c r="BY58" s="108">
        <v>25474.772920772899</v>
      </c>
      <c r="BZ58" s="138">
        <f t="shared" si="121"/>
        <v>-0.15849753551911894</v>
      </c>
      <c r="CA58" s="108">
        <v>30853.247036381101</v>
      </c>
      <c r="CB58" s="138">
        <f t="shared" si="122"/>
        <v>0.56148453952324839</v>
      </c>
      <c r="CC58" s="137">
        <v>38477.120480511199</v>
      </c>
      <c r="CD58" s="138">
        <f t="shared" si="123"/>
        <v>0.15520466726956594</v>
      </c>
      <c r="CE58" s="137">
        <v>38390.312999763897</v>
      </c>
      <c r="CF58" s="138">
        <f t="shared" si="124"/>
        <v>0.13871304202265256</v>
      </c>
      <c r="CG58" s="137">
        <v>39372.573972045102</v>
      </c>
      <c r="CH58" s="138">
        <f t="shared" si="125"/>
        <v>0.10154528518617578</v>
      </c>
      <c r="CI58" s="108">
        <v>38027.290834589301</v>
      </c>
      <c r="CJ58" s="138">
        <f t="shared" si="126"/>
        <v>0.19487107533820258</v>
      </c>
      <c r="CK58" s="121">
        <v>38758.021530728001</v>
      </c>
      <c r="CL58" s="138">
        <f t="shared" si="127"/>
        <v>0.18050237603282104</v>
      </c>
      <c r="CM58" s="137">
        <v>34842.414087455298</v>
      </c>
      <c r="CN58" s="138">
        <f t="shared" si="128"/>
        <v>1.061358491059039E-2</v>
      </c>
      <c r="CO58" s="137">
        <v>34683.930103218801</v>
      </c>
      <c r="CP58" s="138">
        <f t="shared" si="129"/>
        <v>-0.10432644725615803</v>
      </c>
      <c r="CQ58" s="137">
        <v>34344.815643591399</v>
      </c>
      <c r="CR58" s="138">
        <f t="shared" si="130"/>
        <v>-0.11803956214347722</v>
      </c>
      <c r="CS58" s="137">
        <v>37754.678679162003</v>
      </c>
      <c r="CT58" s="138">
        <f t="shared" si="131"/>
        <v>-0.11671434966894212</v>
      </c>
      <c r="CU58" s="137">
        <v>38903.660785792199</v>
      </c>
      <c r="CV58" s="138">
        <f t="shared" si="132"/>
        <v>-8.9833458537593502E-2</v>
      </c>
      <c r="CW58" s="137">
        <f t="shared" si="133"/>
        <v>429882.83907401125</v>
      </c>
      <c r="CX58" s="138">
        <f t="shared" si="134"/>
        <v>3.6066821051779607E-2</v>
      </c>
      <c r="CY58" s="138"/>
      <c r="CZ58" s="139">
        <f t="shared" si="135"/>
        <v>3.0432840294952745E-2</v>
      </c>
      <c r="DA58" s="139">
        <f t="shared" si="136"/>
        <v>9.9283195197668039E-2</v>
      </c>
      <c r="DB58" s="139"/>
      <c r="DC58" s="139"/>
      <c r="DD58" s="139"/>
      <c r="DE58" s="139"/>
      <c r="DF58" s="139"/>
      <c r="DG58" s="139"/>
      <c r="DH58" s="139"/>
      <c r="DI58" s="139"/>
      <c r="DJ58" s="139"/>
      <c r="DK58" s="139"/>
      <c r="DL58" s="607"/>
      <c r="DM58" s="163">
        <v>30272.9629395538</v>
      </c>
      <c r="DN58" s="163">
        <v>19758.9193203291</v>
      </c>
      <c r="DO58" s="146">
        <v>33307.622078307097</v>
      </c>
      <c r="DP58" s="146">
        <v>33713.772990228201</v>
      </c>
      <c r="DQ58" s="146">
        <v>35743.037078489797</v>
      </c>
      <c r="DR58" s="146">
        <v>31825.434240950101</v>
      </c>
      <c r="DS58" s="146">
        <v>32831.803067586901</v>
      </c>
      <c r="DT58" s="146">
        <v>34476.494881609797</v>
      </c>
      <c r="DU58" s="146">
        <v>38723.852007203597</v>
      </c>
      <c r="DV58" s="146">
        <v>38941.446996263803</v>
      </c>
      <c r="DW58" s="146">
        <v>42579.2649266722</v>
      </c>
      <c r="DX58" s="146">
        <v>42743.452998485198</v>
      </c>
      <c r="DY58" s="147">
        <v>4.7430828056778999E-2</v>
      </c>
      <c r="DZ58" s="146">
        <f t="shared" si="137"/>
        <v>414918.06352567964</v>
      </c>
      <c r="EA58" s="148">
        <f t="shared" si="138"/>
        <v>-2.6555224621246154E-2</v>
      </c>
      <c r="EB58" s="158"/>
      <c r="EC58" s="131">
        <v>38614.766641972099</v>
      </c>
      <c r="ED58" s="131">
        <v>17630.447047743801</v>
      </c>
      <c r="EE58" s="131">
        <v>30052.9180854408</v>
      </c>
      <c r="EF58" s="131">
        <v>37504.216897349899</v>
      </c>
      <c r="EG58" s="131">
        <v>36968.808609603402</v>
      </c>
      <c r="EH58" s="131">
        <v>38514.881850006102</v>
      </c>
      <c r="EI58" s="131">
        <v>34773.711896725697</v>
      </c>
      <c r="EJ58" s="131">
        <v>35864.946806109299</v>
      </c>
      <c r="EK58" s="131">
        <v>39398.741178873002</v>
      </c>
      <c r="EL58" s="131">
        <v>33957.586264620601</v>
      </c>
      <c r="EM58" s="131">
        <v>42147.953839894602</v>
      </c>
      <c r="EN58" s="131">
        <v>40807.900487122402</v>
      </c>
      <c r="EO58" s="134">
        <f t="shared" si="139"/>
        <v>426236.87960546173</v>
      </c>
      <c r="EP58" s="19"/>
      <c r="EQ58" s="157">
        <f>SUM(EC58:EN58)</f>
        <v>426236.87960546173</v>
      </c>
    </row>
    <row r="59" spans="1:147" s="80" customFormat="1" ht="27" customHeight="1">
      <c r="A59" s="596" t="s">
        <v>101</v>
      </c>
      <c r="B59" s="128" t="s">
        <v>88</v>
      </c>
      <c r="C59" s="112">
        <v>1079.4558268313899</v>
      </c>
      <c r="D59" s="19">
        <f t="shared" si="83"/>
        <v>0.2833985365473275</v>
      </c>
      <c r="E59" s="112">
        <v>673.44423988867504</v>
      </c>
      <c r="F59" s="19">
        <f t="shared" si="84"/>
        <v>-0.1094600819209417</v>
      </c>
      <c r="G59" s="112">
        <v>998.98457651963099</v>
      </c>
      <c r="H59" s="19">
        <f t="shared" si="85"/>
        <v>1.2508053403570418E-3</v>
      </c>
      <c r="I59" s="112">
        <v>1070.03170653144</v>
      </c>
      <c r="J59" s="19">
        <f t="shared" si="86"/>
        <v>2.6166659232140566E-2</v>
      </c>
      <c r="K59" s="112">
        <v>1087.30545627533</v>
      </c>
      <c r="L59" s="19">
        <f t="shared" si="87"/>
        <v>6.7450455496761208E-2</v>
      </c>
      <c r="M59" s="112">
        <v>1040.5971233995599</v>
      </c>
      <c r="N59" s="19">
        <f t="shared" si="88"/>
        <v>7.6671502322909646E-2</v>
      </c>
      <c r="O59" s="112">
        <v>1014.81870521625</v>
      </c>
      <c r="P59" s="19">
        <f t="shared" si="89"/>
        <v>4.8528157829600849E-2</v>
      </c>
      <c r="Q59" s="126"/>
      <c r="R59" s="126"/>
      <c r="S59" s="112">
        <f t="shared" si="90"/>
        <v>6964.6376346622756</v>
      </c>
      <c r="T59" s="19">
        <f t="shared" si="91"/>
        <v>-7.6315072842948362E-2</v>
      </c>
      <c r="U59" s="19"/>
      <c r="V59" s="112">
        <v>841.09167658504896</v>
      </c>
      <c r="W59" s="19">
        <f t="shared" si="92"/>
        <v>-8.6251393352731243E-2</v>
      </c>
      <c r="X59" s="112">
        <v>756.22016062045805</v>
      </c>
      <c r="Y59" s="19">
        <f t="shared" si="93"/>
        <v>0.5650461978002268</v>
      </c>
      <c r="Z59" s="112">
        <v>997.736602249268</v>
      </c>
      <c r="AA59" s="19">
        <f t="shared" si="94"/>
        <v>7.4977362568650729E-2</v>
      </c>
      <c r="AB59" s="112">
        <v>1042.74651383833</v>
      </c>
      <c r="AC59" s="19">
        <f t="shared" si="95"/>
        <v>8.3984145219346384E-2</v>
      </c>
      <c r="AD59" s="112">
        <v>1018.6003956214799</v>
      </c>
      <c r="AE59" s="19">
        <f t="shared" si="96"/>
        <v>6.2753539990482832E-2</v>
      </c>
      <c r="AF59" s="112">
        <v>966.49453538473006</v>
      </c>
      <c r="AG59" s="19">
        <f t="shared" si="97"/>
        <v>8.0891886269744528E-2</v>
      </c>
      <c r="AH59" s="112">
        <v>967.85069398314704</v>
      </c>
      <c r="AI59" s="19">
        <f t="shared" si="98"/>
        <v>4.309713442810148E-2</v>
      </c>
      <c r="AJ59" s="112">
        <v>949.31710794423805</v>
      </c>
      <c r="AK59" s="19">
        <f t="shared" si="99"/>
        <v>1.3490560823214093E-2</v>
      </c>
      <c r="AL59" s="112">
        <v>1031.4484048259001</v>
      </c>
      <c r="AM59" s="19">
        <f t="shared" si="100"/>
        <v>4.8715180589565366E-2</v>
      </c>
      <c r="AN59" s="112">
        <v>946.293926383094</v>
      </c>
      <c r="AO59" s="19">
        <f t="shared" si="101"/>
        <v>-1.373363552294371E-2</v>
      </c>
      <c r="AP59" s="112">
        <v>1057.2604090966399</v>
      </c>
      <c r="AQ59" s="19">
        <f t="shared" si="102"/>
        <v>5.1620916888888813E-2</v>
      </c>
      <c r="AR59" s="112">
        <v>1107.94905445983</v>
      </c>
      <c r="AS59" s="19">
        <f t="shared" si="103"/>
        <v>7.3916420758520562E-2</v>
      </c>
      <c r="AT59" s="112">
        <f t="shared" si="104"/>
        <v>11683.009480992163</v>
      </c>
      <c r="AU59" s="19">
        <f t="shared" si="105"/>
        <v>6.2961219881261465E-2</v>
      </c>
      <c r="AV59" s="19"/>
      <c r="AW59" s="112">
        <f t="shared" si="106"/>
        <v>9959.3123455397053</v>
      </c>
      <c r="AX59" s="112">
        <v>920.48477061014296</v>
      </c>
      <c r="AY59" s="19">
        <f t="shared" si="107"/>
        <v>0.70516006926377783</v>
      </c>
      <c r="AZ59" s="112">
        <v>483.19350680086899</v>
      </c>
      <c r="BA59" s="19">
        <f t="shared" si="108"/>
        <v>-0.28296366793211924</v>
      </c>
      <c r="BB59" s="112">
        <v>928.14661684147802</v>
      </c>
      <c r="BC59" s="19">
        <f t="shared" si="109"/>
        <v>9.6226173518538571E-2</v>
      </c>
      <c r="BD59" s="112">
        <v>961.95734821133203</v>
      </c>
      <c r="BE59" s="19">
        <f t="shared" si="110"/>
        <v>0.14516047534236654</v>
      </c>
      <c r="BF59" s="112">
        <v>958.45401336475595</v>
      </c>
      <c r="BG59" s="19">
        <f t="shared" si="111"/>
        <v>8.183100895848594E-2</v>
      </c>
      <c r="BH59" s="112">
        <v>894.16392856846198</v>
      </c>
      <c r="BI59" s="19">
        <f t="shared" si="112"/>
        <v>-1.3455728966162983E-3</v>
      </c>
      <c r="BJ59" s="112">
        <v>927.86247995378699</v>
      </c>
      <c r="BK59" s="19">
        <f t="shared" si="113"/>
        <v>3.487419215798937E-2</v>
      </c>
      <c r="BL59" s="112">
        <v>936.68075919044497</v>
      </c>
      <c r="BM59" s="19">
        <f t="shared" si="114"/>
        <v>2.6254998499021687E-2</v>
      </c>
      <c r="BN59" s="112">
        <v>983.53530483466602</v>
      </c>
      <c r="BO59" s="19">
        <f t="shared" si="115"/>
        <v>5.15329574569241E-2</v>
      </c>
      <c r="BP59" s="112">
        <v>959.47095071506703</v>
      </c>
      <c r="BQ59" s="19">
        <f t="shared" si="116"/>
        <v>5.5903919242519029E-2</v>
      </c>
      <c r="BR59" s="112">
        <v>1005.3626664487</v>
      </c>
      <c r="BS59" s="19">
        <f t="shared" si="117"/>
        <v>4.697529954879176E-2</v>
      </c>
      <c r="BT59" s="112">
        <v>1031.69020702493</v>
      </c>
      <c r="BU59" s="19">
        <f t="shared" si="118"/>
        <v>0.12520832029393114</v>
      </c>
      <c r="BV59" s="112">
        <f t="shared" si="119"/>
        <v>10991.002552564636</v>
      </c>
      <c r="BW59" s="19">
        <f t="shared" si="120"/>
        <v>7.6264195749925712E-2</v>
      </c>
      <c r="BX59" s="19"/>
      <c r="BY59" s="137">
        <v>539.82308593912398</v>
      </c>
      <c r="BZ59" s="138">
        <f t="shared" si="121"/>
        <v>-0.13126851367540082</v>
      </c>
      <c r="CA59" s="137">
        <v>673.87590445713397</v>
      </c>
      <c r="CB59" s="138">
        <f t="shared" si="122"/>
        <v>0.49404554463378791</v>
      </c>
      <c r="CC59" s="137">
        <v>846.67438094679096</v>
      </c>
      <c r="CD59" s="138">
        <f t="shared" si="123"/>
        <v>0.16396646519733871</v>
      </c>
      <c r="CE59" s="137">
        <v>840.01969062347996</v>
      </c>
      <c r="CF59" s="138">
        <f t="shared" si="124"/>
        <v>0.22962404803372882</v>
      </c>
      <c r="CG59" s="137">
        <v>885.95538991574199</v>
      </c>
      <c r="CH59" s="138">
        <f t="shared" si="125"/>
        <v>0.16097258508782541</v>
      </c>
      <c r="CI59" s="121">
        <v>895.36871244040003</v>
      </c>
      <c r="CJ59" s="138">
        <f t="shared" si="126"/>
        <v>0.21948715995554369</v>
      </c>
      <c r="CK59" s="121">
        <v>896.59447204780099</v>
      </c>
      <c r="CL59" s="138">
        <f t="shared" si="127"/>
        <v>0.19862729575063964</v>
      </c>
      <c r="CM59" s="137">
        <v>912.71736611311405</v>
      </c>
      <c r="CN59" s="138">
        <f t="shared" si="128"/>
        <v>0.2673057642691623</v>
      </c>
      <c r="CO59" s="137">
        <v>935.33473949622396</v>
      </c>
      <c r="CP59" s="138">
        <f t="shared" si="129"/>
        <v>9.7730773088413381E-2</v>
      </c>
      <c r="CQ59" s="137">
        <v>908.67259153973896</v>
      </c>
      <c r="CR59" s="138">
        <f t="shared" si="130"/>
        <v>0.15358975286665677</v>
      </c>
      <c r="CS59" s="137">
        <v>960.25442709295498</v>
      </c>
      <c r="CT59" s="138">
        <f t="shared" si="131"/>
        <v>0.19550637368125301</v>
      </c>
      <c r="CU59" s="137">
        <v>916.88817832010704</v>
      </c>
      <c r="CV59" s="138">
        <f t="shared" si="132"/>
        <v>0.14151586309590791</v>
      </c>
      <c r="CW59" s="137">
        <f t="shared" si="133"/>
        <v>10212.178938932611</v>
      </c>
      <c r="CX59" s="138">
        <f t="shared" si="134"/>
        <v>0.17113873633193633</v>
      </c>
      <c r="CY59" s="138"/>
      <c r="CZ59" s="139">
        <f t="shared" si="135"/>
        <v>-4.5161206810713228E-2</v>
      </c>
      <c r="DA59" s="139">
        <f t="shared" si="136"/>
        <v>5.6766140008483124E-2</v>
      </c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59"/>
      <c r="DM59" s="150">
        <v>621.392334037517</v>
      </c>
      <c r="DN59" s="150">
        <v>451.04107226015702</v>
      </c>
      <c r="DO59" s="150">
        <v>727.40444528463797</v>
      </c>
      <c r="DP59" s="150">
        <v>683.15164457521905</v>
      </c>
      <c r="DQ59" s="150">
        <v>763.11482398072405</v>
      </c>
      <c r="DR59" s="150">
        <v>734.2174168304</v>
      </c>
      <c r="DS59" s="150">
        <v>748.01773263999405</v>
      </c>
      <c r="DT59" s="150">
        <v>720.20296273130703</v>
      </c>
      <c r="DU59" s="150">
        <v>852.06205604011996</v>
      </c>
      <c r="DV59" s="150">
        <v>787.69128217522598</v>
      </c>
      <c r="DW59" s="150">
        <v>828.35559939699203</v>
      </c>
      <c r="DX59" s="150">
        <v>803.21983072001501</v>
      </c>
      <c r="DY59" s="151">
        <v>-7.6621911136204757E-2</v>
      </c>
      <c r="DZ59" s="150">
        <f t="shared" si="137"/>
        <v>8719.871200672309</v>
      </c>
      <c r="EA59" s="152">
        <f t="shared" si="138"/>
        <v>-8.5995946855949912E-2</v>
      </c>
      <c r="EB59" s="161"/>
      <c r="EC59" s="112">
        <v>863.83395281334003</v>
      </c>
      <c r="ED59" s="108">
        <v>365.45196278510798</v>
      </c>
      <c r="EE59" s="108">
        <v>665.12462631646201</v>
      </c>
      <c r="EF59" s="108">
        <v>820.74462417617099</v>
      </c>
      <c r="EG59" s="108">
        <v>888.46182241280098</v>
      </c>
      <c r="EH59" s="108">
        <v>961.32073200463003</v>
      </c>
      <c r="EI59" s="108">
        <v>838.80013792238003</v>
      </c>
      <c r="EJ59" s="108">
        <v>690.83187188189095</v>
      </c>
      <c r="EK59" s="108">
        <v>871.68055276295104</v>
      </c>
      <c r="EL59" s="108">
        <v>816.75403314287803</v>
      </c>
      <c r="EM59" s="108">
        <v>887.42284940589502</v>
      </c>
      <c r="EN59" s="108">
        <v>869.87100994389698</v>
      </c>
      <c r="EO59" s="143">
        <f t="shared" si="139"/>
        <v>9540.298175568405</v>
      </c>
      <c r="EP59" s="19"/>
      <c r="EQ59" s="157">
        <f>SUM(EC59:EN59)</f>
        <v>9540.298175568405</v>
      </c>
    </row>
    <row r="60" spans="1:147" s="80" customFormat="1" ht="27" customHeight="1">
      <c r="A60" s="597"/>
      <c r="B60" s="128" t="s">
        <v>89</v>
      </c>
      <c r="C60" s="112">
        <v>167.6765</v>
      </c>
      <c r="D60" s="19">
        <f t="shared" si="83"/>
        <v>3.444499830961445E-2</v>
      </c>
      <c r="E60" s="112">
        <v>152.3272</v>
      </c>
      <c r="F60" s="19">
        <f t="shared" si="84"/>
        <v>3.4848898076524915E-3</v>
      </c>
      <c r="G60" s="112">
        <v>183.8954</v>
      </c>
      <c r="H60" s="19">
        <f t="shared" si="85"/>
        <v>0.10285934983045886</v>
      </c>
      <c r="I60" s="112">
        <v>174.6558</v>
      </c>
      <c r="J60" s="19">
        <f t="shared" si="86"/>
        <v>3.3002338003228271E-2</v>
      </c>
      <c r="K60" s="112">
        <v>175.3466</v>
      </c>
      <c r="L60" s="19">
        <f t="shared" si="87"/>
        <v>8.0214654857487133E-2</v>
      </c>
      <c r="M60" s="112">
        <v>167.1798</v>
      </c>
      <c r="N60" s="19">
        <f t="shared" si="88"/>
        <v>-0.11495957279992974</v>
      </c>
      <c r="O60" s="112">
        <v>145.22200000000001</v>
      </c>
      <c r="P60" s="19">
        <f t="shared" si="89"/>
        <v>8.3497226010737835E-2</v>
      </c>
      <c r="Q60" s="126"/>
      <c r="R60" s="126"/>
      <c r="S60" s="112">
        <f t="shared" si="90"/>
        <v>1166.3033</v>
      </c>
      <c r="T60" s="19">
        <f t="shared" si="91"/>
        <v>-7.0308118292375377E-2</v>
      </c>
      <c r="U60" s="19"/>
      <c r="V60" s="112">
        <v>162.0932</v>
      </c>
      <c r="W60" s="19">
        <f t="shared" si="92"/>
        <v>-0.11777659489932646</v>
      </c>
      <c r="X60" s="112">
        <v>151.79820000000001</v>
      </c>
      <c r="Y60" s="19">
        <f t="shared" si="93"/>
        <v>0.18655935915654798</v>
      </c>
      <c r="Z60" s="112">
        <v>166.74420000000001</v>
      </c>
      <c r="AA60" s="19">
        <f t="shared" si="94"/>
        <v>0.20799980874180357</v>
      </c>
      <c r="AB60" s="112">
        <v>169.07589999999999</v>
      </c>
      <c r="AC60" s="19">
        <f t="shared" si="95"/>
        <v>0.26558364372372645</v>
      </c>
      <c r="AD60" s="112">
        <v>162.32570000000001</v>
      </c>
      <c r="AE60" s="19">
        <f t="shared" si="96"/>
        <v>0.27092983197882914</v>
      </c>
      <c r="AF60" s="112">
        <v>188.89510000000001</v>
      </c>
      <c r="AG60" s="19">
        <f t="shared" si="97"/>
        <v>0.49894261892462177</v>
      </c>
      <c r="AH60" s="112">
        <v>134.0308</v>
      </c>
      <c r="AI60" s="19">
        <f t="shared" si="98"/>
        <v>0.15563817523553647</v>
      </c>
      <c r="AJ60" s="112">
        <v>119.5421</v>
      </c>
      <c r="AK60" s="19">
        <f t="shared" si="99"/>
        <v>3.6656983046438052E-2</v>
      </c>
      <c r="AL60" s="112">
        <v>145.10470000000001</v>
      </c>
      <c r="AM60" s="19">
        <f t="shared" si="100"/>
        <v>0.235327870596999</v>
      </c>
      <c r="AN60" s="112">
        <v>130.31280000000001</v>
      </c>
      <c r="AO60" s="19">
        <f t="shared" si="101"/>
        <v>0.13268496458425516</v>
      </c>
      <c r="AP60" s="112">
        <v>128.12629999999999</v>
      </c>
      <c r="AQ60" s="19">
        <f t="shared" si="102"/>
        <v>9.7884457027203053E-2</v>
      </c>
      <c r="AR60" s="112">
        <v>143.7508</v>
      </c>
      <c r="AS60" s="19">
        <f t="shared" si="103"/>
        <v>9.1143358267209429E-4</v>
      </c>
      <c r="AT60" s="112">
        <f t="shared" si="104"/>
        <v>1801.7998</v>
      </c>
      <c r="AU60" s="19">
        <f t="shared" si="105"/>
        <v>0.15414070282167502</v>
      </c>
      <c r="AV60" s="19"/>
      <c r="AW60" s="112">
        <f t="shared" si="106"/>
        <v>1417.5414000000003</v>
      </c>
      <c r="AX60" s="112">
        <v>183.73259999999999</v>
      </c>
      <c r="AY60" s="19">
        <f t="shared" si="107"/>
        <v>0.20170943413256492</v>
      </c>
      <c r="AZ60" s="112">
        <v>127.9314</v>
      </c>
      <c r="BA60" s="19">
        <f t="shared" si="108"/>
        <v>-1.1976935825928292E-2</v>
      </c>
      <c r="BB60" s="112">
        <v>138.0333</v>
      </c>
      <c r="BC60" s="19">
        <f t="shared" si="109"/>
        <v>-4.5192319664431491E-2</v>
      </c>
      <c r="BD60" s="112">
        <v>133.59520000000001</v>
      </c>
      <c r="BE60" s="19">
        <f t="shared" si="110"/>
        <v>-5.9388115617745818E-2</v>
      </c>
      <c r="BF60" s="112">
        <v>127.72199999999999</v>
      </c>
      <c r="BG60" s="19">
        <f t="shared" si="111"/>
        <v>-0.16060504890917182</v>
      </c>
      <c r="BH60" s="112">
        <v>126.0189</v>
      </c>
      <c r="BI60" s="19">
        <f t="shared" si="112"/>
        <v>-0.17856225629446343</v>
      </c>
      <c r="BJ60" s="112">
        <v>115.9799</v>
      </c>
      <c r="BK60" s="19">
        <f t="shared" si="113"/>
        <v>-0.27695808435496283</v>
      </c>
      <c r="BL60" s="112">
        <v>115.315</v>
      </c>
      <c r="BM60" s="19">
        <f t="shared" si="114"/>
        <v>-0.21656534747906808</v>
      </c>
      <c r="BN60" s="112">
        <v>117.46250000000001</v>
      </c>
      <c r="BO60" s="19">
        <f t="shared" si="115"/>
        <v>-0.14895258768405695</v>
      </c>
      <c r="BP60" s="112">
        <v>115.04770000000001</v>
      </c>
      <c r="BQ60" s="19">
        <f t="shared" si="116"/>
        <v>-0.10630762896848511</v>
      </c>
      <c r="BR60" s="112">
        <v>116.7029</v>
      </c>
      <c r="BS60" s="19">
        <f t="shared" si="117"/>
        <v>-0.14166386568219114</v>
      </c>
      <c r="BT60" s="112">
        <v>143.6199</v>
      </c>
      <c r="BU60" s="19">
        <f t="shared" si="118"/>
        <v>-0.1197236707585263</v>
      </c>
      <c r="BV60" s="112">
        <f t="shared" si="119"/>
        <v>1561.1613000000002</v>
      </c>
      <c r="BW60" s="19">
        <f t="shared" si="120"/>
        <v>-0.10689341259211937</v>
      </c>
      <c r="BX60" s="19"/>
      <c r="BY60" s="137">
        <v>152.89269999999999</v>
      </c>
      <c r="BZ60" s="138">
        <f t="shared" si="121"/>
        <v>2.2792492326962548</v>
      </c>
      <c r="CA60" s="137">
        <v>129.48220000000001</v>
      </c>
      <c r="CB60" s="138">
        <f t="shared" si="122"/>
        <v>4.9966562308960558</v>
      </c>
      <c r="CC60" s="137">
        <v>144.56659999999999</v>
      </c>
      <c r="CD60" s="138">
        <f t="shared" si="123"/>
        <v>3.0149582025717221</v>
      </c>
      <c r="CE60" s="137">
        <v>142.0301</v>
      </c>
      <c r="CF60" s="138">
        <f t="shared" si="124"/>
        <v>3.6669766372030361</v>
      </c>
      <c r="CG60" s="137">
        <v>152.15960000000001</v>
      </c>
      <c r="CH60" s="138">
        <f t="shared" si="125"/>
        <v>4.9956813327974405</v>
      </c>
      <c r="CI60" s="121">
        <v>153.4126</v>
      </c>
      <c r="CJ60" s="138">
        <f t="shared" si="126"/>
        <v>5.0603855573990675</v>
      </c>
      <c r="CK60" s="121">
        <v>160.40549999999999</v>
      </c>
      <c r="CL60" s="138">
        <f t="shared" si="127"/>
        <v>5.3174653811616803</v>
      </c>
      <c r="CM60" s="137">
        <v>147.19159999999999</v>
      </c>
      <c r="CN60" s="138">
        <f t="shared" si="128"/>
        <v>2.4120466957819868</v>
      </c>
      <c r="CO60" s="137">
        <v>138.02109999999999</v>
      </c>
      <c r="CP60" s="138">
        <f t="shared" si="129"/>
        <v>2.8208119368278264</v>
      </c>
      <c r="CQ60" s="137">
        <v>128.733</v>
      </c>
      <c r="CR60" s="138">
        <f t="shared" si="130"/>
        <v>1.3097874356089765</v>
      </c>
      <c r="CS60" s="137">
        <v>135.9641</v>
      </c>
      <c r="CT60" s="138">
        <f t="shared" si="131"/>
        <v>1.0825632707327197</v>
      </c>
      <c r="CU60" s="137">
        <v>163.1532</v>
      </c>
      <c r="CV60" s="138">
        <f t="shared" si="132"/>
        <v>1.4990189456077712</v>
      </c>
      <c r="CW60" s="137">
        <f t="shared" si="133"/>
        <v>1748.0122999999996</v>
      </c>
      <c r="CX60" s="138">
        <f t="shared" si="134"/>
        <v>2.6468480230592659</v>
      </c>
      <c r="CY60" s="138"/>
      <c r="CZ60" s="139">
        <f t="shared" si="135"/>
        <v>0.19997263983654512</v>
      </c>
      <c r="DA60" s="139">
        <f t="shared" si="136"/>
        <v>5.6171300288193393E-2</v>
      </c>
      <c r="DB60" s="139"/>
      <c r="DC60" s="139"/>
      <c r="DD60" s="139"/>
      <c r="DE60" s="139"/>
      <c r="DF60" s="139"/>
      <c r="DG60" s="139"/>
      <c r="DH60" s="139"/>
      <c r="DI60" s="139"/>
      <c r="DJ60" s="139"/>
      <c r="DK60" s="139"/>
      <c r="DL60" s="605" t="s">
        <v>101</v>
      </c>
      <c r="DM60" s="150">
        <v>46.624299999999998</v>
      </c>
      <c r="DN60" s="150">
        <v>21.592400000000001</v>
      </c>
      <c r="DO60" s="150">
        <v>36.006999999999998</v>
      </c>
      <c r="DP60" s="150">
        <v>30.433</v>
      </c>
      <c r="DQ60" s="150">
        <v>25.3782</v>
      </c>
      <c r="DR60" s="150">
        <v>25.314</v>
      </c>
      <c r="DS60" s="150">
        <v>25.390799999999999</v>
      </c>
      <c r="DT60" s="150">
        <v>43.138800000000003</v>
      </c>
      <c r="DU60" s="150">
        <v>36.1235</v>
      </c>
      <c r="DV60" s="150">
        <v>55.733699999999999</v>
      </c>
      <c r="DW60" s="150">
        <v>68.2988</v>
      </c>
      <c r="DX60" s="150">
        <v>65.286900000000003</v>
      </c>
      <c r="DY60" s="151">
        <v>0.56253051494873496</v>
      </c>
      <c r="DZ60" s="150">
        <f t="shared" si="137"/>
        <v>479.32139999999998</v>
      </c>
      <c r="EA60" s="152">
        <f t="shared" si="138"/>
        <v>6.7150800065767235E-2</v>
      </c>
      <c r="EB60" s="152"/>
      <c r="EC60" s="112">
        <v>41.660400000000003</v>
      </c>
      <c r="ED60" s="108">
        <v>22.418600000000001</v>
      </c>
      <c r="EE60" s="108">
        <v>33.462290000000003</v>
      </c>
      <c r="EF60" s="108">
        <v>37.934460000000001</v>
      </c>
      <c r="EG60" s="108">
        <v>39.483699999999999</v>
      </c>
      <c r="EH60" s="108">
        <v>38.8977</v>
      </c>
      <c r="EI60" s="108">
        <v>40.716200000000001</v>
      </c>
      <c r="EJ60" s="108">
        <v>36.991700000000002</v>
      </c>
      <c r="EK60" s="108">
        <v>39.136299999999999</v>
      </c>
      <c r="EL60" s="108">
        <v>39.078899999999997</v>
      </c>
      <c r="EM60" s="108">
        <v>37.596899999999998</v>
      </c>
      <c r="EN60" s="108">
        <v>41.782800000000002</v>
      </c>
      <c r="EO60" s="143">
        <f t="shared" si="139"/>
        <v>449.15994999999998</v>
      </c>
      <c r="EP60" s="19"/>
      <c r="EQ60" s="157">
        <f>SUM(EC60:EN60)</f>
        <v>449.15994999999998</v>
      </c>
    </row>
    <row r="61" spans="1:147" s="80" customFormat="1" ht="27" customHeight="1">
      <c r="A61" s="597"/>
      <c r="B61" s="128" t="s">
        <v>90</v>
      </c>
      <c r="C61" s="112">
        <v>911.77932683138988</v>
      </c>
      <c r="D61" s="19">
        <f t="shared" si="83"/>
        <v>0.34282970915794642</v>
      </c>
      <c r="E61" s="112">
        <v>521.11703988867498</v>
      </c>
      <c r="F61" s="19">
        <f t="shared" si="84"/>
        <v>-0.1378257676909489</v>
      </c>
      <c r="G61" s="112">
        <v>815.089176519631</v>
      </c>
      <c r="H61" s="19">
        <f t="shared" si="85"/>
        <v>-1.9137630725132193E-2</v>
      </c>
      <c r="I61" s="112">
        <v>895.37590653144002</v>
      </c>
      <c r="J61" s="19">
        <f t="shared" si="86"/>
        <v>2.4843793930245051E-2</v>
      </c>
      <c r="K61" s="112">
        <v>911.95885627533005</v>
      </c>
      <c r="L61" s="19">
        <f t="shared" si="87"/>
        <v>6.5030720793909147E-2</v>
      </c>
      <c r="M61" s="112">
        <v>873.4173233995599</v>
      </c>
      <c r="N61" s="19">
        <f t="shared" si="88"/>
        <v>0.12322268208363929</v>
      </c>
      <c r="O61" s="112">
        <v>869.59670521625003</v>
      </c>
      <c r="P61" s="19">
        <f t="shared" si="89"/>
        <v>4.2907121179608154E-2</v>
      </c>
      <c r="Q61" s="126"/>
      <c r="R61" s="126"/>
      <c r="S61" s="112">
        <f t="shared" si="90"/>
        <v>5798.3343346622769</v>
      </c>
      <c r="T61" s="19">
        <f t="shared" si="91"/>
        <v>-7.7513973931813585E-2</v>
      </c>
      <c r="U61" s="19"/>
      <c r="V61" s="112">
        <v>678.99847658504893</v>
      </c>
      <c r="W61" s="19">
        <f t="shared" si="92"/>
        <v>-7.838958109518035E-2</v>
      </c>
      <c r="X61" s="112">
        <v>604.42196062045809</v>
      </c>
      <c r="Y61" s="19">
        <f t="shared" si="93"/>
        <v>0.70134092279998739</v>
      </c>
      <c r="Z61" s="112">
        <v>830.99240224926803</v>
      </c>
      <c r="AA61" s="19">
        <f t="shared" si="94"/>
        <v>5.1738256445551745E-2</v>
      </c>
      <c r="AB61" s="112">
        <v>873.67061383832993</v>
      </c>
      <c r="AC61" s="19">
        <f t="shared" si="95"/>
        <v>5.4696446143551736E-2</v>
      </c>
      <c r="AD61" s="112">
        <v>856.27469562147996</v>
      </c>
      <c r="AE61" s="19">
        <f t="shared" si="96"/>
        <v>3.0747198670323606E-2</v>
      </c>
      <c r="AF61" s="112">
        <v>777.59943538472999</v>
      </c>
      <c r="AG61" s="19">
        <f t="shared" si="97"/>
        <v>1.2308101289007389E-2</v>
      </c>
      <c r="AH61" s="112">
        <v>833.81989398314704</v>
      </c>
      <c r="AI61" s="19">
        <f t="shared" si="98"/>
        <v>2.702030388508736E-2</v>
      </c>
      <c r="AJ61" s="112">
        <v>829.77500794423804</v>
      </c>
      <c r="AK61" s="19">
        <f t="shared" si="99"/>
        <v>1.0238129188732348E-2</v>
      </c>
      <c r="AL61" s="112">
        <v>886.34370482590009</v>
      </c>
      <c r="AM61" s="19">
        <f t="shared" si="100"/>
        <v>2.3405538054163566E-2</v>
      </c>
      <c r="AN61" s="112">
        <v>815.98112638309397</v>
      </c>
      <c r="AO61" s="19">
        <f t="shared" si="101"/>
        <v>-3.3682308377804615E-2</v>
      </c>
      <c r="AP61" s="112">
        <v>929.13410909663992</v>
      </c>
      <c r="AQ61" s="19">
        <f t="shared" si="102"/>
        <v>4.5545375379921982E-2</v>
      </c>
      <c r="AR61" s="112">
        <v>964.19825445982997</v>
      </c>
      <c r="AS61" s="19">
        <f t="shared" si="103"/>
        <v>8.5722883461706534E-2</v>
      </c>
      <c r="AT61" s="112">
        <f t="shared" si="104"/>
        <v>9881.2096809921641</v>
      </c>
      <c r="AU61" s="19">
        <f t="shared" si="105"/>
        <v>4.7865962569069831E-2</v>
      </c>
      <c r="AV61" s="19"/>
      <c r="AW61" s="112">
        <f t="shared" si="106"/>
        <v>8541.7709455397053</v>
      </c>
      <c r="AX61" s="112">
        <v>736.75217061014291</v>
      </c>
      <c r="AY61" s="19">
        <f t="shared" si="107"/>
        <v>0.90409488989075304</v>
      </c>
      <c r="AZ61" s="112">
        <v>355.26210680086899</v>
      </c>
      <c r="BA61" s="19">
        <f t="shared" si="108"/>
        <v>-0.34741694495689623</v>
      </c>
      <c r="BB61" s="112">
        <v>790.11331684147808</v>
      </c>
      <c r="BC61" s="19">
        <f t="shared" si="109"/>
        <v>0.12534476654853743</v>
      </c>
      <c r="BD61" s="112">
        <v>828.36214821133206</v>
      </c>
      <c r="BE61" s="19">
        <f t="shared" si="110"/>
        <v>0.18678295398559852</v>
      </c>
      <c r="BF61" s="112">
        <v>830.73201336475597</v>
      </c>
      <c r="BG61" s="19">
        <f t="shared" si="111"/>
        <v>0.13210245245498697</v>
      </c>
      <c r="BH61" s="112">
        <v>768.14502856846195</v>
      </c>
      <c r="BI61" s="19">
        <f t="shared" si="112"/>
        <v>3.529712295505294E-2</v>
      </c>
      <c r="BJ61" s="112">
        <v>811.88257995378694</v>
      </c>
      <c r="BK61" s="19">
        <f t="shared" si="113"/>
        <v>0.10281817682684746</v>
      </c>
      <c r="BL61" s="112">
        <v>821.36575919044503</v>
      </c>
      <c r="BM61" s="19">
        <f t="shared" si="114"/>
        <v>7.2943322810482769E-2</v>
      </c>
      <c r="BN61" s="112">
        <v>866.07280483466604</v>
      </c>
      <c r="BO61" s="19">
        <f t="shared" si="115"/>
        <v>8.623854143757903E-2</v>
      </c>
      <c r="BP61" s="112">
        <v>844.42325071506707</v>
      </c>
      <c r="BQ61" s="19">
        <f t="shared" si="116"/>
        <v>8.2677761040474751E-2</v>
      </c>
      <c r="BR61" s="112">
        <v>888.6597664487</v>
      </c>
      <c r="BS61" s="19">
        <f t="shared" si="117"/>
        <v>7.8090737256081066E-2</v>
      </c>
      <c r="BT61" s="112">
        <v>888.07030702493</v>
      </c>
      <c r="BU61" s="19">
        <f t="shared" si="118"/>
        <v>0.17822621023137852</v>
      </c>
      <c r="BV61" s="112">
        <f t="shared" si="119"/>
        <v>9429.8412525646345</v>
      </c>
      <c r="BW61" s="19">
        <f t="shared" si="120"/>
        <v>0.11408974501874902</v>
      </c>
      <c r="BX61" s="19"/>
      <c r="BY61" s="137">
        <v>386.93038593912399</v>
      </c>
      <c r="BZ61" s="138">
        <f t="shared" si="121"/>
        <v>-0.32680601038110668</v>
      </c>
      <c r="CA61" s="137">
        <v>544.39370445713394</v>
      </c>
      <c r="CB61" s="138">
        <f t="shared" si="122"/>
        <v>0.26765720706977536</v>
      </c>
      <c r="CC61" s="137">
        <v>702.10778094679097</v>
      </c>
      <c r="CD61" s="138">
        <f t="shared" si="123"/>
        <v>1.5490852237302732E-2</v>
      </c>
      <c r="CE61" s="137">
        <v>697.9895906234799</v>
      </c>
      <c r="CF61" s="138">
        <f t="shared" si="124"/>
        <v>6.9357519391410438E-2</v>
      </c>
      <c r="CG61" s="137">
        <v>733.79578991574203</v>
      </c>
      <c r="CH61" s="138">
        <f t="shared" si="125"/>
        <v>-5.3417899245910005E-3</v>
      </c>
      <c r="CI61" s="121">
        <v>741.95611244040003</v>
      </c>
      <c r="CJ61" s="138">
        <f t="shared" si="126"/>
        <v>4.6625104104848214E-2</v>
      </c>
      <c r="CK61" s="121">
        <v>736.18897204780103</v>
      </c>
      <c r="CL61" s="138">
        <f t="shared" si="127"/>
        <v>1.876769159192615E-2</v>
      </c>
      <c r="CM61" s="137">
        <v>765.52576611311406</v>
      </c>
      <c r="CN61" s="138">
        <f t="shared" si="128"/>
        <v>0.13065468274815917</v>
      </c>
      <c r="CO61" s="137">
        <v>797.31363949622391</v>
      </c>
      <c r="CP61" s="138">
        <f t="shared" si="129"/>
        <v>-2.2826371429591097E-2</v>
      </c>
      <c r="CQ61" s="137">
        <v>779.93959153973901</v>
      </c>
      <c r="CR61" s="138">
        <f t="shared" si="130"/>
        <v>6.5552991775726266E-2</v>
      </c>
      <c r="CS61" s="137">
        <v>824.29032709295495</v>
      </c>
      <c r="CT61" s="138">
        <f t="shared" si="131"/>
        <v>0.11702607754430927</v>
      </c>
      <c r="CU61" s="137">
        <v>753.73497832010707</v>
      </c>
      <c r="CV61" s="138">
        <f t="shared" si="132"/>
        <v>2.1413934711754345E-2</v>
      </c>
      <c r="CW61" s="137">
        <f t="shared" si="133"/>
        <v>8464.166638932611</v>
      </c>
      <c r="CX61" s="138">
        <f t="shared" si="134"/>
        <v>2.7136155192224898E-2</v>
      </c>
      <c r="CY61" s="138"/>
      <c r="CZ61" s="139">
        <f t="shared" si="135"/>
        <v>-8.5595264743281829E-2</v>
      </c>
      <c r="DA61" s="139">
        <f t="shared" si="136"/>
        <v>5.6864321332450452E-2</v>
      </c>
      <c r="DB61" s="139"/>
      <c r="DC61" s="139"/>
      <c r="DD61" s="139"/>
      <c r="DE61" s="139"/>
      <c r="DF61" s="139"/>
      <c r="DG61" s="139"/>
      <c r="DH61" s="139"/>
      <c r="DI61" s="139"/>
      <c r="DJ61" s="139"/>
      <c r="DK61" s="139"/>
      <c r="DL61" s="606"/>
      <c r="DM61" s="150">
        <v>574.76803403751705</v>
      </c>
      <c r="DN61" s="150">
        <v>429.44867226015702</v>
      </c>
      <c r="DO61" s="150">
        <v>691.39744528463802</v>
      </c>
      <c r="DP61" s="150">
        <v>652.71864457521906</v>
      </c>
      <c r="DQ61" s="150">
        <v>737.73662398072406</v>
      </c>
      <c r="DR61" s="150">
        <v>708.90341683040003</v>
      </c>
      <c r="DS61" s="150">
        <v>722.62693263999404</v>
      </c>
      <c r="DT61" s="150">
        <v>677.06416273130708</v>
      </c>
      <c r="DU61" s="150">
        <v>815.93855604011992</v>
      </c>
      <c r="DV61" s="150">
        <v>731.95758217522598</v>
      </c>
      <c r="DW61" s="150">
        <v>760.05679939699201</v>
      </c>
      <c r="DX61" s="150">
        <v>737.93293072001507</v>
      </c>
      <c r="DY61" s="151">
        <v>-0.1088715889699601</v>
      </c>
      <c r="DZ61" s="150">
        <f t="shared" si="137"/>
        <v>8240.5498006723101</v>
      </c>
      <c r="EA61" s="152">
        <f t="shared" si="138"/>
        <v>-9.3562368516612482E-2</v>
      </c>
      <c r="EB61" s="152"/>
      <c r="EC61" s="112">
        <v>822.17355281334005</v>
      </c>
      <c r="ED61" s="108">
        <v>343.03336278510801</v>
      </c>
      <c r="EE61" s="108">
        <v>631.66233631646196</v>
      </c>
      <c r="EF61" s="108">
        <v>782.81016417617093</v>
      </c>
      <c r="EG61" s="108">
        <v>848.97812241280099</v>
      </c>
      <c r="EH61" s="108">
        <v>922.42303200463004</v>
      </c>
      <c r="EI61" s="108">
        <v>798.08393792238007</v>
      </c>
      <c r="EJ61" s="108">
        <v>653.84017188189091</v>
      </c>
      <c r="EK61" s="108">
        <v>832.54425276295103</v>
      </c>
      <c r="EL61" s="108">
        <v>777.67513314287805</v>
      </c>
      <c r="EM61" s="108">
        <v>849.82594940589502</v>
      </c>
      <c r="EN61" s="108">
        <v>828.08820994389703</v>
      </c>
      <c r="EO61" s="143">
        <f t="shared" si="139"/>
        <v>9091.1382255684039</v>
      </c>
      <c r="EP61" s="19"/>
      <c r="EQ61" s="157">
        <f>SUM(EC61:EN61)</f>
        <v>9091.1382255684039</v>
      </c>
    </row>
    <row r="62" spans="1:147" s="80" customFormat="1" ht="27" customHeight="1">
      <c r="A62" s="597"/>
      <c r="B62" s="128" t="s">
        <v>91</v>
      </c>
      <c r="C62" s="112">
        <f>C63+C64</f>
        <v>178371.83720238801</v>
      </c>
      <c r="D62" s="19">
        <f t="shared" si="83"/>
        <v>0.20858698580436386</v>
      </c>
      <c r="E62" s="112">
        <f>E63+E64</f>
        <v>116958.72897817919</v>
      </c>
      <c r="F62" s="19">
        <f t="shared" si="84"/>
        <v>-0.13528696338702006</v>
      </c>
      <c r="G62" s="112">
        <f>G63+G64</f>
        <v>170168.09513398699</v>
      </c>
      <c r="H62" s="19">
        <f t="shared" si="85"/>
        <v>-1.5801281582491833E-2</v>
      </c>
      <c r="I62" s="112">
        <f>I63+I64</f>
        <v>173940.365125665</v>
      </c>
      <c r="J62" s="19">
        <f t="shared" si="86"/>
        <v>8.3049057326534115E-3</v>
      </c>
      <c r="K62" s="112">
        <f>K63+K64</f>
        <v>174277.453495069</v>
      </c>
      <c r="L62" s="19">
        <f t="shared" si="87"/>
        <v>1.3439500557705486E-2</v>
      </c>
      <c r="M62" s="112">
        <f>M63+M64</f>
        <v>165179.80545143702</v>
      </c>
      <c r="N62" s="19">
        <f t="shared" si="88"/>
        <v>1.7766525686021994E-2</v>
      </c>
      <c r="O62" s="112">
        <f>O63+O64</f>
        <v>157449.939893287</v>
      </c>
      <c r="P62" s="19">
        <f t="shared" si="89"/>
        <v>2.4997444835764826E-2</v>
      </c>
      <c r="Q62" s="126"/>
      <c r="R62" s="126"/>
      <c r="S62" s="112">
        <f t="shared" si="90"/>
        <v>1136346.2252800122</v>
      </c>
      <c r="T62" s="19">
        <f t="shared" si="91"/>
        <v>-0.10215945788013536</v>
      </c>
      <c r="U62" s="19"/>
      <c r="V62" s="112">
        <f>V63+V64</f>
        <v>147587.09079071731</v>
      </c>
      <c r="W62" s="19">
        <f t="shared" si="92"/>
        <v>-0.13206628391526187</v>
      </c>
      <c r="X62" s="112">
        <f>X63+X64</f>
        <v>135257.27498720071</v>
      </c>
      <c r="Y62" s="19">
        <f t="shared" si="93"/>
        <v>0.45799510317361181</v>
      </c>
      <c r="Z62" s="112">
        <f>Z63+Z64</f>
        <v>172900.138914629</v>
      </c>
      <c r="AA62" s="19">
        <f t="shared" si="94"/>
        <v>0.10676484371601447</v>
      </c>
      <c r="AB62" s="112">
        <f>AB63+AB64</f>
        <v>172507.704898328</v>
      </c>
      <c r="AC62" s="19">
        <f t="shared" si="95"/>
        <v>9.0795989939222332E-2</v>
      </c>
      <c r="AD62" s="112">
        <f>AD63+AD64</f>
        <v>171966.31214706201</v>
      </c>
      <c r="AE62" s="19">
        <f t="shared" si="96"/>
        <v>0.10449469027100733</v>
      </c>
      <c r="AF62" s="112">
        <f>AF63+AF64</f>
        <v>162296.362950332</v>
      </c>
      <c r="AG62" s="19">
        <f t="shared" si="97"/>
        <v>0.12969349077161829</v>
      </c>
      <c r="AH62" s="112">
        <f>AH63+AH64</f>
        <v>153610.08038270299</v>
      </c>
      <c r="AI62" s="19">
        <f t="shared" si="98"/>
        <v>4.9130339313374183E-2</v>
      </c>
      <c r="AJ62" s="112">
        <f>AJ63+AJ64</f>
        <v>149518.73441827</v>
      </c>
      <c r="AK62" s="19">
        <f t="shared" si="99"/>
        <v>1.7708539447376381E-2</v>
      </c>
      <c r="AL62" s="112">
        <f>AL63+AL64</f>
        <v>162721.43425669399</v>
      </c>
      <c r="AM62" s="19">
        <f t="shared" si="100"/>
        <v>4.9405667893115623E-2</v>
      </c>
      <c r="AN62" s="112">
        <f>AN63+AN64</f>
        <v>151172.80089018098</v>
      </c>
      <c r="AO62" s="19">
        <f t="shared" si="101"/>
        <v>-3.4494681855234854E-2</v>
      </c>
      <c r="AP62" s="112">
        <f>AP63+AP64</f>
        <v>164477.98483613701</v>
      </c>
      <c r="AQ62" s="19">
        <f t="shared" si="102"/>
        <v>1.3790357365361938E-3</v>
      </c>
      <c r="AR62" s="112">
        <f>AR63+AR64</f>
        <v>173615.90210840298</v>
      </c>
      <c r="AS62" s="19">
        <f t="shared" si="103"/>
        <v>-9.6860091297035211E-3</v>
      </c>
      <c r="AT62" s="112">
        <f t="shared" si="104"/>
        <v>1917631.821580657</v>
      </c>
      <c r="AU62" s="19">
        <f t="shared" si="105"/>
        <v>5.3020410893381831E-2</v>
      </c>
      <c r="AV62" s="19"/>
      <c r="AW62" s="112">
        <f t="shared" si="106"/>
        <v>1645763.5469681707</v>
      </c>
      <c r="AX62" s="112">
        <f>AX63+AX64</f>
        <v>170044.19583615771</v>
      </c>
      <c r="AY62" s="19">
        <f t="shared" si="107"/>
        <v>0.48688049437656944</v>
      </c>
      <c r="AZ62" s="112">
        <f>AZ63+AZ64</f>
        <v>92769.361634196699</v>
      </c>
      <c r="BA62" s="19">
        <f t="shared" si="108"/>
        <v>-0.23037687250528671</v>
      </c>
      <c r="BB62" s="112">
        <f>BB63+BB64</f>
        <v>156221.206244778</v>
      </c>
      <c r="BC62" s="19">
        <f t="shared" si="109"/>
        <v>8.9809276193493659E-2</v>
      </c>
      <c r="BD62" s="112">
        <f>BD63+BD64</f>
        <v>158148.45900555601</v>
      </c>
      <c r="BE62" s="19">
        <f t="shared" si="110"/>
        <v>0.11103788637103373</v>
      </c>
      <c r="BF62" s="112">
        <f>BF63+BF64</f>
        <v>155696.821054764</v>
      </c>
      <c r="BG62" s="19">
        <f t="shared" si="111"/>
        <v>6.0851872115523564E-2</v>
      </c>
      <c r="BH62" s="112">
        <f>BH63+BH64</f>
        <v>143664.068418663</v>
      </c>
      <c r="BI62" s="19">
        <f t="shared" si="112"/>
        <v>-1.8209073586223701E-2</v>
      </c>
      <c r="BJ62" s="112">
        <f>BJ63+BJ64</f>
        <v>146416.583932971</v>
      </c>
      <c r="BK62" s="19">
        <f t="shared" si="113"/>
        <v>1.2247327580808376E-2</v>
      </c>
      <c r="BL62" s="112">
        <f>BL63+BL64</f>
        <v>146917.04807690799</v>
      </c>
      <c r="BM62" s="19">
        <f t="shared" si="114"/>
        <v>7.9370745787736841E-3</v>
      </c>
      <c r="BN62" s="112">
        <f>BN63+BN64</f>
        <v>155060.563550594</v>
      </c>
      <c r="BO62" s="19">
        <f t="shared" si="115"/>
        <v>2.0016867897538315E-2</v>
      </c>
      <c r="BP62" s="112">
        <f>BP63+BP64</f>
        <v>156573.763032877</v>
      </c>
      <c r="BQ62" s="19">
        <f t="shared" si="116"/>
        <v>3.9865894548175351E-2</v>
      </c>
      <c r="BR62" s="112">
        <f>BR63+BR64</f>
        <v>164251.47618070501</v>
      </c>
      <c r="BS62" s="19">
        <f t="shared" si="117"/>
        <v>-3.398104622853948E-3</v>
      </c>
      <c r="BT62" s="112">
        <f>BT63+BT64</f>
        <v>175313.995065169</v>
      </c>
      <c r="BU62" s="19">
        <f t="shared" si="118"/>
        <v>8.3316670941206983E-2</v>
      </c>
      <c r="BV62" s="112">
        <f t="shared" si="119"/>
        <v>1821077.5420333396</v>
      </c>
      <c r="BW62" s="19">
        <f t="shared" si="120"/>
        <v>5.0628087643560749E-2</v>
      </c>
      <c r="BX62" s="19"/>
      <c r="BY62" s="137">
        <f>BY63+BY64</f>
        <v>114363.055053362</v>
      </c>
      <c r="BZ62" s="138">
        <f t="shared" si="121"/>
        <v>1.4549370282179952E-2</v>
      </c>
      <c r="CA62" s="137">
        <f>CA63+CA64</f>
        <v>120538.68746925611</v>
      </c>
      <c r="CB62" s="138">
        <f t="shared" si="122"/>
        <v>0.55966663722393051</v>
      </c>
      <c r="CC62" s="137">
        <f>SUM(CC63:CC64)</f>
        <v>143347.28989500841</v>
      </c>
      <c r="CD62" s="138">
        <f t="shared" si="123"/>
        <v>0.214917307259608</v>
      </c>
      <c r="CE62" s="137">
        <v>142342.993830853</v>
      </c>
      <c r="CF62" s="138">
        <f t="shared" si="124"/>
        <v>0.20810893115006901</v>
      </c>
      <c r="CG62" s="137">
        <v>146765.84464547099</v>
      </c>
      <c r="CH62" s="138">
        <f t="shared" si="125"/>
        <v>0.1690104270422752</v>
      </c>
      <c r="CI62" s="137">
        <f>CI63+CI64</f>
        <v>146328.576231021</v>
      </c>
      <c r="CJ62" s="138">
        <f t="shared" si="126"/>
        <v>0.22458703589000706</v>
      </c>
      <c r="CK62" s="137">
        <f>CK63+CK64</f>
        <v>144645.0683973601</v>
      </c>
      <c r="CL62" s="138">
        <f t="shared" si="127"/>
        <v>0.20762352084481761</v>
      </c>
      <c r="CM62" s="137">
        <v>145760.13898318601</v>
      </c>
      <c r="CN62" s="138">
        <f t="shared" si="128"/>
        <v>0.26899648854239788</v>
      </c>
      <c r="CO62" s="137">
        <f>SUM(CO63:CO64)</f>
        <v>152017.646404422</v>
      </c>
      <c r="CP62" s="138">
        <f t="shared" si="129"/>
        <v>0.10316323329822641</v>
      </c>
      <c r="CQ62" s="137">
        <f>SUM(CQ63:CQ64)</f>
        <v>150571.110999759</v>
      </c>
      <c r="CR62" s="138">
        <f t="shared" si="130"/>
        <v>7.3936257814937401E-2</v>
      </c>
      <c r="CS62" s="137">
        <f>CS63+CS64</f>
        <v>164811.522978839</v>
      </c>
      <c r="CT62" s="138">
        <f t="shared" si="131"/>
        <v>0.14596698478202508</v>
      </c>
      <c r="CU62" s="137">
        <f>CU63+CU64</f>
        <v>161830.79220303398</v>
      </c>
      <c r="CV62" s="138">
        <f t="shared" si="132"/>
        <v>0.12524137653656986</v>
      </c>
      <c r="CW62" s="137">
        <f t="shared" si="133"/>
        <v>1733322.7270915718</v>
      </c>
      <c r="CX62" s="138">
        <f t="shared" si="134"/>
        <v>0.17062359267766469</v>
      </c>
      <c r="CY62" s="138"/>
      <c r="CZ62" s="139">
        <f t="shared" si="135"/>
        <v>-1.8085694021453436E-2</v>
      </c>
      <c r="DA62" s="139">
        <f t="shared" si="136"/>
        <v>9.4575990603554816E-2</v>
      </c>
      <c r="DB62" s="139"/>
      <c r="DC62" s="139"/>
      <c r="DD62" s="139"/>
      <c r="DE62" s="139"/>
      <c r="DF62" s="139"/>
      <c r="DG62" s="139"/>
      <c r="DH62" s="139"/>
      <c r="DI62" s="139"/>
      <c r="DJ62" s="139"/>
      <c r="DK62" s="139"/>
      <c r="DL62" s="606"/>
      <c r="DM62" s="137">
        <v>112723.006295449</v>
      </c>
      <c r="DN62" s="137">
        <v>77284.904730541894</v>
      </c>
      <c r="DO62" s="137">
        <v>117989.338894468</v>
      </c>
      <c r="DP62" s="137">
        <v>117822.979501814</v>
      </c>
      <c r="DQ62" s="137">
        <v>125547.079179443</v>
      </c>
      <c r="DR62" s="137">
        <v>119492.181398664</v>
      </c>
      <c r="DS62" s="137">
        <v>119776.624006272</v>
      </c>
      <c r="DT62" s="137">
        <v>114862.523497295</v>
      </c>
      <c r="DU62" s="137">
        <v>137801.58893613701</v>
      </c>
      <c r="DV62" s="137">
        <v>140204.88637390401</v>
      </c>
      <c r="DW62" s="137">
        <v>153359.38549778299</v>
      </c>
      <c r="DX62" s="137">
        <v>143818.735764179</v>
      </c>
      <c r="DY62" s="138">
        <v>0.11222346060928</v>
      </c>
      <c r="DZ62" s="137">
        <f t="shared" si="137"/>
        <v>1480683.2340759498</v>
      </c>
      <c r="EA62" s="19">
        <f t="shared" si="138"/>
        <v>-4.9373927672093698E-2</v>
      </c>
      <c r="EB62" s="19"/>
      <c r="EC62" s="131">
        <f t="shared" ref="EC62:EN62" si="144">EC63+EC64</f>
        <v>157899.588197554</v>
      </c>
      <c r="ED62" s="131">
        <f t="shared" si="144"/>
        <v>76505.743640495712</v>
      </c>
      <c r="EE62" s="131">
        <f t="shared" si="144"/>
        <v>118147.435100145</v>
      </c>
      <c r="EF62" s="131">
        <f t="shared" si="144"/>
        <v>137707.74938699001</v>
      </c>
      <c r="EG62" s="131">
        <f t="shared" si="144"/>
        <v>143750.273171287</v>
      </c>
      <c r="EH62" s="131">
        <f t="shared" si="144"/>
        <v>147805.38609165302</v>
      </c>
      <c r="EI62" s="131">
        <f t="shared" si="144"/>
        <v>124909.97313492499</v>
      </c>
      <c r="EJ62" s="131">
        <f t="shared" si="144"/>
        <v>116763.865154824</v>
      </c>
      <c r="EK62" s="131">
        <f t="shared" si="144"/>
        <v>138991.54187178999</v>
      </c>
      <c r="EL62" s="131">
        <f t="shared" si="144"/>
        <v>128310.408487735</v>
      </c>
      <c r="EM62" s="108">
        <f t="shared" si="144"/>
        <v>137488.06897754001</v>
      </c>
      <c r="EN62" s="108">
        <f t="shared" si="144"/>
        <v>129307.410657742</v>
      </c>
      <c r="EO62" s="143">
        <f t="shared" si="139"/>
        <v>1557587.4438726809</v>
      </c>
      <c r="EP62" s="19"/>
      <c r="EQ62" s="155"/>
    </row>
    <row r="63" spans="1:147" s="80" customFormat="1" ht="27" customHeight="1">
      <c r="A63" s="597"/>
      <c r="B63" s="128" t="s">
        <v>92</v>
      </c>
      <c r="C63" s="112">
        <v>51030.420400000003</v>
      </c>
      <c r="D63" s="19">
        <f t="shared" si="83"/>
        <v>6.3446037046599457E-2</v>
      </c>
      <c r="E63" s="112">
        <v>45357.896399999998</v>
      </c>
      <c r="F63" s="19">
        <f t="shared" si="84"/>
        <v>-0.13603288694765459</v>
      </c>
      <c r="G63" s="112">
        <v>63128.389199999998</v>
      </c>
      <c r="H63" s="19">
        <f t="shared" si="85"/>
        <v>8.7103653557755178E-2</v>
      </c>
      <c r="I63" s="112">
        <v>60100.222399999999</v>
      </c>
      <c r="J63" s="19">
        <f t="shared" si="86"/>
        <v>4.6590330333822205E-2</v>
      </c>
      <c r="K63" s="112">
        <v>58796.996700000003</v>
      </c>
      <c r="L63" s="19">
        <f t="shared" si="87"/>
        <v>1.7242288026388941E-2</v>
      </c>
      <c r="M63" s="112">
        <v>54790.189899999998</v>
      </c>
      <c r="N63" s="19">
        <f t="shared" si="88"/>
        <v>-6.1117768991324484E-2</v>
      </c>
      <c r="O63" s="112">
        <v>45622.7739</v>
      </c>
      <c r="P63" s="19">
        <f t="shared" si="89"/>
        <v>0.13975170956921001</v>
      </c>
      <c r="Q63" s="126"/>
      <c r="R63" s="126"/>
      <c r="S63" s="112">
        <f t="shared" si="90"/>
        <v>378826.88890000002</v>
      </c>
      <c r="T63" s="19">
        <f t="shared" si="91"/>
        <v>-7.1016792660831274E-2</v>
      </c>
      <c r="U63" s="19"/>
      <c r="V63" s="112">
        <v>47985.904900000001</v>
      </c>
      <c r="W63" s="19">
        <f t="shared" si="92"/>
        <v>-0.32706256426985247</v>
      </c>
      <c r="X63" s="112">
        <v>52499.563600000001</v>
      </c>
      <c r="Y63" s="19">
        <f t="shared" si="93"/>
        <v>0.23472949944520205</v>
      </c>
      <c r="Z63" s="112">
        <v>58070.257599999997</v>
      </c>
      <c r="AA63" s="19">
        <f t="shared" si="94"/>
        <v>0.2554571330582025</v>
      </c>
      <c r="AB63" s="112">
        <v>57424.782800000001</v>
      </c>
      <c r="AC63" s="19">
        <f t="shared" si="95"/>
        <v>0.27457723644654464</v>
      </c>
      <c r="AD63" s="112">
        <v>57800.385799999996</v>
      </c>
      <c r="AE63" s="19">
        <f t="shared" si="96"/>
        <v>0.37169144447369451</v>
      </c>
      <c r="AF63" s="112">
        <v>58356.829100000003</v>
      </c>
      <c r="AG63" s="19">
        <f t="shared" si="97"/>
        <v>0.50059492719001186</v>
      </c>
      <c r="AH63" s="112">
        <v>40028.695299999999</v>
      </c>
      <c r="AI63" s="19">
        <f t="shared" si="98"/>
        <v>0.11232925338802335</v>
      </c>
      <c r="AJ63" s="112">
        <v>35620.165099999998</v>
      </c>
      <c r="AK63" s="19">
        <f t="shared" si="99"/>
        <v>2.0057323977639374E-2</v>
      </c>
      <c r="AL63" s="112">
        <v>42579.211799999997</v>
      </c>
      <c r="AM63" s="19">
        <f t="shared" si="100"/>
        <v>0.19424673634134293</v>
      </c>
      <c r="AN63" s="112">
        <v>39812.517800000001</v>
      </c>
      <c r="AO63" s="19">
        <f t="shared" si="101"/>
        <v>0.13064079136533135</v>
      </c>
      <c r="AP63" s="112">
        <v>39440.8583</v>
      </c>
      <c r="AQ63" s="19">
        <f t="shared" si="102"/>
        <v>0.10503748054830342</v>
      </c>
      <c r="AR63" s="112">
        <v>40747.955600000001</v>
      </c>
      <c r="AS63" s="19">
        <f t="shared" si="103"/>
        <v>-0.17254806166248093</v>
      </c>
      <c r="AT63" s="112">
        <f t="shared" si="104"/>
        <v>570367.12769999995</v>
      </c>
      <c r="AU63" s="19">
        <f t="shared" si="105"/>
        <v>0.11210487908626243</v>
      </c>
      <c r="AV63" s="19"/>
      <c r="AW63" s="112">
        <f t="shared" si="106"/>
        <v>463626.60440000001</v>
      </c>
      <c r="AX63" s="112">
        <v>71308.122199999998</v>
      </c>
      <c r="AY63" s="19">
        <f t="shared" si="107"/>
        <v>9.5439429916772456E-2</v>
      </c>
      <c r="AZ63" s="112">
        <v>42519.080999999998</v>
      </c>
      <c r="BA63" s="19">
        <f t="shared" si="108"/>
        <v>-8.7233276728237996E-3</v>
      </c>
      <c r="BB63" s="112">
        <v>46254.273500000003</v>
      </c>
      <c r="BC63" s="19">
        <f t="shared" si="109"/>
        <v>-5.95259890623967E-3</v>
      </c>
      <c r="BD63" s="112">
        <v>45053.984299999996</v>
      </c>
      <c r="BE63" s="19">
        <f t="shared" si="110"/>
        <v>-1.922842163217231E-2</v>
      </c>
      <c r="BF63" s="112">
        <v>42138.037700000001</v>
      </c>
      <c r="BG63" s="19">
        <f t="shared" si="111"/>
        <v>-4.3439038385639339E-2</v>
      </c>
      <c r="BH63" s="112">
        <v>38889.128599999996</v>
      </c>
      <c r="BI63" s="19">
        <f t="shared" si="112"/>
        <v>-0.11528516642816677</v>
      </c>
      <c r="BJ63" s="112">
        <v>35986.372900000002</v>
      </c>
      <c r="BK63" s="19">
        <f t="shared" si="113"/>
        <v>-0.1961111119748743</v>
      </c>
      <c r="BL63" s="112">
        <v>34919.767999999996</v>
      </c>
      <c r="BM63" s="19">
        <f t="shared" si="114"/>
        <v>-0.17349201823962812</v>
      </c>
      <c r="BN63" s="112">
        <v>35653.613700000002</v>
      </c>
      <c r="BO63" s="19">
        <f t="shared" si="115"/>
        <v>-0.10681231089716692</v>
      </c>
      <c r="BP63" s="112">
        <v>35212.348700000002</v>
      </c>
      <c r="BQ63" s="19">
        <f t="shared" si="116"/>
        <v>-8.3666830596349828E-2</v>
      </c>
      <c r="BR63" s="112">
        <v>35691.873800000001</v>
      </c>
      <c r="BS63" s="19">
        <f t="shared" si="117"/>
        <v>-0.10606420865046085</v>
      </c>
      <c r="BT63" s="112">
        <v>49245.102599999998</v>
      </c>
      <c r="BU63" s="19">
        <f t="shared" si="118"/>
        <v>1.2960825789698038E-2</v>
      </c>
      <c r="BV63" s="112">
        <f t="shared" si="119"/>
        <v>512871.70699999999</v>
      </c>
      <c r="BW63" s="19">
        <f t="shared" si="120"/>
        <v>-5.4382608011616762E-2</v>
      </c>
      <c r="BX63" s="19"/>
      <c r="BY63" s="137">
        <v>65095.4496</v>
      </c>
      <c r="BZ63" s="138">
        <f t="shared" si="121"/>
        <v>5.7013871101204536</v>
      </c>
      <c r="CA63" s="137">
        <v>42893.252899999999</v>
      </c>
      <c r="CB63" s="138">
        <f t="shared" si="122"/>
        <v>6.3214932310170378</v>
      </c>
      <c r="CC63" s="137">
        <v>46531.255400000002</v>
      </c>
      <c r="CD63" s="138">
        <f t="shared" si="123"/>
        <v>5.0162781380285741</v>
      </c>
      <c r="CE63" s="137">
        <v>45937.285799999998</v>
      </c>
      <c r="CF63" s="138">
        <f t="shared" si="124"/>
        <v>5.6837930383353159</v>
      </c>
      <c r="CG63" s="137">
        <v>44051.596700000002</v>
      </c>
      <c r="CH63" s="138">
        <f t="shared" si="125"/>
        <v>5.2184768460125204</v>
      </c>
      <c r="CI63" s="121">
        <v>43956.682000000001</v>
      </c>
      <c r="CJ63" s="138">
        <f t="shared" si="126"/>
        <v>5.2479178727377889</v>
      </c>
      <c r="CK63" s="121">
        <v>44765.356800000001</v>
      </c>
      <c r="CL63" s="138">
        <f t="shared" si="127"/>
        <v>5.2355643865122055</v>
      </c>
      <c r="CM63" s="137">
        <v>42249.764999999999</v>
      </c>
      <c r="CN63" s="138">
        <f t="shared" si="128"/>
        <v>5.0385278801812197</v>
      </c>
      <c r="CO63" s="121">
        <v>39917.269500000002</v>
      </c>
      <c r="CP63" s="138">
        <f t="shared" si="129"/>
        <v>3.2564691587105044</v>
      </c>
      <c r="CQ63" s="121">
        <v>38427.451800000003</v>
      </c>
      <c r="CR63" s="138">
        <f t="shared" si="130"/>
        <v>0.87604318432985773</v>
      </c>
      <c r="CS63" s="108">
        <v>39926.663800000002</v>
      </c>
      <c r="CT63" s="138">
        <f t="shared" si="131"/>
        <v>0.32961755042543017</v>
      </c>
      <c r="CU63" s="108">
        <v>48615.011899999998</v>
      </c>
      <c r="CV63" s="138">
        <f t="shared" si="132"/>
        <v>0.61895252155731395</v>
      </c>
      <c r="CW63" s="137">
        <f t="shared" si="133"/>
        <v>542367.04119999998</v>
      </c>
      <c r="CX63" s="138">
        <f t="shared" si="134"/>
        <v>2.4325644991609119</v>
      </c>
      <c r="CY63" s="138"/>
      <c r="CZ63" s="139">
        <f t="shared" si="135"/>
        <v>0.21760766548193278</v>
      </c>
      <c r="DA63" s="139">
        <f t="shared" si="136"/>
        <v>3.9014088360654675E-2</v>
      </c>
      <c r="DB63" s="139"/>
      <c r="DC63" s="139"/>
      <c r="DD63" s="139"/>
      <c r="DE63" s="139"/>
      <c r="DF63" s="139"/>
      <c r="DG63" s="139"/>
      <c r="DH63" s="139"/>
      <c r="DI63" s="139"/>
      <c r="DJ63" s="139"/>
      <c r="DK63" s="139"/>
      <c r="DL63" s="606"/>
      <c r="DM63" s="137">
        <v>9713.7276999999995</v>
      </c>
      <c r="DN63" s="137">
        <v>5858.5388999999996</v>
      </c>
      <c r="DO63" s="137">
        <v>7734.2260999999999</v>
      </c>
      <c r="DP63" s="137">
        <v>6872.9366</v>
      </c>
      <c r="DQ63" s="137">
        <v>7083.9849999999997</v>
      </c>
      <c r="DR63" s="137">
        <v>7035.4129000000003</v>
      </c>
      <c r="DS63" s="137">
        <v>7179.0384999999997</v>
      </c>
      <c r="DT63" s="137">
        <v>6996.6994999999997</v>
      </c>
      <c r="DU63" s="137">
        <v>9378.0239000000001</v>
      </c>
      <c r="DV63" s="137">
        <v>20483.2448</v>
      </c>
      <c r="DW63" s="137">
        <v>39641.8488</v>
      </c>
      <c r="DX63" s="137">
        <v>30028.6829</v>
      </c>
      <c r="DY63" s="138">
        <v>2.2577151432</v>
      </c>
      <c r="DZ63" s="137">
        <f t="shared" si="137"/>
        <v>158006.36560000002</v>
      </c>
      <c r="EA63" s="19">
        <f t="shared" si="138"/>
        <v>0.47001209924911502</v>
      </c>
      <c r="EB63" s="19"/>
      <c r="EC63" s="112">
        <v>9183.6628999999994</v>
      </c>
      <c r="ED63" s="108">
        <v>5653.1477999999997</v>
      </c>
      <c r="EE63" s="108">
        <v>8525.6039000000001</v>
      </c>
      <c r="EF63" s="108">
        <v>9141.3803399999997</v>
      </c>
      <c r="EG63" s="108">
        <v>9133.3259999999991</v>
      </c>
      <c r="EH63" s="108">
        <v>10027.553599999999</v>
      </c>
      <c r="EI63" s="108">
        <v>9515.4542999999994</v>
      </c>
      <c r="EJ63" s="108">
        <v>9507.5329000000002</v>
      </c>
      <c r="EK63" s="108">
        <v>9608.4333000000006</v>
      </c>
      <c r="EL63" s="108">
        <v>9806.7471999999998</v>
      </c>
      <c r="EM63" s="108">
        <v>8165.8837000000003</v>
      </c>
      <c r="EN63" s="108">
        <v>9217.7129000000004</v>
      </c>
      <c r="EO63" s="143">
        <f t="shared" si="139"/>
        <v>107486.43884</v>
      </c>
      <c r="EP63" s="19"/>
      <c r="EQ63" s="157">
        <f>SUM(EC63:EN63)</f>
        <v>107486.43884</v>
      </c>
    </row>
    <row r="64" spans="1:147" s="80" customFormat="1" ht="29.1" customHeight="1" thickBot="1">
      <c r="A64" s="598"/>
      <c r="B64" s="128" t="s">
        <v>93</v>
      </c>
      <c r="C64" s="112">
        <v>127341.416802388</v>
      </c>
      <c r="D64" s="19">
        <f t="shared" si="83"/>
        <v>0.2785130584901605</v>
      </c>
      <c r="E64" s="112">
        <v>71600.832578179194</v>
      </c>
      <c r="F64" s="19">
        <f t="shared" si="84"/>
        <v>-0.13481376686241986</v>
      </c>
      <c r="G64" s="112">
        <v>107039.705933987</v>
      </c>
      <c r="H64" s="19">
        <f t="shared" si="85"/>
        <v>-6.784101221264216E-2</v>
      </c>
      <c r="I64" s="112">
        <v>113840.14272566501</v>
      </c>
      <c r="J64" s="19">
        <f t="shared" si="86"/>
        <v>-1.0798990414938814E-2</v>
      </c>
      <c r="K64" s="112">
        <v>115480.456795069</v>
      </c>
      <c r="L64" s="19">
        <f t="shared" si="87"/>
        <v>1.1514209975495238E-2</v>
      </c>
      <c r="M64" s="112">
        <v>110389.615551437</v>
      </c>
      <c r="N64" s="19">
        <f t="shared" si="88"/>
        <v>6.2056096099034175E-2</v>
      </c>
      <c r="O64" s="112">
        <v>111827.165993287</v>
      </c>
      <c r="P64" s="19">
        <f t="shared" si="89"/>
        <v>-1.5444600258560759E-2</v>
      </c>
      <c r="Q64" s="126"/>
      <c r="R64" s="126"/>
      <c r="S64" s="112">
        <f t="shared" si="90"/>
        <v>757519.33638001222</v>
      </c>
      <c r="T64" s="19">
        <f t="shared" si="91"/>
        <v>-0.11696327642558413</v>
      </c>
      <c r="U64" s="19"/>
      <c r="V64" s="112">
        <v>99601.185890717301</v>
      </c>
      <c r="W64" s="19">
        <f t="shared" si="92"/>
        <v>8.7618660809578586E-3</v>
      </c>
      <c r="X64" s="112">
        <v>82757.711387200703</v>
      </c>
      <c r="Y64" s="19">
        <f t="shared" si="93"/>
        <v>0.64691043199631015</v>
      </c>
      <c r="Z64" s="112">
        <v>114829.881314629</v>
      </c>
      <c r="AA64" s="19">
        <f t="shared" si="94"/>
        <v>4.4221916975145659E-2</v>
      </c>
      <c r="AB64" s="112">
        <v>115082.922098328</v>
      </c>
      <c r="AC64" s="19">
        <f t="shared" si="95"/>
        <v>1.7582179836362233E-2</v>
      </c>
      <c r="AD64" s="112">
        <v>114165.92634706201</v>
      </c>
      <c r="AE64" s="19">
        <f t="shared" si="96"/>
        <v>5.3465084281614228E-3</v>
      </c>
      <c r="AF64" s="112">
        <v>103939.53385033199</v>
      </c>
      <c r="AG64" s="19">
        <f t="shared" si="97"/>
        <v>-7.9733376108529486E-3</v>
      </c>
      <c r="AH64" s="112">
        <v>113581.385082703</v>
      </c>
      <c r="AI64" s="19">
        <f t="shared" si="98"/>
        <v>2.8535434463592191E-2</v>
      </c>
      <c r="AJ64" s="112">
        <v>113898.56931827001</v>
      </c>
      <c r="AK64" s="19">
        <f t="shared" si="99"/>
        <v>1.6976209065580727E-2</v>
      </c>
      <c r="AL64" s="112">
        <v>120142.222456694</v>
      </c>
      <c r="AM64" s="19">
        <f t="shared" si="100"/>
        <v>6.1577036095470383E-3</v>
      </c>
      <c r="AN64" s="112">
        <v>111360.28309018099</v>
      </c>
      <c r="AO64" s="19">
        <f t="shared" si="101"/>
        <v>-8.2407833640306238E-2</v>
      </c>
      <c r="AP64" s="112">
        <v>125037.126536137</v>
      </c>
      <c r="AQ64" s="19">
        <f t="shared" si="102"/>
        <v>-2.7399554598316556E-2</v>
      </c>
      <c r="AR64" s="112">
        <v>132867.94650840299</v>
      </c>
      <c r="AS64" s="19">
        <f t="shared" si="103"/>
        <v>5.3931258618080458E-2</v>
      </c>
      <c r="AT64" s="112">
        <f t="shared" si="104"/>
        <v>1347264.693880657</v>
      </c>
      <c r="AU64" s="19">
        <f t="shared" si="105"/>
        <v>2.9856814425783362E-2</v>
      </c>
      <c r="AV64" s="19"/>
      <c r="AW64" s="112">
        <f t="shared" si="106"/>
        <v>1182136.9425681706</v>
      </c>
      <c r="AX64" s="112">
        <v>98736.0736361577</v>
      </c>
      <c r="AY64" s="19">
        <f t="shared" si="107"/>
        <v>1.0040769736540951</v>
      </c>
      <c r="AZ64" s="112">
        <v>50250.280634196701</v>
      </c>
      <c r="BA64" s="19">
        <f t="shared" si="108"/>
        <v>-0.35282375695410917</v>
      </c>
      <c r="BB64" s="112">
        <v>109966.93274477799</v>
      </c>
      <c r="BC64" s="19">
        <f t="shared" si="109"/>
        <v>0.13583388659083773</v>
      </c>
      <c r="BD64" s="112">
        <v>113094.474705556</v>
      </c>
      <c r="BE64" s="19">
        <f t="shared" si="110"/>
        <v>0.17310973608909053</v>
      </c>
      <c r="BF64" s="112">
        <v>113558.783354764</v>
      </c>
      <c r="BG64" s="19">
        <f t="shared" si="111"/>
        <v>0.10557966033154575</v>
      </c>
      <c r="BH64" s="112">
        <v>104774.939818663</v>
      </c>
      <c r="BI64" s="19">
        <f t="shared" si="112"/>
        <v>2.3473684898504432E-2</v>
      </c>
      <c r="BJ64" s="112">
        <v>110430.211032971</v>
      </c>
      <c r="BK64" s="19">
        <f t="shared" si="113"/>
        <v>0.10563205747071613</v>
      </c>
      <c r="BL64" s="112">
        <v>111997.28007690801</v>
      </c>
      <c r="BM64" s="19">
        <f t="shared" si="114"/>
        <v>8.1990874606448605E-2</v>
      </c>
      <c r="BN64" s="112">
        <v>119406.949850594</v>
      </c>
      <c r="BO64" s="19">
        <f t="shared" si="115"/>
        <v>6.5178843710772316E-2</v>
      </c>
      <c r="BP64" s="112">
        <v>121361.414332877</v>
      </c>
      <c r="BQ64" s="19">
        <f t="shared" si="116"/>
        <v>8.2195954714645136E-2</v>
      </c>
      <c r="BR64" s="112">
        <v>128559.60238070499</v>
      </c>
      <c r="BS64" s="19">
        <f t="shared" si="117"/>
        <v>2.9425049810110737E-2</v>
      </c>
      <c r="BT64" s="112">
        <v>126068.892465169</v>
      </c>
      <c r="BU64" s="19">
        <f t="shared" si="118"/>
        <v>0.11352756769182082</v>
      </c>
      <c r="BV64" s="112">
        <f t="shared" si="119"/>
        <v>1308205.8350333397</v>
      </c>
      <c r="BW64" s="19">
        <f t="shared" si="120"/>
        <v>9.845047177720323E-2</v>
      </c>
      <c r="BX64" s="19"/>
      <c r="BY64" s="137">
        <v>49267.605453361997</v>
      </c>
      <c r="BZ64" s="138">
        <f t="shared" si="121"/>
        <v>-0.5217168188619985</v>
      </c>
      <c r="CA64" s="137">
        <v>77645.434569256104</v>
      </c>
      <c r="CB64" s="138">
        <f t="shared" si="122"/>
        <v>8.7069650911105745E-2</v>
      </c>
      <c r="CC64" s="137">
        <v>96816.034495008396</v>
      </c>
      <c r="CD64" s="138">
        <f t="shared" si="123"/>
        <v>-0.12189074918014964</v>
      </c>
      <c r="CE64" s="137">
        <v>96405.7080308531</v>
      </c>
      <c r="CF64" s="138">
        <f t="shared" si="124"/>
        <v>-0.13108904233441354</v>
      </c>
      <c r="CG64" s="137">
        <v>102714.247945471</v>
      </c>
      <c r="CH64" s="138">
        <f t="shared" si="125"/>
        <v>-0.13294305997204747</v>
      </c>
      <c r="CI64" s="137">
        <v>102371.894231021</v>
      </c>
      <c r="CJ64" s="138">
        <f t="shared" si="126"/>
        <v>-8.9677788205009712E-2</v>
      </c>
      <c r="CK64" s="121">
        <v>99879.711597360103</v>
      </c>
      <c r="CL64" s="138">
        <f t="shared" si="127"/>
        <v>-0.11294979241098801</v>
      </c>
      <c r="CM64" s="137">
        <v>103510.373983186</v>
      </c>
      <c r="CN64" s="138">
        <f t="shared" si="128"/>
        <v>-4.0378405807368734E-2</v>
      </c>
      <c r="CO64" s="137">
        <v>112100.376904422</v>
      </c>
      <c r="CP64" s="138">
        <f t="shared" si="129"/>
        <v>-0.12710430618494228</v>
      </c>
      <c r="CQ64" s="137">
        <v>112143.659199759</v>
      </c>
      <c r="CR64" s="138">
        <f t="shared" si="130"/>
        <v>-6.3296679485196683E-2</v>
      </c>
      <c r="CS64" s="137">
        <v>124884.859178839</v>
      </c>
      <c r="CT64" s="138">
        <f t="shared" si="131"/>
        <v>9.7502426929205077E-2</v>
      </c>
      <c r="CU64" s="137">
        <v>113215.780303034</v>
      </c>
      <c r="CV64" s="138">
        <f t="shared" si="132"/>
        <v>-5.0467729532602812E-3</v>
      </c>
      <c r="CW64" s="137">
        <f t="shared" si="133"/>
        <v>1190955.6858915717</v>
      </c>
      <c r="CX64" s="138">
        <f t="shared" si="134"/>
        <v>-9.9586819520140035E-2</v>
      </c>
      <c r="CY64" s="138"/>
      <c r="CZ64" s="139">
        <f t="shared" si="135"/>
        <v>-9.3438699875495024E-2</v>
      </c>
      <c r="DA64" s="139">
        <f t="shared" si="136"/>
        <v>0.11361498340610043</v>
      </c>
      <c r="DB64" s="139"/>
      <c r="DC64" s="139"/>
      <c r="DD64" s="139"/>
      <c r="DE64" s="139"/>
      <c r="DF64" s="139"/>
      <c r="DG64" s="139"/>
      <c r="DH64" s="139"/>
      <c r="DI64" s="139"/>
      <c r="DJ64" s="139"/>
      <c r="DK64" s="139"/>
      <c r="DL64" s="607"/>
      <c r="DM64" s="146">
        <v>103009.278595449</v>
      </c>
      <c r="DN64" s="146">
        <v>71426.365830541894</v>
      </c>
      <c r="DO64" s="146">
        <v>110255.112794468</v>
      </c>
      <c r="DP64" s="146">
        <v>110950.042901814</v>
      </c>
      <c r="DQ64" s="146">
        <v>118463.094179443</v>
      </c>
      <c r="DR64" s="146">
        <v>112456.76849866399</v>
      </c>
      <c r="DS64" s="146">
        <v>112597.58550627199</v>
      </c>
      <c r="DT64" s="146">
        <v>107865.823997295</v>
      </c>
      <c r="DU64" s="146">
        <v>128423.56503613701</v>
      </c>
      <c r="DV64" s="146">
        <v>119721.64157390399</v>
      </c>
      <c r="DW64" s="146">
        <v>113717.536697783</v>
      </c>
      <c r="DX64" s="146">
        <v>113790.052864179</v>
      </c>
      <c r="DY64" s="147">
        <v>-5.24578295323153E-2</v>
      </c>
      <c r="DZ64" s="146">
        <f t="shared" si="137"/>
        <v>1322676.8684759501</v>
      </c>
      <c r="EA64" s="148">
        <f t="shared" si="138"/>
        <v>-8.7872593781051056E-2</v>
      </c>
      <c r="EB64" s="158"/>
      <c r="EC64" s="112">
        <v>148715.925297554</v>
      </c>
      <c r="ED64" s="108">
        <v>70852.595840495705</v>
      </c>
      <c r="EE64" s="108">
        <v>109621.831200145</v>
      </c>
      <c r="EF64" s="108">
        <v>128566.36904699</v>
      </c>
      <c r="EG64" s="108">
        <v>134616.947171287</v>
      </c>
      <c r="EH64" s="108">
        <v>137777.83249165301</v>
      </c>
      <c r="EI64" s="108">
        <v>115394.51883492499</v>
      </c>
      <c r="EJ64" s="108">
        <v>107256.332254824</v>
      </c>
      <c r="EK64" s="108">
        <v>129383.10857179</v>
      </c>
      <c r="EL64" s="108">
        <v>118503.661287735</v>
      </c>
      <c r="EM64" s="108">
        <v>129322.18527754</v>
      </c>
      <c r="EN64" s="108">
        <v>120089.697757742</v>
      </c>
      <c r="EO64" s="143">
        <f t="shared" si="139"/>
        <v>1450101.0050326807</v>
      </c>
      <c r="EP64" s="19"/>
      <c r="EQ64" s="157">
        <f>SUM(EC64:EN64)</f>
        <v>1450101.0050326807</v>
      </c>
    </row>
    <row r="65" spans="1:147" s="80" customFormat="1" ht="27" customHeight="1">
      <c r="A65" s="596" t="s">
        <v>102</v>
      </c>
      <c r="B65" s="128" t="s">
        <v>88</v>
      </c>
      <c r="C65" s="112">
        <v>1205.6644086895301</v>
      </c>
      <c r="D65" s="19">
        <f t="shared" si="83"/>
        <v>0.21176047157658484</v>
      </c>
      <c r="E65" s="112">
        <v>806.17331325731698</v>
      </c>
      <c r="F65" s="19">
        <f t="shared" si="84"/>
        <v>-0.10670744515105024</v>
      </c>
      <c r="G65" s="112">
        <v>1177.4755398654099</v>
      </c>
      <c r="H65" s="19">
        <f t="shared" si="85"/>
        <v>-6.4191203608614522E-3</v>
      </c>
      <c r="I65" s="112">
        <v>1227.5969013860499</v>
      </c>
      <c r="J65" s="19">
        <f t="shared" si="86"/>
        <v>3.3023360048951567E-3</v>
      </c>
      <c r="K65" s="112">
        <v>1219.3954992332599</v>
      </c>
      <c r="L65" s="19">
        <f t="shared" si="87"/>
        <v>3.3112976346673539E-2</v>
      </c>
      <c r="M65" s="112">
        <v>1138.4370137246499</v>
      </c>
      <c r="N65" s="19">
        <f t="shared" si="88"/>
        <v>8.3579935396550509E-2</v>
      </c>
      <c r="O65" s="112">
        <v>1057.655700967</v>
      </c>
      <c r="P65" s="19">
        <f t="shared" si="89"/>
        <v>-1.234236741619954E-2</v>
      </c>
      <c r="Q65" s="126"/>
      <c r="R65" s="126"/>
      <c r="S65" s="112">
        <f t="shared" si="90"/>
        <v>7832.3983771232161</v>
      </c>
      <c r="T65" s="19">
        <f t="shared" si="91"/>
        <v>-9.604527680465047E-2</v>
      </c>
      <c r="U65" s="19"/>
      <c r="V65" s="112">
        <v>994.96925091216804</v>
      </c>
      <c r="W65" s="19">
        <f t="shared" si="92"/>
        <v>-6.0061887264075797E-2</v>
      </c>
      <c r="X65" s="112">
        <v>902.47400908164502</v>
      </c>
      <c r="Y65" s="19">
        <f t="shared" si="93"/>
        <v>0.49524654336332241</v>
      </c>
      <c r="Z65" s="112">
        <v>1185.0827285374701</v>
      </c>
      <c r="AA65" s="19">
        <f t="shared" si="94"/>
        <v>0.12706132008192572</v>
      </c>
      <c r="AB65" s="112">
        <v>1223.55630733831</v>
      </c>
      <c r="AC65" s="19">
        <f t="shared" si="95"/>
        <v>9.4274717024951826E-2</v>
      </c>
      <c r="AD65" s="112">
        <v>1180.31186051435</v>
      </c>
      <c r="AE65" s="19">
        <f t="shared" si="96"/>
        <v>8.3480183734139013E-2</v>
      </c>
      <c r="AF65" s="112">
        <v>1050.6257789906599</v>
      </c>
      <c r="AG65" s="19">
        <f t="shared" si="97"/>
        <v>7.4482544899344916E-2</v>
      </c>
      <c r="AH65" s="112">
        <v>1070.8728066020999</v>
      </c>
      <c r="AI65" s="19">
        <f t="shared" si="98"/>
        <v>5.8091357285172007E-2</v>
      </c>
      <c r="AJ65" s="112">
        <v>1056.6987205656001</v>
      </c>
      <c r="AK65" s="19">
        <f t="shared" si="99"/>
        <v>2.1742802671420369E-2</v>
      </c>
      <c r="AL65" s="112">
        <v>1129.3308345211101</v>
      </c>
      <c r="AM65" s="19">
        <f t="shared" si="100"/>
        <v>4.459965528271681E-2</v>
      </c>
      <c r="AN65" s="112">
        <v>1103.6879288282601</v>
      </c>
      <c r="AO65" s="19">
        <f t="shared" si="101"/>
        <v>-9.1367456343458553E-3</v>
      </c>
      <c r="AP65" s="112">
        <v>1131.81193035058</v>
      </c>
      <c r="AQ65" s="19">
        <f t="shared" si="102"/>
        <v>1.1323611666135935E-2</v>
      </c>
      <c r="AR65" s="112">
        <v>1180.2628288527201</v>
      </c>
      <c r="AS65" s="19">
        <f t="shared" si="103"/>
        <v>-1.3867334005082999E-2</v>
      </c>
      <c r="AT65" s="112">
        <f t="shared" si="104"/>
        <v>13209.684985094973</v>
      </c>
      <c r="AU65" s="19">
        <f t="shared" si="105"/>
        <v>6.0493216268401095E-2</v>
      </c>
      <c r="AV65" s="19"/>
      <c r="AW65" s="112">
        <f t="shared" si="106"/>
        <v>11259.31104354904</v>
      </c>
      <c r="AX65" s="112">
        <v>1058.547618647</v>
      </c>
      <c r="AY65" s="19">
        <f t="shared" si="107"/>
        <v>0.68164881146486489</v>
      </c>
      <c r="AZ65" s="112">
        <v>603.56200994898904</v>
      </c>
      <c r="BA65" s="19">
        <f t="shared" si="108"/>
        <v>-0.22385345537137535</v>
      </c>
      <c r="BB65" s="112">
        <v>1051.4802588126499</v>
      </c>
      <c r="BC65" s="19">
        <f t="shared" si="109"/>
        <v>3.7755059329835028E-2</v>
      </c>
      <c r="BD65" s="112">
        <v>1118.1436327660399</v>
      </c>
      <c r="BE65" s="19">
        <f t="shared" si="110"/>
        <v>0.11782682187477622</v>
      </c>
      <c r="BF65" s="112">
        <v>1089.3709716466501</v>
      </c>
      <c r="BG65" s="19">
        <f t="shared" si="111"/>
        <v>8.4369045922856989E-2</v>
      </c>
      <c r="BH65" s="112">
        <v>977.79697211282303</v>
      </c>
      <c r="BI65" s="19">
        <f t="shared" si="112"/>
        <v>1.6925389032308891E-2</v>
      </c>
      <c r="BJ65" s="112">
        <v>1012.07972187744</v>
      </c>
      <c r="BK65" s="19">
        <f t="shared" si="113"/>
        <v>5.6132014509850281E-2</v>
      </c>
      <c r="BL65" s="112">
        <v>1034.2120519985899</v>
      </c>
      <c r="BM65" s="19">
        <f t="shared" si="114"/>
        <v>3.7133671418935199E-2</v>
      </c>
      <c r="BN65" s="112">
        <v>1081.1135431740699</v>
      </c>
      <c r="BO65" s="19">
        <f t="shared" si="115"/>
        <v>5.9766710102311382E-2</v>
      </c>
      <c r="BP65" s="112">
        <v>1113.8650302809299</v>
      </c>
      <c r="BQ65" s="19">
        <f t="shared" si="116"/>
        <v>2.1089034627441938E-2</v>
      </c>
      <c r="BR65" s="112">
        <v>1119.1392322838601</v>
      </c>
      <c r="BS65" s="19">
        <f t="shared" si="117"/>
        <v>3.0700840547650765E-2</v>
      </c>
      <c r="BT65" s="112">
        <v>1196.86008744264</v>
      </c>
      <c r="BU65" s="19">
        <f t="shared" si="118"/>
        <v>8.0158038528131303E-2</v>
      </c>
      <c r="BV65" s="112">
        <f t="shared" si="119"/>
        <v>12456.171130991679</v>
      </c>
      <c r="BW65" s="19">
        <f t="shared" si="120"/>
        <v>6.9467774330967069E-2</v>
      </c>
      <c r="BX65" s="19"/>
      <c r="BY65" s="108">
        <v>629.47008402123595</v>
      </c>
      <c r="BZ65" s="138">
        <f t="shared" si="121"/>
        <v>-0.13026815204393016</v>
      </c>
      <c r="CA65" s="108">
        <v>777.63924110205903</v>
      </c>
      <c r="CB65" s="138">
        <f t="shared" si="122"/>
        <v>0.61183992717380709</v>
      </c>
      <c r="CC65" s="137">
        <v>1013.22585648648</v>
      </c>
      <c r="CD65" s="138">
        <f t="shared" si="123"/>
        <v>0.20609253724575427</v>
      </c>
      <c r="CE65" s="137">
        <v>1000.28341679146</v>
      </c>
      <c r="CF65" s="138">
        <f t="shared" si="124"/>
        <v>0.252597856525971</v>
      </c>
      <c r="CG65" s="137">
        <v>1004.61275221992</v>
      </c>
      <c r="CH65" s="138">
        <f t="shared" si="125"/>
        <v>0.17945938388834781</v>
      </c>
      <c r="CI65" s="121">
        <v>961.52282424896498</v>
      </c>
      <c r="CJ65" s="138">
        <f t="shared" si="126"/>
        <v>0.24219421310799749</v>
      </c>
      <c r="CK65" s="121">
        <v>958.28902823966098</v>
      </c>
      <c r="CL65" s="138">
        <f t="shared" si="127"/>
        <v>0.1881943955228953</v>
      </c>
      <c r="CM65" s="137">
        <v>997.18298662857205</v>
      </c>
      <c r="CN65" s="138">
        <f t="shared" si="128"/>
        <v>0.22065690054724163</v>
      </c>
      <c r="CO65" s="137">
        <v>1020.1429549242</v>
      </c>
      <c r="CP65" s="138">
        <f t="shared" si="129"/>
        <v>9.8057042531492833E-2</v>
      </c>
      <c r="CQ65" s="137">
        <v>1090.85984914855</v>
      </c>
      <c r="CR65" s="138">
        <f t="shared" si="130"/>
        <v>0.15990775050240313</v>
      </c>
      <c r="CS65" s="137">
        <v>1085.80413273867</v>
      </c>
      <c r="CT65" s="138">
        <f t="shared" si="131"/>
        <v>0.12447134673663252</v>
      </c>
      <c r="CU65" s="137">
        <v>1108.04164275214</v>
      </c>
      <c r="CV65" s="138">
        <f t="shared" si="132"/>
        <v>0.14750076988852823</v>
      </c>
      <c r="CW65" s="137">
        <f t="shared" si="133"/>
        <v>11647.074769301913</v>
      </c>
      <c r="CX65" s="138">
        <f t="shared" si="134"/>
        <v>0.18296213000489869</v>
      </c>
      <c r="CY65" s="138"/>
      <c r="CZ65" s="139">
        <f t="shared" si="135"/>
        <v>2.0480222300666151E-2</v>
      </c>
      <c r="DA65" s="139">
        <f t="shared" si="136"/>
        <v>-4.6346159076494642E-3</v>
      </c>
      <c r="DB65" s="139"/>
      <c r="DC65" s="139"/>
      <c r="DD65" s="139"/>
      <c r="DE65" s="139"/>
      <c r="DF65" s="139"/>
      <c r="DG65" s="139"/>
      <c r="DH65" s="139"/>
      <c r="DI65" s="139"/>
      <c r="DJ65" s="139"/>
      <c r="DK65" s="139"/>
      <c r="DL65" s="159"/>
      <c r="DM65" s="160">
        <v>723.75190755694905</v>
      </c>
      <c r="DN65" s="160">
        <v>482.45438519789502</v>
      </c>
      <c r="DO65" s="150">
        <v>840.08964917426101</v>
      </c>
      <c r="DP65" s="150">
        <v>798.56708326621697</v>
      </c>
      <c r="DQ65" s="150">
        <v>851.75697098444596</v>
      </c>
      <c r="DR65" s="150">
        <v>774.05192690699596</v>
      </c>
      <c r="DS65" s="150">
        <v>806.50862506209796</v>
      </c>
      <c r="DT65" s="150">
        <v>816.92323713691997</v>
      </c>
      <c r="DU65" s="150">
        <v>929.04367934504796</v>
      </c>
      <c r="DV65" s="150">
        <v>940.47121305642997</v>
      </c>
      <c r="DW65" s="150">
        <v>916.45525734351895</v>
      </c>
      <c r="DX65" s="150">
        <v>965.61298417235798</v>
      </c>
      <c r="DY65" s="151">
        <v>-4.1405862712009411E-2</v>
      </c>
      <c r="DZ65" s="150">
        <f t="shared" si="137"/>
        <v>9845.6869192031372</v>
      </c>
      <c r="EA65" s="152">
        <f t="shared" si="138"/>
        <v>-7.1262056006368035E-2</v>
      </c>
      <c r="EB65" s="161"/>
      <c r="EC65" s="131">
        <v>1007.20225542603</v>
      </c>
      <c r="ED65" s="131">
        <v>366.12602560997402</v>
      </c>
      <c r="EE65" s="131">
        <v>776.40376202710399</v>
      </c>
      <c r="EF65" s="131">
        <v>980.297072518199</v>
      </c>
      <c r="EG65" s="131">
        <v>945.71164820061995</v>
      </c>
      <c r="EH65" s="131">
        <v>968.50512152992803</v>
      </c>
      <c r="EI65" s="131">
        <v>860.88062802288903</v>
      </c>
      <c r="EJ65" s="131">
        <v>800.542343797184</v>
      </c>
      <c r="EK65" s="131">
        <v>946.85480614262599</v>
      </c>
      <c r="EL65" s="131">
        <v>895.32865877198003</v>
      </c>
      <c r="EM65" s="131">
        <v>1045.97206473386</v>
      </c>
      <c r="EN65" s="131">
        <v>1007.32202150143</v>
      </c>
      <c r="EO65" s="143">
        <f t="shared" si="139"/>
        <v>10601.146408281824</v>
      </c>
      <c r="EP65" s="19"/>
      <c r="EQ65" s="157">
        <f>SUM(EC65:EN65)</f>
        <v>10601.146408281824</v>
      </c>
    </row>
    <row r="66" spans="1:147" ht="27" customHeight="1">
      <c r="A66" s="597"/>
      <c r="B66" s="128" t="s">
        <v>89</v>
      </c>
      <c r="C66" s="112">
        <v>681.23749999999995</v>
      </c>
      <c r="D66" s="19">
        <f t="shared" si="83"/>
        <v>0.2394361712773021</v>
      </c>
      <c r="E66" s="112">
        <v>641.17719999999997</v>
      </c>
      <c r="F66" s="19">
        <f t="shared" si="84"/>
        <v>0.17688999248173287</v>
      </c>
      <c r="G66" s="112">
        <v>782.46050000000002</v>
      </c>
      <c r="H66" s="19">
        <f t="shared" si="85"/>
        <v>0.28619337730665562</v>
      </c>
      <c r="I66" s="112">
        <v>689.3492</v>
      </c>
      <c r="J66" s="19">
        <f t="shared" si="86"/>
        <v>0.10944247936017759</v>
      </c>
      <c r="K66" s="112">
        <v>707.97109999999998</v>
      </c>
      <c r="L66" s="19">
        <f t="shared" si="87"/>
        <v>0.1093088285157906</v>
      </c>
      <c r="M66" s="112">
        <v>725.55110000000002</v>
      </c>
      <c r="N66" s="19">
        <f t="shared" si="88"/>
        <v>0.15353255793211229</v>
      </c>
      <c r="O66" s="112">
        <v>608.71640000000002</v>
      </c>
      <c r="P66" s="19">
        <f t="shared" si="89"/>
        <v>-9.0845220830389817E-2</v>
      </c>
      <c r="Q66" s="126"/>
      <c r="R66" s="126"/>
      <c r="S66" s="112">
        <f t="shared" si="90"/>
        <v>4836.4629999999997</v>
      </c>
      <c r="T66" s="19">
        <f t="shared" si="91"/>
        <v>-1.0785314431651205E-2</v>
      </c>
      <c r="U66" s="19"/>
      <c r="V66" s="112">
        <v>549.63499999999999</v>
      </c>
      <c r="W66" s="19">
        <f t="shared" si="92"/>
        <v>0.12999083482831031</v>
      </c>
      <c r="X66" s="112">
        <v>544.80640000000005</v>
      </c>
      <c r="Y66" s="19">
        <f t="shared" si="93"/>
        <v>0.13469869084218522</v>
      </c>
      <c r="Z66" s="112">
        <v>608.3537</v>
      </c>
      <c r="AA66" s="19">
        <f t="shared" si="94"/>
        <v>0.17287676087090209</v>
      </c>
      <c r="AB66" s="112">
        <v>621.34739999999999</v>
      </c>
      <c r="AC66" s="19">
        <f t="shared" si="95"/>
        <v>0.23486526030357124</v>
      </c>
      <c r="AD66" s="112">
        <v>638.20920000000001</v>
      </c>
      <c r="AE66" s="19">
        <f t="shared" si="96"/>
        <v>0.23432209191950371</v>
      </c>
      <c r="AF66" s="112">
        <v>628.9819</v>
      </c>
      <c r="AG66" s="19">
        <f t="shared" si="97"/>
        <v>0.26213161100586357</v>
      </c>
      <c r="AH66" s="112">
        <v>669.54100000000005</v>
      </c>
      <c r="AI66" s="19">
        <f t="shared" si="98"/>
        <v>0.24391480513535369</v>
      </c>
      <c r="AJ66" s="112">
        <v>628.31989999999996</v>
      </c>
      <c r="AK66" s="19">
        <f t="shared" si="99"/>
        <v>0.17554417945386724</v>
      </c>
      <c r="AL66" s="112">
        <v>631.75070000000005</v>
      </c>
      <c r="AM66" s="19">
        <f t="shared" si="100"/>
        <v>0.15979656630834649</v>
      </c>
      <c r="AN66" s="112">
        <v>585.0616</v>
      </c>
      <c r="AO66" s="19">
        <f t="shared" si="101"/>
        <v>0.13854120550061833</v>
      </c>
      <c r="AP66" s="112">
        <v>558.79960000000005</v>
      </c>
      <c r="AQ66" s="19">
        <f t="shared" si="102"/>
        <v>0.11263772585287701</v>
      </c>
      <c r="AR66" s="112">
        <v>557.66489999999999</v>
      </c>
      <c r="AS66" s="19">
        <f t="shared" si="103"/>
        <v>8.1453276125372565E-2</v>
      </c>
      <c r="AT66" s="112">
        <f t="shared" si="104"/>
        <v>7222.4713000000002</v>
      </c>
      <c r="AU66" s="19">
        <f t="shared" si="105"/>
        <v>0.17381069628988222</v>
      </c>
      <c r="AV66" s="19"/>
      <c r="AW66" s="112">
        <f t="shared" si="106"/>
        <v>5637.3494999999994</v>
      </c>
      <c r="AX66" s="112">
        <v>486.40660000000003</v>
      </c>
      <c r="AY66" s="19">
        <f t="shared" si="107"/>
        <v>0.65186977302720739</v>
      </c>
      <c r="AZ66" s="112">
        <v>480.13310000000001</v>
      </c>
      <c r="BA66" s="19">
        <f t="shared" si="108"/>
        <v>0.20730675748460992</v>
      </c>
      <c r="BB66" s="112">
        <v>518.68510000000003</v>
      </c>
      <c r="BC66" s="19">
        <f t="shared" si="109"/>
        <v>0.26967191244470889</v>
      </c>
      <c r="BD66" s="112">
        <v>503.17020000000002</v>
      </c>
      <c r="BE66" s="19">
        <f t="shared" si="110"/>
        <v>0.23558458620075751</v>
      </c>
      <c r="BF66" s="112">
        <v>517.05240000000003</v>
      </c>
      <c r="BG66" s="19">
        <f t="shared" si="111"/>
        <v>0.36103921264622119</v>
      </c>
      <c r="BH66" s="112">
        <v>498.34890000000001</v>
      </c>
      <c r="BI66" s="19">
        <f t="shared" si="112"/>
        <v>0.27523256700647369</v>
      </c>
      <c r="BJ66" s="112">
        <v>538.25310000000002</v>
      </c>
      <c r="BK66" s="19">
        <f t="shared" si="113"/>
        <v>0.4371474236427213</v>
      </c>
      <c r="BL66" s="112">
        <v>534.49279999999999</v>
      </c>
      <c r="BM66" s="19">
        <f t="shared" si="114"/>
        <v>0.48466551799136082</v>
      </c>
      <c r="BN66" s="112">
        <v>544.70820000000003</v>
      </c>
      <c r="BO66" s="19">
        <f t="shared" si="115"/>
        <v>0.44963582672974334</v>
      </c>
      <c r="BP66" s="112">
        <v>513.86950000000002</v>
      </c>
      <c r="BQ66" s="19">
        <f t="shared" si="116"/>
        <v>0.27566753718745662</v>
      </c>
      <c r="BR66" s="112">
        <v>502.2296</v>
      </c>
      <c r="BS66" s="19">
        <f t="shared" si="117"/>
        <v>0.18123170604069627</v>
      </c>
      <c r="BT66" s="112">
        <v>515.66250000000002</v>
      </c>
      <c r="BU66" s="19">
        <f t="shared" si="118"/>
        <v>0.14234873079747579</v>
      </c>
      <c r="BV66" s="112">
        <f t="shared" si="119"/>
        <v>6153.0119999999997</v>
      </c>
      <c r="BW66" s="19">
        <f t="shared" si="120"/>
        <v>0.31804636733698533</v>
      </c>
      <c r="BX66" s="19"/>
      <c r="BY66" s="108">
        <v>294.45819999999998</v>
      </c>
      <c r="BZ66" s="138">
        <f t="shared" si="121"/>
        <v>2.7263142975374994</v>
      </c>
      <c r="CA66" s="108">
        <v>397.68939999999998</v>
      </c>
      <c r="CB66" s="138">
        <f t="shared" si="122"/>
        <v>5.057176887377981</v>
      </c>
      <c r="CC66" s="137">
        <v>408.51900000000001</v>
      </c>
      <c r="CD66" s="138">
        <f t="shared" si="123"/>
        <v>3.9369048194518292</v>
      </c>
      <c r="CE66" s="137">
        <v>407.23250000000002</v>
      </c>
      <c r="CF66" s="138">
        <f t="shared" si="124"/>
        <v>5.0883381449094225</v>
      </c>
      <c r="CG66" s="137">
        <v>379.89530000000002</v>
      </c>
      <c r="CH66" s="138">
        <f t="shared" si="125"/>
        <v>3.6245115535093895</v>
      </c>
      <c r="CI66" s="121">
        <v>390.79059999999998</v>
      </c>
      <c r="CJ66" s="138">
        <f t="shared" si="126"/>
        <v>3.6789333978278593</v>
      </c>
      <c r="CK66" s="121">
        <v>374.52879999999999</v>
      </c>
      <c r="CL66" s="138">
        <f t="shared" si="127"/>
        <v>4.1563627652500266</v>
      </c>
      <c r="CM66" s="137">
        <v>360.00889999999998</v>
      </c>
      <c r="CN66" s="138">
        <f t="shared" si="128"/>
        <v>3.4999368774459985</v>
      </c>
      <c r="CO66" s="137">
        <v>375.7552</v>
      </c>
      <c r="CP66" s="138">
        <f t="shared" si="129"/>
        <v>2.7299170446164371</v>
      </c>
      <c r="CQ66" s="137">
        <v>402.82400000000001</v>
      </c>
      <c r="CR66" s="138">
        <f t="shared" si="130"/>
        <v>2.5487849571493006</v>
      </c>
      <c r="CS66" s="137">
        <v>425.17450000000002</v>
      </c>
      <c r="CT66" s="138">
        <f t="shared" si="131"/>
        <v>1.927380498290423</v>
      </c>
      <c r="CU66" s="137">
        <v>451.40550000000002</v>
      </c>
      <c r="CV66" s="138">
        <f t="shared" si="132"/>
        <v>2.1079842688614616</v>
      </c>
      <c r="CW66" s="137">
        <f t="shared" si="133"/>
        <v>4668.2819</v>
      </c>
      <c r="CX66" s="138">
        <f t="shared" si="134"/>
        <v>3.308752682193485</v>
      </c>
      <c r="CY66" s="138"/>
      <c r="CZ66" s="139">
        <f t="shared" si="135"/>
        <v>6.1694668894771487E-2</v>
      </c>
      <c r="DA66" s="139">
        <f t="shared" si="136"/>
        <v>5.5484529223680745E-2</v>
      </c>
      <c r="DB66" s="139"/>
      <c r="DC66" s="139"/>
      <c r="DD66" s="139"/>
      <c r="DE66" s="139"/>
      <c r="DF66" s="139"/>
      <c r="DG66" s="139"/>
      <c r="DH66" s="139"/>
      <c r="DI66" s="139"/>
      <c r="DJ66" s="139"/>
      <c r="DK66" s="139"/>
      <c r="DL66" s="605" t="s">
        <v>102</v>
      </c>
      <c r="DM66" s="160">
        <v>79.021299999999997</v>
      </c>
      <c r="DN66" s="160">
        <v>65.655900000000003</v>
      </c>
      <c r="DO66" s="150">
        <v>82.748000000000005</v>
      </c>
      <c r="DP66" s="150">
        <v>66.887299999999996</v>
      </c>
      <c r="DQ66" s="150">
        <v>82.148200000000003</v>
      </c>
      <c r="DR66" s="150">
        <v>83.521299999999997</v>
      </c>
      <c r="DS66" s="150">
        <v>72.634299999999996</v>
      </c>
      <c r="DT66" s="150">
        <v>80.003100000000003</v>
      </c>
      <c r="DU66" s="150">
        <v>100.7409</v>
      </c>
      <c r="DV66" s="150">
        <v>113.5104</v>
      </c>
      <c r="DW66" s="150">
        <v>111.33029999999999</v>
      </c>
      <c r="DX66" s="150">
        <v>145.2406</v>
      </c>
      <c r="DY66" s="151">
        <v>1.8058659433729001</v>
      </c>
      <c r="DZ66" s="150">
        <f t="shared" si="137"/>
        <v>1083.4415999999999</v>
      </c>
      <c r="EA66" s="152">
        <f t="shared" si="138"/>
        <v>1.0057983378098276</v>
      </c>
      <c r="EB66" s="152"/>
      <c r="EC66" s="131">
        <v>88.957700000000003</v>
      </c>
      <c r="ED66" s="131">
        <v>27.5093</v>
      </c>
      <c r="EE66" s="131">
        <v>30.001300000000001</v>
      </c>
      <c r="EF66" s="131">
        <v>32.345999999999997</v>
      </c>
      <c r="EG66" s="131">
        <v>40.047499999999999</v>
      </c>
      <c r="EH66" s="131">
        <v>42.853000000000002</v>
      </c>
      <c r="EI66" s="131">
        <v>43.587800000000001</v>
      </c>
      <c r="EJ66" s="131">
        <v>40.883099999999999</v>
      </c>
      <c r="EK66" s="131">
        <v>45.620800000000003</v>
      </c>
      <c r="EL66" s="131">
        <v>47.842399999999998</v>
      </c>
      <c r="EM66" s="131">
        <v>48.742699999999999</v>
      </c>
      <c r="EN66" s="131">
        <v>51.763199999999998</v>
      </c>
      <c r="EO66" s="134">
        <f t="shared" si="139"/>
        <v>540.15480000000002</v>
      </c>
      <c r="EP66" s="19"/>
      <c r="EQ66" s="157">
        <f>SUM(EC66:EN66)</f>
        <v>540.15480000000002</v>
      </c>
    </row>
    <row r="67" spans="1:147" s="80" customFormat="1" ht="27" customHeight="1">
      <c r="A67" s="597"/>
      <c r="B67" s="128" t="s">
        <v>90</v>
      </c>
      <c r="C67" s="112">
        <v>524.42690868953014</v>
      </c>
      <c r="D67" s="19">
        <f t="shared" si="83"/>
        <v>0.1776029075135328</v>
      </c>
      <c r="E67" s="112">
        <v>164.99611325731701</v>
      </c>
      <c r="F67" s="19">
        <f t="shared" si="84"/>
        <v>-0.53868869009143838</v>
      </c>
      <c r="G67" s="112">
        <v>395.0150398654099</v>
      </c>
      <c r="H67" s="19">
        <f t="shared" si="85"/>
        <v>-0.31507688997876449</v>
      </c>
      <c r="I67" s="112">
        <v>538.24770138604993</v>
      </c>
      <c r="J67" s="19">
        <f t="shared" si="86"/>
        <v>-0.10621099285123636</v>
      </c>
      <c r="K67" s="112">
        <v>511.42439923325992</v>
      </c>
      <c r="L67" s="19">
        <f t="shared" si="87"/>
        <v>-5.6591239105859281E-2</v>
      </c>
      <c r="M67" s="112">
        <v>412.88591372464992</v>
      </c>
      <c r="N67" s="19">
        <f t="shared" si="88"/>
        <v>-2.0771000605949719E-2</v>
      </c>
      <c r="O67" s="112">
        <v>448.93930096700001</v>
      </c>
      <c r="P67" s="19">
        <f t="shared" si="89"/>
        <v>0.11862377609183783</v>
      </c>
      <c r="Q67" s="126"/>
      <c r="R67" s="126"/>
      <c r="S67" s="112">
        <f t="shared" si="90"/>
        <v>2995.9353771232172</v>
      </c>
      <c r="T67" s="19">
        <f t="shared" si="91"/>
        <v>-0.20645817993512561</v>
      </c>
      <c r="U67" s="19"/>
      <c r="V67" s="112">
        <v>445.33425091216799</v>
      </c>
      <c r="W67" s="19">
        <f t="shared" si="92"/>
        <v>-0.22163551222861955</v>
      </c>
      <c r="X67" s="112">
        <v>357.66760908164503</v>
      </c>
      <c r="Y67" s="19">
        <f t="shared" si="93"/>
        <v>1.8977620334609027</v>
      </c>
      <c r="Z67" s="112">
        <v>576.72902853747007</v>
      </c>
      <c r="AA67" s="19">
        <f t="shared" si="94"/>
        <v>8.2459213448425661E-2</v>
      </c>
      <c r="AB67" s="112">
        <v>602.20890733831004</v>
      </c>
      <c r="AC67" s="19">
        <f t="shared" si="95"/>
        <v>-2.0756222541707725E-2</v>
      </c>
      <c r="AD67" s="112">
        <v>542.10266051434996</v>
      </c>
      <c r="AE67" s="19">
        <f t="shared" si="96"/>
        <v>-5.2795615290561315E-2</v>
      </c>
      <c r="AF67" s="112">
        <v>421.64387899065991</v>
      </c>
      <c r="AG67" s="19">
        <f t="shared" si="97"/>
        <v>-0.12056403286268857</v>
      </c>
      <c r="AH67" s="112">
        <v>401.33180660209979</v>
      </c>
      <c r="AI67" s="19">
        <f t="shared" si="98"/>
        <v>-0.15299861157672912</v>
      </c>
      <c r="AJ67" s="112">
        <v>428.37882056560011</v>
      </c>
      <c r="AK67" s="19">
        <f t="shared" si="99"/>
        <v>-0.14276102260953338</v>
      </c>
      <c r="AL67" s="112">
        <v>497.58013452110998</v>
      </c>
      <c r="AM67" s="19">
        <f t="shared" si="100"/>
        <v>-7.2380354049457529E-2</v>
      </c>
      <c r="AN67" s="112">
        <v>518.62632882826006</v>
      </c>
      <c r="AO67" s="19">
        <f t="shared" si="101"/>
        <v>-0.13561634603272987</v>
      </c>
      <c r="AP67" s="112">
        <v>573.01233035057999</v>
      </c>
      <c r="AQ67" s="19">
        <f t="shared" si="102"/>
        <v>-7.1156778296308953E-2</v>
      </c>
      <c r="AR67" s="112">
        <v>622.59792885272009</v>
      </c>
      <c r="AS67" s="19">
        <f t="shared" si="103"/>
        <v>-8.6024465838047681E-2</v>
      </c>
      <c r="AT67" s="112">
        <f t="shared" si="104"/>
        <v>5987.2136850949719</v>
      </c>
      <c r="AU67" s="19">
        <f t="shared" si="105"/>
        <v>-5.0124935660160297E-2</v>
      </c>
      <c r="AV67" s="19"/>
      <c r="AW67" s="112">
        <f t="shared" si="106"/>
        <v>5621.9615435490423</v>
      </c>
      <c r="AX67" s="112">
        <v>572.14101864700001</v>
      </c>
      <c r="AY67" s="19">
        <f t="shared" si="107"/>
        <v>0.70782305325841111</v>
      </c>
      <c r="AZ67" s="112">
        <v>123.428909948989</v>
      </c>
      <c r="BA67" s="19">
        <f t="shared" si="108"/>
        <v>-0.67514419905801593</v>
      </c>
      <c r="BB67" s="112">
        <v>532.7951588126499</v>
      </c>
      <c r="BC67" s="19">
        <f t="shared" si="109"/>
        <v>-0.11891993104172427</v>
      </c>
      <c r="BD67" s="112">
        <v>614.97343276603988</v>
      </c>
      <c r="BE67" s="19">
        <f t="shared" si="110"/>
        <v>3.6965655652613671E-2</v>
      </c>
      <c r="BF67" s="112">
        <v>572.31857164665007</v>
      </c>
      <c r="BG67" s="19">
        <f t="shared" si="111"/>
        <v>-8.3876127338961992E-2</v>
      </c>
      <c r="BH67" s="112">
        <v>479.44807211282301</v>
      </c>
      <c r="BI67" s="19">
        <f t="shared" si="112"/>
        <v>-0.15994217298009428</v>
      </c>
      <c r="BJ67" s="112">
        <v>473.82662187743989</v>
      </c>
      <c r="BK67" s="19">
        <f t="shared" si="113"/>
        <v>-0.18831979474471539</v>
      </c>
      <c r="BL67" s="112">
        <v>499.71925199858993</v>
      </c>
      <c r="BM67" s="19">
        <f t="shared" si="114"/>
        <v>-0.21572571376417049</v>
      </c>
      <c r="BN67" s="112">
        <v>536.40534317406991</v>
      </c>
      <c r="BO67" s="19">
        <f t="shared" si="115"/>
        <v>-0.16757365565215021</v>
      </c>
      <c r="BP67" s="112">
        <v>599.99553028092987</v>
      </c>
      <c r="BQ67" s="19">
        <f t="shared" si="116"/>
        <v>-0.12795891228134504</v>
      </c>
      <c r="BR67" s="112">
        <v>616.90963228386011</v>
      </c>
      <c r="BS67" s="19">
        <f t="shared" si="117"/>
        <v>-6.6179290616387498E-2</v>
      </c>
      <c r="BT67" s="112">
        <v>681.19758744263993</v>
      </c>
      <c r="BU67" s="19">
        <f t="shared" si="118"/>
        <v>3.7404953963630971E-2</v>
      </c>
      <c r="BV67" s="112">
        <f t="shared" si="119"/>
        <v>6303.1591309916821</v>
      </c>
      <c r="BW67" s="19">
        <f t="shared" si="120"/>
        <v>-9.681240738383079E-2</v>
      </c>
      <c r="BX67" s="19"/>
      <c r="BY67" s="108">
        <v>335.01188402123603</v>
      </c>
      <c r="BZ67" s="138">
        <f t="shared" si="121"/>
        <v>-0.48038470627184482</v>
      </c>
      <c r="CA67" s="108">
        <v>379.94984110205911</v>
      </c>
      <c r="CB67" s="138">
        <f t="shared" si="122"/>
        <v>-8.8408776433868796E-2</v>
      </c>
      <c r="CC67" s="137">
        <v>604.70685648647998</v>
      </c>
      <c r="CD67" s="138">
        <f t="shared" si="123"/>
        <v>-0.20154020692536934</v>
      </c>
      <c r="CE67" s="137">
        <v>593.05091679145994</v>
      </c>
      <c r="CF67" s="138">
        <f t="shared" si="124"/>
        <v>-0.18946658038837438</v>
      </c>
      <c r="CG67" s="137">
        <v>624.71745221992001</v>
      </c>
      <c r="CH67" s="138">
        <f t="shared" si="125"/>
        <v>-0.18826619995402094</v>
      </c>
      <c r="CI67" s="121">
        <v>570.73222424896494</v>
      </c>
      <c r="CJ67" s="138">
        <f t="shared" si="126"/>
        <v>-0.17348745731181892</v>
      </c>
      <c r="CK67" s="121">
        <v>583.76022823966105</v>
      </c>
      <c r="CL67" s="138">
        <f t="shared" si="127"/>
        <v>-0.20455014121080584</v>
      </c>
      <c r="CM67" s="137">
        <v>637.17408662857201</v>
      </c>
      <c r="CN67" s="138">
        <f t="shared" si="128"/>
        <v>-0.135355305794575</v>
      </c>
      <c r="CO67" s="137">
        <v>644.38775492419995</v>
      </c>
      <c r="CP67" s="138">
        <f t="shared" si="129"/>
        <v>-0.2220384006996482</v>
      </c>
      <c r="CQ67" s="137">
        <v>688.03584914854991</v>
      </c>
      <c r="CR67" s="138">
        <f t="shared" si="130"/>
        <v>-0.16799461560266238</v>
      </c>
      <c r="CS67" s="137">
        <v>660.6296327386699</v>
      </c>
      <c r="CT67" s="138">
        <f t="shared" si="131"/>
        <v>-0.19471980592672733</v>
      </c>
      <c r="CU67" s="137">
        <v>656.6361427521399</v>
      </c>
      <c r="CV67" s="138">
        <f t="shared" si="132"/>
        <v>-0.19958770502179357</v>
      </c>
      <c r="CW67" s="137">
        <f t="shared" si="133"/>
        <v>6978.7928693019121</v>
      </c>
      <c r="CX67" s="138">
        <f t="shared" si="134"/>
        <v>-0.20353829240464782</v>
      </c>
      <c r="CY67" s="138"/>
      <c r="CZ67" s="139">
        <f t="shared" si="135"/>
        <v>-6.044975563652466E-3</v>
      </c>
      <c r="DA67" s="139">
        <f t="shared" si="136"/>
        <v>-3.9832541347657124E-2</v>
      </c>
      <c r="DB67" s="139"/>
      <c r="DC67" s="139"/>
      <c r="DD67" s="139"/>
      <c r="DE67" s="139"/>
      <c r="DF67" s="139"/>
      <c r="DG67" s="139"/>
      <c r="DH67" s="139"/>
      <c r="DI67" s="139"/>
      <c r="DJ67" s="139"/>
      <c r="DK67" s="139"/>
      <c r="DL67" s="606"/>
      <c r="DM67" s="160">
        <v>644.73060755694905</v>
      </c>
      <c r="DN67" s="160">
        <v>416.79848519789499</v>
      </c>
      <c r="DO67" s="150">
        <v>757.34164917426097</v>
      </c>
      <c r="DP67" s="150">
        <v>731.67978326621699</v>
      </c>
      <c r="DQ67" s="150">
        <v>769.60877098444598</v>
      </c>
      <c r="DR67" s="150">
        <v>690.53062690699596</v>
      </c>
      <c r="DS67" s="150">
        <v>733.87432506209802</v>
      </c>
      <c r="DT67" s="150">
        <v>736.92013713691995</v>
      </c>
      <c r="DU67" s="150">
        <v>828.30277934504795</v>
      </c>
      <c r="DV67" s="150">
        <v>826.96081305642997</v>
      </c>
      <c r="DW67" s="150">
        <v>805.12495734351899</v>
      </c>
      <c r="DX67" s="150">
        <v>820.37238417235801</v>
      </c>
      <c r="DY67" s="151">
        <v>-0.14147369506427571</v>
      </c>
      <c r="DZ67" s="150">
        <f t="shared" si="137"/>
        <v>8762.2453192031371</v>
      </c>
      <c r="EA67" s="152">
        <f t="shared" si="138"/>
        <v>-0.12908730467577456</v>
      </c>
      <c r="EB67" s="152"/>
      <c r="EC67" s="131">
        <v>918.24455542602993</v>
      </c>
      <c r="ED67" s="131">
        <v>338.61672560997403</v>
      </c>
      <c r="EE67" s="131">
        <v>746.40246202710398</v>
      </c>
      <c r="EF67" s="131">
        <v>947.951072518199</v>
      </c>
      <c r="EG67" s="131">
        <v>905.66414820061993</v>
      </c>
      <c r="EH67" s="131">
        <v>925.65212152992808</v>
      </c>
      <c r="EI67" s="131">
        <v>817.29282802288901</v>
      </c>
      <c r="EJ67" s="131">
        <v>759.65924379718399</v>
      </c>
      <c r="EK67" s="131">
        <v>901.23400614262596</v>
      </c>
      <c r="EL67" s="131">
        <v>847.48625877198003</v>
      </c>
      <c r="EM67" s="131">
        <v>997.22936473385994</v>
      </c>
      <c r="EN67" s="131">
        <v>955.55882150142997</v>
      </c>
      <c r="EO67" s="143">
        <f t="shared" si="139"/>
        <v>10060.991608281824</v>
      </c>
      <c r="EP67" s="19"/>
      <c r="EQ67" s="157">
        <f>SUM(EC67:EN67)</f>
        <v>10060.991608281824</v>
      </c>
    </row>
    <row r="68" spans="1:147" ht="27" customHeight="1">
      <c r="A68" s="597"/>
      <c r="B68" s="128" t="s">
        <v>91</v>
      </c>
      <c r="C68" s="112">
        <f>C69+C70</f>
        <v>127671.776348118</v>
      </c>
      <c r="D68" s="19">
        <f t="shared" si="83"/>
        <v>0.14271318043092607</v>
      </c>
      <c r="E68" s="112">
        <f>E69+E70</f>
        <v>97007.492094024303</v>
      </c>
      <c r="F68" s="19">
        <f t="shared" si="84"/>
        <v>-0.12078805744860621</v>
      </c>
      <c r="G68" s="112">
        <f>G69+G70</f>
        <v>134508.47687010351</v>
      </c>
      <c r="H68" s="19">
        <f t="shared" si="85"/>
        <v>-5.0235718271162133E-3</v>
      </c>
      <c r="I68" s="112">
        <f>I69+I70</f>
        <v>136531.61629185901</v>
      </c>
      <c r="J68" s="19">
        <f t="shared" si="86"/>
        <v>-1.3172087203132676E-3</v>
      </c>
      <c r="K68" s="112">
        <f>K69+K70</f>
        <v>138306.67198406038</v>
      </c>
      <c r="L68" s="19">
        <f t="shared" si="87"/>
        <v>5.2797193888598493E-3</v>
      </c>
      <c r="M68" s="112">
        <f>M69+M70</f>
        <v>127948.0673223273</v>
      </c>
      <c r="N68" s="19">
        <f t="shared" si="88"/>
        <v>3.6270981571627559E-2</v>
      </c>
      <c r="O68" s="112">
        <f>O69+O70</f>
        <v>117942.26165356941</v>
      </c>
      <c r="P68" s="19">
        <f t="shared" si="89"/>
        <v>-8.6621408608217321E-3</v>
      </c>
      <c r="Q68" s="126"/>
      <c r="R68" s="126"/>
      <c r="S68" s="112">
        <f t="shared" si="90"/>
        <v>879916.36256406188</v>
      </c>
      <c r="T68" s="19">
        <f t="shared" si="91"/>
        <v>-0.11232050013045269</v>
      </c>
      <c r="U68" s="19"/>
      <c r="V68" s="112">
        <f>V69+V70</f>
        <v>111726.8782180074</v>
      </c>
      <c r="W68" s="19">
        <f t="shared" si="92"/>
        <v>-9.9654452527736526E-3</v>
      </c>
      <c r="X68" s="112">
        <f>X69+X70</f>
        <v>110334.59328648029</v>
      </c>
      <c r="Y68" s="19">
        <f t="shared" si="93"/>
        <v>0.48739069796279733</v>
      </c>
      <c r="Z68" s="112">
        <f>Z69+Z70</f>
        <v>135187.60149635602</v>
      </c>
      <c r="AA68" s="19">
        <f t="shared" si="94"/>
        <v>0.14272288584276849</v>
      </c>
      <c r="AB68" s="112">
        <f>AB69+AB70</f>
        <v>136711.6941275326</v>
      </c>
      <c r="AC68" s="19">
        <f t="shared" si="95"/>
        <v>0.12548531777543426</v>
      </c>
      <c r="AD68" s="112">
        <f>AD69+AD70</f>
        <v>137580.28667696711</v>
      </c>
      <c r="AE68" s="19">
        <f t="shared" si="96"/>
        <v>0.13703887030016326</v>
      </c>
      <c r="AF68" s="112">
        <f>AF69+AF70</f>
        <v>123469.7001051587</v>
      </c>
      <c r="AG68" s="19">
        <f t="shared" si="97"/>
        <v>0.12351459846727342</v>
      </c>
      <c r="AH68" s="112">
        <f>AH69+AH70</f>
        <v>118972.8209875731</v>
      </c>
      <c r="AI68" s="19">
        <f t="shared" si="98"/>
        <v>4.2057597254210322E-2</v>
      </c>
      <c r="AJ68" s="112">
        <f>AJ69+AJ70</f>
        <v>117270.99693035361</v>
      </c>
      <c r="AK68" s="19">
        <f t="shared" si="99"/>
        <v>-3.5469010782600563E-3</v>
      </c>
      <c r="AL68" s="112">
        <f>AL69+AL70</f>
        <v>126014.44103473049</v>
      </c>
      <c r="AM68" s="19">
        <f t="shared" si="100"/>
        <v>1.4787120275198351E-2</v>
      </c>
      <c r="AN68" s="112">
        <f>AN69+AN70</f>
        <v>121371.9593749156</v>
      </c>
      <c r="AO68" s="19">
        <f t="shared" si="101"/>
        <v>-5.8802219466997263E-2</v>
      </c>
      <c r="AP68" s="112">
        <f>AP69+AP70</f>
        <v>122087.1472054953</v>
      </c>
      <c r="AQ68" s="19">
        <f t="shared" si="102"/>
        <v>-4.7828482288576502E-2</v>
      </c>
      <c r="AR68" s="112">
        <f>AR69+AR70</f>
        <v>130349.3041391595</v>
      </c>
      <c r="AS68" s="19">
        <f t="shared" si="103"/>
        <v>-7.7318956102488068E-2</v>
      </c>
      <c r="AT68" s="112">
        <f t="shared" si="104"/>
        <v>1491077.4235827294</v>
      </c>
      <c r="AU68" s="19">
        <f t="shared" si="105"/>
        <v>5.5867126956798963E-2</v>
      </c>
      <c r="AV68" s="19"/>
      <c r="AW68" s="112">
        <f t="shared" si="106"/>
        <v>1270910.4928466866</v>
      </c>
      <c r="AX68" s="112">
        <f>AX69+AX70</f>
        <v>112851.4935991636</v>
      </c>
      <c r="AY68" s="19">
        <f t="shared" si="107"/>
        <v>0.48056874552700779</v>
      </c>
      <c r="AZ68" s="112">
        <f>AZ69+AZ70</f>
        <v>74179.967265897198</v>
      </c>
      <c r="BA68" s="19">
        <f t="shared" si="108"/>
        <v>-0.23076386963863582</v>
      </c>
      <c r="BB68" s="112">
        <f>BB69+BB70</f>
        <v>118303.0489466866</v>
      </c>
      <c r="BC68" s="19">
        <f t="shared" si="109"/>
        <v>3.6338656757415766E-2</v>
      </c>
      <c r="BD68" s="112">
        <f>BD69+BD70</f>
        <v>121469.1048993412</v>
      </c>
      <c r="BE68" s="19">
        <f t="shared" si="110"/>
        <v>8.4534041110520208E-2</v>
      </c>
      <c r="BF68" s="112">
        <f>BF69+BF70</f>
        <v>120998.7541064869</v>
      </c>
      <c r="BG68" s="19">
        <f t="shared" si="111"/>
        <v>6.6341037366803635E-2</v>
      </c>
      <c r="BH68" s="112">
        <f>BH69+BH70</f>
        <v>109895.9464110205</v>
      </c>
      <c r="BI68" s="19">
        <f t="shared" si="112"/>
        <v>1.7192276982266774E-2</v>
      </c>
      <c r="BJ68" s="112">
        <f>BJ69+BJ70</f>
        <v>114171.06050669639</v>
      </c>
      <c r="BK68" s="19">
        <f t="shared" si="113"/>
        <v>6.1975400726524965E-2</v>
      </c>
      <c r="BL68" s="112">
        <f>BL69+BL70</f>
        <v>117688.4261359138</v>
      </c>
      <c r="BM68" s="19">
        <f t="shared" si="114"/>
        <v>8.4006038953124973E-2</v>
      </c>
      <c r="BN68" s="112">
        <f>BN69+BN70</f>
        <v>124178.2030112452</v>
      </c>
      <c r="BO68" s="19">
        <f t="shared" si="115"/>
        <v>9.1423574202368574E-2</v>
      </c>
      <c r="BP68" s="112">
        <f>BP69+BP70</f>
        <v>128954.7870652461</v>
      </c>
      <c r="BQ68" s="19">
        <f t="shared" si="116"/>
        <v>8.5073478325137009E-2</v>
      </c>
      <c r="BR68" s="112">
        <f>BR69+BR70</f>
        <v>128219.70089898919</v>
      </c>
      <c r="BS68" s="19">
        <f t="shared" si="117"/>
        <v>6.4138410778376009E-2</v>
      </c>
      <c r="BT68" s="112">
        <f>BT69+BT70</f>
        <v>141272.33349083329</v>
      </c>
      <c r="BU68" s="19">
        <f t="shared" si="118"/>
        <v>8.8732437466958025E-2</v>
      </c>
      <c r="BV68" s="112">
        <f t="shared" si="119"/>
        <v>1412182.82633752</v>
      </c>
      <c r="BW68" s="19">
        <f t="shared" si="120"/>
        <v>7.0429474283105087E-2</v>
      </c>
      <c r="BX68" s="19"/>
      <c r="BY68" s="137">
        <f>BY69+BY70</f>
        <v>76221.718133725808</v>
      </c>
      <c r="BZ68" s="138">
        <f t="shared" si="121"/>
        <v>-6.9484059512366914E-2</v>
      </c>
      <c r="CA68" s="137">
        <f>CA69+CA70</f>
        <v>96433.285356798908</v>
      </c>
      <c r="CB68" s="138">
        <f t="shared" si="122"/>
        <v>0.67153239478270876</v>
      </c>
      <c r="CC68" s="137">
        <f>SUM(CC69:CC70)</f>
        <v>114154.8162613592</v>
      </c>
      <c r="CD68" s="138">
        <f t="shared" si="123"/>
        <v>0.30246882629723348</v>
      </c>
      <c r="CE68" s="137">
        <v>112001.19156699</v>
      </c>
      <c r="CF68" s="138">
        <f t="shared" si="124"/>
        <v>0.26666620160895871</v>
      </c>
      <c r="CG68" s="137">
        <v>113470.972105958</v>
      </c>
      <c r="CH68" s="138">
        <f t="shared" si="125"/>
        <v>0.23148471627713851</v>
      </c>
      <c r="CI68" s="137">
        <f>CI69+CI70</f>
        <v>108038.51827999711</v>
      </c>
      <c r="CJ68" s="138">
        <f t="shared" si="126"/>
        <v>0.28073089596801903</v>
      </c>
      <c r="CK68" s="137">
        <f>CK69+CK70</f>
        <v>107508.1969211236</v>
      </c>
      <c r="CL68" s="138">
        <f t="shared" si="127"/>
        <v>0.23327503305447617</v>
      </c>
      <c r="CM68" s="137">
        <v>108568.053965429</v>
      </c>
      <c r="CN68" s="138">
        <f t="shared" si="128"/>
        <v>0.2463435753256662</v>
      </c>
      <c r="CO68" s="137">
        <f>SUM(CO69:CO70)</f>
        <v>113776.36139296039</v>
      </c>
      <c r="CP68" s="138">
        <f t="shared" si="129"/>
        <v>0.11414028849267099</v>
      </c>
      <c r="CQ68" s="137">
        <f>SUM(CQ69:CQ70)</f>
        <v>118844.28994089321</v>
      </c>
      <c r="CR68" s="138">
        <f t="shared" si="130"/>
        <v>9.5594755423491051E-2</v>
      </c>
      <c r="CS68" s="137">
        <f>CS69+CS70</f>
        <v>120491.5635036625</v>
      </c>
      <c r="CT68" s="138">
        <f t="shared" si="131"/>
        <v>4.840452673294271E-2</v>
      </c>
      <c r="CU68" s="137">
        <f>CU69+CU70</f>
        <v>129758.5417951881</v>
      </c>
      <c r="CV68" s="138">
        <f t="shared" si="132"/>
        <v>0.12903707649378982</v>
      </c>
      <c r="CW68" s="137">
        <f t="shared" si="133"/>
        <v>1319267.5092240861</v>
      </c>
      <c r="CX68" s="138">
        <f t="shared" si="134"/>
        <v>0.20018124847550678</v>
      </c>
      <c r="CY68" s="138"/>
      <c r="CZ68" s="139">
        <f t="shared" si="135"/>
        <v>7.6909768800899503E-2</v>
      </c>
      <c r="DA68" s="139">
        <f t="shared" si="136"/>
        <v>1.3860771633105395E-2</v>
      </c>
      <c r="DB68" s="139"/>
      <c r="DC68" s="139"/>
      <c r="DD68" s="139"/>
      <c r="DE68" s="139"/>
      <c r="DF68" s="139"/>
      <c r="DG68" s="139"/>
      <c r="DH68" s="139"/>
      <c r="DI68" s="139"/>
      <c r="DJ68" s="139"/>
      <c r="DK68" s="139"/>
      <c r="DL68" s="615"/>
      <c r="DM68" s="137">
        <v>81913.393223314502</v>
      </c>
      <c r="DN68" s="137">
        <v>57691.544392314798</v>
      </c>
      <c r="DO68" s="137">
        <v>87644.950847605302</v>
      </c>
      <c r="DP68" s="137">
        <v>88422.025806580001</v>
      </c>
      <c r="DQ68" s="137">
        <v>92141.599977780003</v>
      </c>
      <c r="DR68" s="137">
        <v>84356.923550546504</v>
      </c>
      <c r="DS68" s="137">
        <v>87172.929022049502</v>
      </c>
      <c r="DT68" s="137">
        <v>87109.249900903495</v>
      </c>
      <c r="DU68" s="137">
        <v>102120.318749885</v>
      </c>
      <c r="DV68" s="137">
        <v>108474.679485806</v>
      </c>
      <c r="DW68" s="137">
        <v>107247.44522548599</v>
      </c>
      <c r="DX68" s="137">
        <v>114928.503675142</v>
      </c>
      <c r="DY68" s="138">
        <v>7.4882582601400599E-2</v>
      </c>
      <c r="DZ68" s="137">
        <f t="shared" si="137"/>
        <v>1099223.5638574131</v>
      </c>
      <c r="EA68" s="19">
        <f t="shared" si="138"/>
        <v>-2.9587112441058161E-2</v>
      </c>
      <c r="EB68" s="19"/>
      <c r="EC68" s="131">
        <f t="shared" ref="EC68:EN68" si="145">EC69+EC70</f>
        <v>103758.98208204861</v>
      </c>
      <c r="ED68" s="131">
        <f t="shared" si="145"/>
        <v>48600.394369202302</v>
      </c>
      <c r="EE68" s="131">
        <f t="shared" si="145"/>
        <v>81701.352365440092</v>
      </c>
      <c r="EF68" s="131">
        <f t="shared" si="145"/>
        <v>98312.864053686993</v>
      </c>
      <c r="EG68" s="131">
        <f t="shared" si="145"/>
        <v>99612.534724186</v>
      </c>
      <c r="EH68" s="131">
        <f t="shared" si="145"/>
        <v>101061.1197684909</v>
      </c>
      <c r="EI68" s="131">
        <f t="shared" si="145"/>
        <v>90880.083004092201</v>
      </c>
      <c r="EJ68" s="131">
        <f t="shared" si="145"/>
        <v>90997.46933418329</v>
      </c>
      <c r="EK68" s="131">
        <f t="shared" si="145"/>
        <v>102934.9642125016</v>
      </c>
      <c r="EL68" s="131">
        <f t="shared" si="145"/>
        <v>95041.3045193578</v>
      </c>
      <c r="EM68" s="108">
        <f t="shared" si="145"/>
        <v>112915.027739401</v>
      </c>
      <c r="EN68" s="108">
        <f t="shared" si="145"/>
        <v>106921.914575074</v>
      </c>
      <c r="EO68" s="143">
        <f t="shared" si="139"/>
        <v>1132738.0107476648</v>
      </c>
      <c r="EP68" s="19"/>
      <c r="EQ68" s="155"/>
    </row>
    <row r="69" spans="1:147" ht="27" customHeight="1">
      <c r="A69" s="597"/>
      <c r="B69" s="128" t="s">
        <v>92</v>
      </c>
      <c r="C69" s="112">
        <v>87883.343900000007</v>
      </c>
      <c r="D69" s="19">
        <f t="shared" ref="D69:D100" si="146">C69/V69-1</f>
        <v>0.10032146005489473</v>
      </c>
      <c r="E69" s="112">
        <v>85275.357600000003</v>
      </c>
      <c r="F69" s="19">
        <f t="shared" ref="F69:F100" si="147">E69/X69-1</f>
        <v>8.9810942511977077E-2</v>
      </c>
      <c r="G69" s="112">
        <v>110376.34209999999</v>
      </c>
      <c r="H69" s="19">
        <f t="shared" ref="H69:H100" si="148">G69/Z69-1</f>
        <v>0.31867221622020758</v>
      </c>
      <c r="I69" s="112">
        <v>94294.540500000003</v>
      </c>
      <c r="J69" s="19">
        <f t="shared" ref="J69:J100" si="149">I69/AB69-1</f>
        <v>9.7807960497357849E-2</v>
      </c>
      <c r="K69" s="112">
        <v>99094.462799999994</v>
      </c>
      <c r="L69" s="19">
        <f t="shared" ref="L69:L100" si="150">K69/AD69-1</f>
        <v>9.4166259671490726E-2</v>
      </c>
      <c r="M69" s="112">
        <v>99634.901400000002</v>
      </c>
      <c r="N69" s="19">
        <f t="shared" ref="N69:N100" si="151">M69/AF69-1</f>
        <v>0.14685693660768173</v>
      </c>
      <c r="O69" s="112">
        <v>78790.018200000006</v>
      </c>
      <c r="P69" s="19">
        <f t="shared" ref="P69:P100" si="152">O69/AH69-1</f>
        <v>4.361208407049233E-3</v>
      </c>
      <c r="Q69" s="126"/>
      <c r="R69" s="126"/>
      <c r="S69" s="112">
        <f t="shared" ref="S69:S100" si="153">C69+E69+G69+I69+K69+M69+O69+Q69</f>
        <v>655348.9665000001</v>
      </c>
      <c r="T69" s="19">
        <f t="shared" ref="T69:T100" si="154">S69/SUM(V69,X69,Z69,AB69,AD69,AF69,AH69,AJ69)-1</f>
        <v>-1.1284875937181527E-2</v>
      </c>
      <c r="U69" s="19"/>
      <c r="V69" s="112">
        <v>79870.607900000003</v>
      </c>
      <c r="W69" s="19">
        <f t="shared" ref="W69:W100" si="155">V69/AX69-1</f>
        <v>0.28309622111439969</v>
      </c>
      <c r="X69" s="112">
        <v>78247.844899999996</v>
      </c>
      <c r="Y69" s="19">
        <f t="shared" ref="Y69:Y100" si="156">X69/AZ69-1</f>
        <v>0.34958880639221768</v>
      </c>
      <c r="Z69" s="112">
        <v>83702.637199999997</v>
      </c>
      <c r="AA69" s="19">
        <f t="shared" ref="AA69:AA100" si="157">Z69/BB69-1</f>
        <v>0.32816906061041662</v>
      </c>
      <c r="AB69" s="112">
        <v>85893.474900000001</v>
      </c>
      <c r="AC69" s="19">
        <f t="shared" ref="AC69:AC100" si="158">AB69/BD69-1</f>
        <v>0.34334413702833322</v>
      </c>
      <c r="AD69" s="112">
        <v>90566.183999999994</v>
      </c>
      <c r="AE69" s="19">
        <f t="shared" ref="AE69:AE100" si="159">AD69/BF69-1</f>
        <v>0.37694601423081431</v>
      </c>
      <c r="AF69" s="112">
        <v>86876.486699999994</v>
      </c>
      <c r="AG69" s="19">
        <f t="shared" ref="AG69:AG100" si="160">AF69/BH69-1</f>
        <v>0.31174420904134292</v>
      </c>
      <c r="AH69" s="112">
        <v>78447.890599999999</v>
      </c>
      <c r="AI69" s="19">
        <f t="shared" ref="AI69:AI100" si="161">AH69/BJ69-1</f>
        <v>9.6512441625373979E-2</v>
      </c>
      <c r="AJ69" s="112">
        <v>79223.782300000006</v>
      </c>
      <c r="AK69" s="19">
        <f t="shared" ref="AK69:AK100" si="162">AJ69/BL69-1</f>
        <v>-1.5097560067444005E-2</v>
      </c>
      <c r="AL69" s="112">
        <v>81850.281199999998</v>
      </c>
      <c r="AM69" s="19">
        <f t="shared" ref="AM69:AM100" si="163">AL69/BN69-1</f>
        <v>-1.870169508251418E-2</v>
      </c>
      <c r="AN69" s="112">
        <v>76478.929199999999</v>
      </c>
      <c r="AO69" s="19">
        <f t="shared" ref="AO69:AO100" si="164">AN69/BP69-1</f>
        <v>-6.5529161387615553E-2</v>
      </c>
      <c r="AP69" s="112">
        <v>74461.916599999997</v>
      </c>
      <c r="AQ69" s="19">
        <f t="shared" ref="AQ69:AQ100" si="165">AP69/BR69-1</f>
        <v>-6.5097307700842988E-2</v>
      </c>
      <c r="AR69" s="112">
        <v>73869.186900000001</v>
      </c>
      <c r="AS69" s="19">
        <f t="shared" ref="AS69:AS100" si="166">AR69/BT69-1</f>
        <v>-7.6262876905307531E-2</v>
      </c>
      <c r="AT69" s="112">
        <f t="shared" ref="AT69:AT100" si="167">V69+X69+Z69+AB69+AD69+AF69+AH69+AJ69+AL69+AN69+AP69+AR69</f>
        <v>969489.22239999997</v>
      </c>
      <c r="AU69" s="19">
        <f t="shared" ref="AU69:AU100" si="168">AT69/SUM(AX69,AZ69,BB69,BD69,BF69,BH69,BJ69,BL69,BN69,BP69,BR69,BT69)-1</f>
        <v>0.13252878948807023</v>
      </c>
      <c r="AV69" s="19"/>
      <c r="AW69" s="112">
        <f t="shared" ref="AW69:AW100" si="169">AX69+AZ69+BB69+BD69+BF69+BH69+BJ69+BL69+BN69+BP69+BR69</f>
        <v>776071.60380000004</v>
      </c>
      <c r="AX69" s="112">
        <v>62248.338499999998</v>
      </c>
      <c r="AY69" s="19">
        <f t="shared" ref="AY69:AY100" si="170">AX69/BY69-1</f>
        <v>0.72833486087043875</v>
      </c>
      <c r="AZ69" s="112">
        <v>57979.026299999998</v>
      </c>
      <c r="BA69" s="19">
        <f t="shared" ref="BA69:BA100" si="171">AZ69/CA69-1</f>
        <v>0.10467508347062626</v>
      </c>
      <c r="BB69" s="112">
        <v>63021.071400000001</v>
      </c>
      <c r="BC69" s="19">
        <f t="shared" ref="BC69:BC100" si="172">BB69/CC69-1</f>
        <v>0.22915943196316313</v>
      </c>
      <c r="BD69" s="112">
        <v>63940.037799999998</v>
      </c>
      <c r="BE69" s="19">
        <f t="shared" ref="BE69:BE100" si="173">BD69/CE69-1</f>
        <v>0.21214175478727282</v>
      </c>
      <c r="BF69" s="112">
        <v>65773.227899999998</v>
      </c>
      <c r="BG69" s="19">
        <f t="shared" ref="BG69:BG100" si="174">BF69/CG69-1</f>
        <v>0.25977616280156601</v>
      </c>
      <c r="BH69" s="112">
        <v>66229.746700000003</v>
      </c>
      <c r="BI69" s="19">
        <f t="shared" ref="BI69:BI100" si="175">BH69/CI69-1</f>
        <v>0.25617000233394749</v>
      </c>
      <c r="BJ69" s="112">
        <v>71543.092099999994</v>
      </c>
      <c r="BK69" s="19">
        <f t="shared" ref="BK69:BK100" si="176">BJ69/CK69-1</f>
        <v>0.37881205373549132</v>
      </c>
      <c r="BL69" s="112">
        <v>80438.202900000004</v>
      </c>
      <c r="BM69" s="19">
        <f t="shared" ref="BM69:BM100" si="177">BL69/CM69-1</f>
        <v>0.74531003625943093</v>
      </c>
      <c r="BN69" s="112">
        <v>83410.193199999994</v>
      </c>
      <c r="BO69" s="19">
        <f t="shared" ref="BO69:BO100" si="178">BN69/CO69-1</f>
        <v>0.75317172433012569</v>
      </c>
      <c r="BP69" s="112">
        <v>81841.964500000002</v>
      </c>
      <c r="BQ69" s="19">
        <f t="shared" ref="BQ69:BQ100" si="179">BP69/CQ69-1</f>
        <v>0.65741440927291217</v>
      </c>
      <c r="BR69" s="112">
        <v>79646.702499999999</v>
      </c>
      <c r="BS69" s="19">
        <f t="shared" ref="BS69:BS100" si="180">BR69/CS69-1</f>
        <v>0.51593079305370493</v>
      </c>
      <c r="BT69" s="112">
        <v>79967.758199999997</v>
      </c>
      <c r="BU69" s="19">
        <f t="shared" ref="BU69:BU100" si="181">BT69/CU69-1</f>
        <v>0.44664306888150263</v>
      </c>
      <c r="BV69" s="112">
        <f t="shared" ref="BV69:BV100" si="182">AX69+AZ69+BB69+BD69+BF69+BH69+BJ69+BL69+BN69+BP69+BR69+BT69</f>
        <v>856039.36200000008</v>
      </c>
      <c r="BW69" s="19">
        <f t="shared" ref="BW69:BW100" si="183">BV69/SUM(BY69,CA69,CC69,CE69,CG69,CI69,CK69,CM69,CO69,CQ69,CS69,CU69)-1</f>
        <v>0.42624185412368254</v>
      </c>
      <c r="BX69" s="19"/>
      <c r="BY69" s="108">
        <v>36016.364600000001</v>
      </c>
      <c r="BZ69" s="138">
        <f t="shared" ref="BZ69:BZ100" si="184">BY69/DM69-1</f>
        <v>1.5564881992958286</v>
      </c>
      <c r="CA69" s="108">
        <v>52485.139900000002</v>
      </c>
      <c r="CB69" s="138">
        <f t="shared" ref="CB69:CB100" si="185">CA69/DN69-1</f>
        <v>2.6216840219289708</v>
      </c>
      <c r="CC69" s="137">
        <v>51271.681900000003</v>
      </c>
      <c r="CD69" s="138">
        <f t="shared" ref="CD69:CD100" si="186">CC69/DO69-1</f>
        <v>4.1302677951965023</v>
      </c>
      <c r="CE69" s="137">
        <v>52749.637199999997</v>
      </c>
      <c r="CF69" s="138">
        <f t="shared" ref="CF69:CF100" si="187">CE69/DP69-1</f>
        <v>5.2704668643725778</v>
      </c>
      <c r="CG69" s="137">
        <v>52210.249600000003</v>
      </c>
      <c r="CH69" s="138">
        <f t="shared" ref="CH69:CH100" si="188">CG69/DQ69-1</f>
        <v>4.6120467893484403</v>
      </c>
      <c r="CI69" s="121">
        <v>52723.553800000002</v>
      </c>
      <c r="CJ69" s="138">
        <f t="shared" ref="CJ69:CJ100" si="189">CI69/DR69-1</f>
        <v>4.7341745600872933</v>
      </c>
      <c r="CK69" s="121">
        <v>51887.486700000001</v>
      </c>
      <c r="CL69" s="138">
        <f t="shared" ref="CL69:CL100" si="190">CK69/DS69-1</f>
        <v>5.2044482416693807</v>
      </c>
      <c r="CM69" s="137">
        <v>46088.202799999999</v>
      </c>
      <c r="CN69" s="138">
        <f t="shared" ref="CN69:CN100" si="191">CM69/DT69-1</f>
        <v>4.2652371296975353</v>
      </c>
      <c r="CO69" s="121">
        <v>47576.738799999999</v>
      </c>
      <c r="CP69" s="138">
        <f t="shared" ref="CP69:CP100" si="192">CO69/DU69-1</f>
        <v>3.3986197815866239</v>
      </c>
      <c r="CQ69" s="121">
        <v>49379.3007</v>
      </c>
      <c r="CR69" s="138">
        <f t="shared" ref="CR69:CR100" si="193">CQ69/DV69-1</f>
        <v>3.023175276170492</v>
      </c>
      <c r="CS69" s="108">
        <v>52539.801200000002</v>
      </c>
      <c r="CT69" s="138">
        <f t="shared" ref="CT69:CT100" si="194">CS69/DX69-1</f>
        <v>2.1002525570645276</v>
      </c>
      <c r="CU69" s="108">
        <v>55278.153899999998</v>
      </c>
      <c r="CV69" s="138">
        <f t="shared" ref="CV69:CV100" si="195">CU69/DX69-1</f>
        <v>2.2618364375973594</v>
      </c>
      <c r="CW69" s="137">
        <f t="shared" ref="CW69:CW100" si="196">BY69+CA69+CC69+CE69+CG69+CI69+CK69+CM69+CO69+CQ69+CS69+CU69</f>
        <v>600206.31110000017</v>
      </c>
      <c r="CX69" s="138">
        <f t="shared" ref="CX69:CX100" si="197">CW69/SUM(DM69:DX69)-1</f>
        <v>3.4361322786071904</v>
      </c>
      <c r="CY69" s="138"/>
      <c r="CZ69" s="139">
        <f t="shared" ref="CZ69:CZ100" si="198">CU69/CS69-1</f>
        <v>5.2119586246169414E-2</v>
      </c>
      <c r="DA69" s="139">
        <f t="shared" ref="DA69:DA100" si="199">CS69/CQ69-1</f>
        <v>6.4004561733293386E-2</v>
      </c>
      <c r="DB69" s="139"/>
      <c r="DC69" s="139"/>
      <c r="DD69" s="139"/>
      <c r="DE69" s="139"/>
      <c r="DF69" s="139"/>
      <c r="DG69" s="139"/>
      <c r="DH69" s="139"/>
      <c r="DI69" s="139"/>
      <c r="DJ69" s="139"/>
      <c r="DK69" s="139"/>
      <c r="DL69" s="615"/>
      <c r="DM69" s="108">
        <v>14088.2186</v>
      </c>
      <c r="DN69" s="108">
        <v>14491.915800000001</v>
      </c>
      <c r="DO69" s="137">
        <v>9993.9581999999991</v>
      </c>
      <c r="DP69" s="137">
        <v>8412.3938999999991</v>
      </c>
      <c r="DQ69" s="137">
        <v>9303.2456000000002</v>
      </c>
      <c r="DR69" s="137">
        <v>9194.6196</v>
      </c>
      <c r="DS69" s="137">
        <v>8362.9493999999995</v>
      </c>
      <c r="DT69" s="137">
        <v>8753.3004999999994</v>
      </c>
      <c r="DU69" s="137">
        <v>10816.2881</v>
      </c>
      <c r="DV69" s="137">
        <v>12273.7135</v>
      </c>
      <c r="DW69" s="137">
        <v>12661.9166</v>
      </c>
      <c r="DX69" s="137">
        <v>16946.942299999999</v>
      </c>
      <c r="DY69" s="138">
        <v>1.05943654732507</v>
      </c>
      <c r="DZ69" s="137">
        <f t="shared" ref="DZ69:DZ100" si="200">SUM(DM69:DX69)</f>
        <v>135299.4621</v>
      </c>
      <c r="EA69" s="19">
        <f t="shared" ref="EA69:EA100" si="201">IFERROR(DZ69/SUM(EC69:EN69)-1,"")</f>
        <v>0.58672793319885996</v>
      </c>
      <c r="EB69" s="19"/>
      <c r="EC69" s="131">
        <v>9102.8012999999992</v>
      </c>
      <c r="ED69" s="131">
        <v>5915.8161</v>
      </c>
      <c r="EE69" s="131">
        <v>6278.2210999999998</v>
      </c>
      <c r="EF69" s="131">
        <v>6371.6292899999999</v>
      </c>
      <c r="EG69" s="131">
        <v>6523.0991999999997</v>
      </c>
      <c r="EH69" s="131">
        <v>6833.2606999999998</v>
      </c>
      <c r="EI69" s="131">
        <v>7011.0955000000004</v>
      </c>
      <c r="EJ69" s="131">
        <v>6765.9530000000004</v>
      </c>
      <c r="EK69" s="131">
        <v>7283.5645000000004</v>
      </c>
      <c r="EL69" s="131">
        <v>7373.2723999999998</v>
      </c>
      <c r="EM69" s="131">
        <v>7581.8428000000004</v>
      </c>
      <c r="EN69" s="131">
        <v>8228.9218000000001</v>
      </c>
      <c r="EO69" s="134">
        <f t="shared" ref="EO69:EO100" si="202">SUM(EC69:EN69)</f>
        <v>85269.47769</v>
      </c>
      <c r="EP69" s="19"/>
      <c r="EQ69" s="157">
        <f>SUM(EC69:EN69)</f>
        <v>85269.47769</v>
      </c>
    </row>
    <row r="70" spans="1:147" ht="27" customHeight="1" thickBot="1">
      <c r="A70" s="598"/>
      <c r="B70" s="128" t="s">
        <v>93</v>
      </c>
      <c r="C70" s="112">
        <v>39788.432448118001</v>
      </c>
      <c r="D70" s="19">
        <f t="shared" si="146"/>
        <v>0.24899845621999228</v>
      </c>
      <c r="E70" s="112">
        <v>11732.1344940243</v>
      </c>
      <c r="F70" s="19">
        <f t="shared" si="147"/>
        <v>-0.63436200038992996</v>
      </c>
      <c r="G70" s="112">
        <v>24132.134770103501</v>
      </c>
      <c r="H70" s="19">
        <f t="shared" si="148"/>
        <v>-0.53127801291276178</v>
      </c>
      <c r="I70" s="112">
        <v>42237.075791859002</v>
      </c>
      <c r="J70" s="19">
        <f t="shared" si="149"/>
        <v>-0.1688595855209436</v>
      </c>
      <c r="K70" s="112">
        <v>39212.209184060397</v>
      </c>
      <c r="L70" s="19">
        <f t="shared" si="150"/>
        <v>-0.16594794005775981</v>
      </c>
      <c r="M70" s="112">
        <v>28313.165922327302</v>
      </c>
      <c r="N70" s="19">
        <f t="shared" si="151"/>
        <v>-0.22627276241512373</v>
      </c>
      <c r="O70" s="112">
        <v>39152.243453569397</v>
      </c>
      <c r="P70" s="19">
        <f t="shared" si="152"/>
        <v>-3.3872653718971746E-2</v>
      </c>
      <c r="Q70" s="126"/>
      <c r="R70" s="126"/>
      <c r="S70" s="112">
        <f t="shared" si="153"/>
        <v>224567.39606406188</v>
      </c>
      <c r="T70" s="19">
        <f t="shared" si="154"/>
        <v>-0.31623066910123787</v>
      </c>
      <c r="U70" s="19"/>
      <c r="V70" s="112">
        <v>31856.270318007399</v>
      </c>
      <c r="W70" s="19">
        <f t="shared" si="155"/>
        <v>-0.37046869398596183</v>
      </c>
      <c r="X70" s="112">
        <v>32086.7483864803</v>
      </c>
      <c r="Y70" s="19">
        <f t="shared" si="156"/>
        <v>0.98054844184807211</v>
      </c>
      <c r="Z70" s="112">
        <v>51484.964296356004</v>
      </c>
      <c r="AA70" s="19">
        <f t="shared" si="157"/>
        <v>-6.8684468588771974E-2</v>
      </c>
      <c r="AB70" s="112">
        <v>50818.219227532602</v>
      </c>
      <c r="AC70" s="19">
        <f t="shared" si="158"/>
        <v>-0.11665142875027512</v>
      </c>
      <c r="AD70" s="112">
        <v>47014.102676967101</v>
      </c>
      <c r="AE70" s="19">
        <f t="shared" si="159"/>
        <v>-0.14868891423175379</v>
      </c>
      <c r="AF70" s="112">
        <v>36593.213405158698</v>
      </c>
      <c r="AG70" s="19">
        <f t="shared" si="160"/>
        <v>-0.16197851777050143</v>
      </c>
      <c r="AH70" s="112">
        <v>40524.930387573098</v>
      </c>
      <c r="AI70" s="19">
        <f t="shared" si="161"/>
        <v>-4.9334699675552263E-2</v>
      </c>
      <c r="AJ70" s="112">
        <v>38047.214630353599</v>
      </c>
      <c r="AK70" s="19">
        <f t="shared" si="162"/>
        <v>2.1395613910614175E-2</v>
      </c>
      <c r="AL70" s="112">
        <v>44164.159834730497</v>
      </c>
      <c r="AM70" s="19">
        <f t="shared" si="163"/>
        <v>8.3304287827867363E-2</v>
      </c>
      <c r="AN70" s="112">
        <v>44893.030174915599</v>
      </c>
      <c r="AO70" s="19">
        <f t="shared" si="164"/>
        <v>-4.7116523049671399E-2</v>
      </c>
      <c r="AP70" s="112">
        <v>47625.230605495301</v>
      </c>
      <c r="AQ70" s="19">
        <f t="shared" si="165"/>
        <v>-1.9512235701587222E-2</v>
      </c>
      <c r="AR70" s="112">
        <v>56480.117239159503</v>
      </c>
      <c r="AS70" s="19">
        <f t="shared" si="166"/>
        <v>-7.8696541469967407E-2</v>
      </c>
      <c r="AT70" s="112">
        <f t="shared" si="167"/>
        <v>521588.20118272968</v>
      </c>
      <c r="AU70" s="19">
        <f t="shared" si="168"/>
        <v>-6.2133721549623155E-2</v>
      </c>
      <c r="AV70" s="19"/>
      <c r="AW70" s="112">
        <f t="shared" si="169"/>
        <v>494838.8890466867</v>
      </c>
      <c r="AX70" s="112">
        <v>50603.155099163603</v>
      </c>
      <c r="AY70" s="19">
        <f t="shared" si="170"/>
        <v>0.25861733952210431</v>
      </c>
      <c r="AZ70" s="112">
        <v>16200.9409658972</v>
      </c>
      <c r="BA70" s="19">
        <f t="shared" si="171"/>
        <v>-0.63136235221068082</v>
      </c>
      <c r="BB70" s="112">
        <v>55281.977546686598</v>
      </c>
      <c r="BC70" s="19">
        <f t="shared" si="172"/>
        <v>-0.12087751178229134</v>
      </c>
      <c r="BD70" s="112">
        <v>57529.067099341199</v>
      </c>
      <c r="BE70" s="19">
        <f t="shared" si="173"/>
        <v>-2.9070752422460155E-2</v>
      </c>
      <c r="BF70" s="112">
        <v>55225.526206486902</v>
      </c>
      <c r="BG70" s="19">
        <f t="shared" si="174"/>
        <v>-9.8516570693142347E-2</v>
      </c>
      <c r="BH70" s="112">
        <v>43666.199711020497</v>
      </c>
      <c r="BI70" s="19">
        <f t="shared" si="175"/>
        <v>-0.21058975411959291</v>
      </c>
      <c r="BJ70" s="112">
        <v>42627.968406696396</v>
      </c>
      <c r="BK70" s="19">
        <f t="shared" si="176"/>
        <v>-0.23359539572173293</v>
      </c>
      <c r="BL70" s="112">
        <v>37250.2232359138</v>
      </c>
      <c r="BM70" s="19">
        <f t="shared" si="177"/>
        <v>-0.40380422582496667</v>
      </c>
      <c r="BN70" s="112">
        <v>40768.009811245203</v>
      </c>
      <c r="BO70" s="19">
        <f t="shared" si="178"/>
        <v>-0.38416552520375802</v>
      </c>
      <c r="BP70" s="112">
        <v>47112.822565246097</v>
      </c>
      <c r="BQ70" s="19">
        <f t="shared" si="179"/>
        <v>-0.32177600428517239</v>
      </c>
      <c r="BR70" s="112">
        <v>48572.998398989199</v>
      </c>
      <c r="BS70" s="19">
        <f t="shared" si="180"/>
        <v>-0.28518412543994931</v>
      </c>
      <c r="BT70" s="112">
        <v>61304.575290833302</v>
      </c>
      <c r="BU70" s="19">
        <f t="shared" si="181"/>
        <v>-0.17690311472190978</v>
      </c>
      <c r="BV70" s="112">
        <f t="shared" si="182"/>
        <v>556143.46433751995</v>
      </c>
      <c r="BW70" s="19">
        <f t="shared" si="183"/>
        <v>-0.22657005302412603</v>
      </c>
      <c r="BX70" s="19"/>
      <c r="BY70" s="108">
        <v>40205.3535337258</v>
      </c>
      <c r="BZ70" s="138">
        <f t="shared" si="184"/>
        <v>-0.40722078849015664</v>
      </c>
      <c r="CA70" s="108">
        <v>43948.145456798899</v>
      </c>
      <c r="CB70" s="138">
        <f t="shared" si="185"/>
        <v>1.7326928237000105E-2</v>
      </c>
      <c r="CC70" s="137">
        <v>62883.134361359203</v>
      </c>
      <c r="CD70" s="138">
        <f t="shared" si="186"/>
        <v>-0.19018247909933861</v>
      </c>
      <c r="CE70" s="137">
        <v>59251.554366989898</v>
      </c>
      <c r="CF70" s="138">
        <f t="shared" si="187"/>
        <v>-0.25944473240206167</v>
      </c>
      <c r="CG70" s="137">
        <v>61260.722505958103</v>
      </c>
      <c r="CH70" s="138">
        <f t="shared" si="188"/>
        <v>-0.26047876051977448</v>
      </c>
      <c r="CI70" s="108">
        <v>55314.964479997099</v>
      </c>
      <c r="CJ70" s="138">
        <f t="shared" si="189"/>
        <v>-0.26405975372452761</v>
      </c>
      <c r="CK70" s="121">
        <v>55620.710221123598</v>
      </c>
      <c r="CL70" s="138">
        <f t="shared" si="190"/>
        <v>-0.29424280417448556</v>
      </c>
      <c r="CM70" s="137">
        <v>62479.851165428998</v>
      </c>
      <c r="CN70" s="138">
        <f t="shared" si="191"/>
        <v>-0.20261509632466324</v>
      </c>
      <c r="CO70" s="137">
        <v>66199.622592960397</v>
      </c>
      <c r="CP70" s="138">
        <f t="shared" si="192"/>
        <v>-0.27495399576816026</v>
      </c>
      <c r="CQ70" s="137">
        <v>69464.989240893206</v>
      </c>
      <c r="CR70" s="138">
        <f t="shared" si="193"/>
        <v>-0.27791796548963654</v>
      </c>
      <c r="CS70" s="137">
        <v>67951.762303662501</v>
      </c>
      <c r="CT70" s="138">
        <f t="shared" si="194"/>
        <v>-0.30648418590212367</v>
      </c>
      <c r="CU70" s="137">
        <v>74480.387895188105</v>
      </c>
      <c r="CV70" s="138">
        <f t="shared" si="195"/>
        <v>-0.23985302081454696</v>
      </c>
      <c r="CW70" s="137">
        <f t="shared" si="196"/>
        <v>719061.19812408567</v>
      </c>
      <c r="CX70" s="138">
        <f t="shared" si="197"/>
        <v>-0.25402716166853434</v>
      </c>
      <c r="CY70" s="138"/>
      <c r="CZ70" s="139">
        <f t="shared" si="198"/>
        <v>9.6077355026504163E-2</v>
      </c>
      <c r="DA70" s="139">
        <f t="shared" si="199"/>
        <v>-2.1784023200278391E-2</v>
      </c>
      <c r="DB70" s="139"/>
      <c r="DC70" s="139"/>
      <c r="DD70" s="139"/>
      <c r="DE70" s="139"/>
      <c r="DF70" s="139"/>
      <c r="DG70" s="139"/>
      <c r="DH70" s="139"/>
      <c r="DI70" s="139"/>
      <c r="DJ70" s="139"/>
      <c r="DK70" s="139"/>
      <c r="DL70" s="607"/>
      <c r="DM70" s="163">
        <v>67825.174623314495</v>
      </c>
      <c r="DN70" s="163">
        <v>43199.628592314803</v>
      </c>
      <c r="DO70" s="146">
        <v>77650.992647605293</v>
      </c>
      <c r="DP70" s="146">
        <v>80009.631906580005</v>
      </c>
      <c r="DQ70" s="146">
        <v>82838.354377780095</v>
      </c>
      <c r="DR70" s="146">
        <v>75162.303950546499</v>
      </c>
      <c r="DS70" s="146">
        <v>78809.979622049505</v>
      </c>
      <c r="DT70" s="146">
        <v>78355.949400903497</v>
      </c>
      <c r="DU70" s="146">
        <v>91304.030649884793</v>
      </c>
      <c r="DV70" s="146">
        <v>96200.965985806193</v>
      </c>
      <c r="DW70" s="146">
        <v>94585.528625485604</v>
      </c>
      <c r="DX70" s="146">
        <v>97981.561375141799</v>
      </c>
      <c r="DY70" s="147">
        <v>-7.2085300073280196E-3</v>
      </c>
      <c r="DZ70" s="146">
        <f t="shared" si="200"/>
        <v>963924.10175741266</v>
      </c>
      <c r="EA70" s="148">
        <f t="shared" si="201"/>
        <v>-7.9758416280418132E-2</v>
      </c>
      <c r="EB70" s="158"/>
      <c r="EC70" s="131">
        <v>94656.180782048599</v>
      </c>
      <c r="ED70" s="131">
        <v>42684.578269202299</v>
      </c>
      <c r="EE70" s="131">
        <v>75423.131265440097</v>
      </c>
      <c r="EF70" s="131">
        <v>91941.234763686996</v>
      </c>
      <c r="EG70" s="131">
        <v>93089.435524186003</v>
      </c>
      <c r="EH70" s="131">
        <v>94227.8590684909</v>
      </c>
      <c r="EI70" s="131">
        <v>83868.987504092205</v>
      </c>
      <c r="EJ70" s="131">
        <v>84231.516334183296</v>
      </c>
      <c r="EK70" s="131">
        <v>95651.399712501603</v>
      </c>
      <c r="EL70" s="131">
        <v>87668.032119357798</v>
      </c>
      <c r="EM70" s="131">
        <v>105333.18493940101</v>
      </c>
      <c r="EN70" s="131">
        <v>98692.992775074003</v>
      </c>
      <c r="EO70" s="134">
        <f t="shared" si="202"/>
        <v>1047468.5330576648</v>
      </c>
      <c r="EP70" s="19"/>
      <c r="EQ70" s="157">
        <f>SUM(EC70:EN70)</f>
        <v>1047468.5330576648</v>
      </c>
    </row>
    <row r="71" spans="1:147" s="80" customFormat="1" ht="27" customHeight="1">
      <c r="A71" s="596" t="s">
        <v>103</v>
      </c>
      <c r="B71" s="128" t="s">
        <v>88</v>
      </c>
      <c r="C71" s="112">
        <v>809.67390716711998</v>
      </c>
      <c r="D71" s="19">
        <f t="shared" si="146"/>
        <v>0.25716864659414962</v>
      </c>
      <c r="E71" s="112">
        <v>467.48929692980198</v>
      </c>
      <c r="F71" s="19">
        <f t="shared" si="147"/>
        <v>-0.10381007405452514</v>
      </c>
      <c r="G71" s="112">
        <v>683.14790915306503</v>
      </c>
      <c r="H71" s="19">
        <f t="shared" si="148"/>
        <v>-2.113188950258027E-3</v>
      </c>
      <c r="I71" s="112">
        <v>717.01981354132602</v>
      </c>
      <c r="J71" s="19">
        <f t="shared" si="149"/>
        <v>1.9992642662504556E-2</v>
      </c>
      <c r="K71" s="112">
        <v>725.81708741728096</v>
      </c>
      <c r="L71" s="19">
        <f t="shared" si="150"/>
        <v>5.2016894687538784E-2</v>
      </c>
      <c r="M71" s="112">
        <v>679.73438805607498</v>
      </c>
      <c r="N71" s="19">
        <f t="shared" si="151"/>
        <v>7.1437841676057268E-2</v>
      </c>
      <c r="O71" s="112">
        <v>705.18838958529898</v>
      </c>
      <c r="P71" s="19">
        <f t="shared" si="152"/>
        <v>5.1658995112846551E-3</v>
      </c>
      <c r="Q71" s="126"/>
      <c r="R71" s="126"/>
      <c r="S71" s="112">
        <f t="shared" si="153"/>
        <v>4788.0707918499684</v>
      </c>
      <c r="T71" s="19">
        <f t="shared" si="154"/>
        <v>-8.8045231232884547E-2</v>
      </c>
      <c r="U71" s="19"/>
      <c r="V71" s="112">
        <v>644.04557762448405</v>
      </c>
      <c r="W71" s="19">
        <f t="shared" si="155"/>
        <v>-0.11265540799801899</v>
      </c>
      <c r="X71" s="112">
        <v>521.64087476948998</v>
      </c>
      <c r="Y71" s="19">
        <f t="shared" si="156"/>
        <v>0.59436034674645488</v>
      </c>
      <c r="Z71" s="112">
        <v>684.59458686944402</v>
      </c>
      <c r="AA71" s="19">
        <f t="shared" si="157"/>
        <v>0.13248120651434192</v>
      </c>
      <c r="AB71" s="112">
        <v>702.96567205590497</v>
      </c>
      <c r="AC71" s="19">
        <f t="shared" si="158"/>
        <v>8.6880452262310115E-2</v>
      </c>
      <c r="AD71" s="112">
        <v>689.92911718671303</v>
      </c>
      <c r="AE71" s="19">
        <f t="shared" si="159"/>
        <v>2.3679615197837789E-2</v>
      </c>
      <c r="AF71" s="112">
        <v>634.41327309549001</v>
      </c>
      <c r="AG71" s="19">
        <f t="shared" si="160"/>
        <v>4.9281279497717767E-2</v>
      </c>
      <c r="AH71" s="112">
        <v>701.56417953311404</v>
      </c>
      <c r="AI71" s="19">
        <f t="shared" si="161"/>
        <v>-5.503962840958776E-3</v>
      </c>
      <c r="AJ71" s="112">
        <v>671.18473543500795</v>
      </c>
      <c r="AK71" s="19">
        <f t="shared" si="162"/>
        <v>-3.7466181130705545E-2</v>
      </c>
      <c r="AL71" s="112">
        <v>720.66056290956703</v>
      </c>
      <c r="AM71" s="19">
        <f t="shared" si="163"/>
        <v>-1.8016938505011071E-3</v>
      </c>
      <c r="AN71" s="112">
        <v>681.02054421314403</v>
      </c>
      <c r="AO71" s="19">
        <f t="shared" si="164"/>
        <v>-1.9629830365622269E-2</v>
      </c>
      <c r="AP71" s="112">
        <v>752.96979006787603</v>
      </c>
      <c r="AQ71" s="19">
        <f t="shared" si="165"/>
        <v>2.1370882763109167E-2</v>
      </c>
      <c r="AR71" s="112">
        <v>836.84511047877197</v>
      </c>
      <c r="AS71" s="19">
        <f t="shared" si="166"/>
        <v>6.4751159390114443E-2</v>
      </c>
      <c r="AT71" s="112">
        <f t="shared" si="167"/>
        <v>8241.8340242390059</v>
      </c>
      <c r="AU71" s="19">
        <f t="shared" si="168"/>
        <v>3.9926088785163572E-2</v>
      </c>
      <c r="AV71" s="19"/>
      <c r="AW71" s="112">
        <f t="shared" si="169"/>
        <v>7139.4499569314557</v>
      </c>
      <c r="AX71" s="112">
        <v>725.81225313090795</v>
      </c>
      <c r="AY71" s="19">
        <f t="shared" si="170"/>
        <v>0.75643322212100927</v>
      </c>
      <c r="AZ71" s="112">
        <v>327.17878102900698</v>
      </c>
      <c r="BA71" s="19">
        <f t="shared" si="171"/>
        <v>-0.3353757481962768</v>
      </c>
      <c r="BB71" s="112">
        <v>604.50856308384505</v>
      </c>
      <c r="BC71" s="19">
        <f t="shared" si="172"/>
        <v>5.3794565483259449E-2</v>
      </c>
      <c r="BD71" s="112">
        <v>646.773682048198</v>
      </c>
      <c r="BE71" s="19">
        <f t="shared" si="173"/>
        <v>0.14591419493873836</v>
      </c>
      <c r="BF71" s="112">
        <v>673.96977232312702</v>
      </c>
      <c r="BG71" s="19">
        <f t="shared" si="174"/>
        <v>0.1553633316650751</v>
      </c>
      <c r="BH71" s="112">
        <v>604.61697496326099</v>
      </c>
      <c r="BI71" s="19">
        <f t="shared" si="175"/>
        <v>3.9744125465479563E-2</v>
      </c>
      <c r="BJ71" s="112">
        <v>705.44693323993499</v>
      </c>
      <c r="BK71" s="19">
        <f t="shared" si="176"/>
        <v>0.18193588063667776</v>
      </c>
      <c r="BL71" s="112">
        <v>697.310289028037</v>
      </c>
      <c r="BM71" s="19">
        <f t="shared" si="177"/>
        <v>0.13819249948081969</v>
      </c>
      <c r="BN71" s="112">
        <v>721.96131617321601</v>
      </c>
      <c r="BO71" s="19">
        <f t="shared" si="178"/>
        <v>0.1520219087488146</v>
      </c>
      <c r="BP71" s="112">
        <v>694.65653414069698</v>
      </c>
      <c r="BQ71" s="19">
        <f t="shared" si="179"/>
        <v>0.10354405745390083</v>
      </c>
      <c r="BR71" s="112">
        <v>737.21485777122496</v>
      </c>
      <c r="BS71" s="19">
        <f t="shared" si="180"/>
        <v>8.8908166920390386E-2</v>
      </c>
      <c r="BT71" s="112">
        <v>785.95369734850897</v>
      </c>
      <c r="BU71" s="19">
        <f t="shared" si="181"/>
        <v>0.14444554692348976</v>
      </c>
      <c r="BV71" s="112">
        <f t="shared" si="182"/>
        <v>7925.4036542799649</v>
      </c>
      <c r="BW71" s="19">
        <f t="shared" si="183"/>
        <v>0.12610842562342572</v>
      </c>
      <c r="BX71" s="19"/>
      <c r="BY71" s="108">
        <v>413.23077017095</v>
      </c>
      <c r="BZ71" s="138">
        <f t="shared" si="184"/>
        <v>-4.4088709511087787E-2</v>
      </c>
      <c r="CA71" s="108">
        <v>492.27632025325101</v>
      </c>
      <c r="CB71" s="138">
        <f t="shared" si="185"/>
        <v>0.67906661507704724</v>
      </c>
      <c r="CC71" s="137">
        <v>573.64934578745294</v>
      </c>
      <c r="CD71" s="138">
        <f t="shared" si="186"/>
        <v>0.16744524281373963</v>
      </c>
      <c r="CE71" s="137">
        <v>564.41720061140802</v>
      </c>
      <c r="CF71" s="138">
        <f t="shared" si="187"/>
        <v>0.22022997707395198</v>
      </c>
      <c r="CG71" s="137">
        <v>583.34010942845305</v>
      </c>
      <c r="CH71" s="138">
        <f t="shared" si="188"/>
        <v>0.17011168443536562</v>
      </c>
      <c r="CI71" s="121">
        <v>581.50554560006003</v>
      </c>
      <c r="CJ71" s="138">
        <f t="shared" si="189"/>
        <v>0.23693873387352449</v>
      </c>
      <c r="CK71" s="121">
        <v>596.85719402978896</v>
      </c>
      <c r="CL71" s="138">
        <f t="shared" si="190"/>
        <v>0.21619839957603015</v>
      </c>
      <c r="CM71" s="137">
        <v>612.647060445497</v>
      </c>
      <c r="CN71" s="138">
        <f t="shared" si="191"/>
        <v>0.27935467620079502</v>
      </c>
      <c r="CO71" s="137">
        <v>626.69061299131204</v>
      </c>
      <c r="CP71" s="138">
        <f t="shared" si="192"/>
        <v>0.12384753443933394</v>
      </c>
      <c r="CQ71" s="137">
        <v>629.47784408663301</v>
      </c>
      <c r="CR71" s="138">
        <f t="shared" si="193"/>
        <v>0.33537510139394233</v>
      </c>
      <c r="CS71" s="137">
        <v>677.02206684351404</v>
      </c>
      <c r="CT71" s="138">
        <f t="shared" si="194"/>
        <v>0.20197522415256453</v>
      </c>
      <c r="CU71" s="137">
        <v>686.75499630482</v>
      </c>
      <c r="CV71" s="138">
        <f t="shared" si="195"/>
        <v>0.21925492690355086</v>
      </c>
      <c r="CW71" s="137">
        <f t="shared" si="196"/>
        <v>7037.8690665531394</v>
      </c>
      <c r="CX71" s="138">
        <f t="shared" si="197"/>
        <v>0.22259681551022537</v>
      </c>
      <c r="CY71" s="138"/>
      <c r="CZ71" s="139">
        <f t="shared" si="198"/>
        <v>1.4376088960709854E-2</v>
      </c>
      <c r="DA71" s="139">
        <f t="shared" si="199"/>
        <v>7.5529620626866301E-2</v>
      </c>
      <c r="DB71" s="139"/>
      <c r="DC71" s="139"/>
      <c r="DD71" s="139"/>
      <c r="DE71" s="139"/>
      <c r="DF71" s="139"/>
      <c r="DG71" s="139"/>
      <c r="DH71" s="139"/>
      <c r="DI71" s="139"/>
      <c r="DJ71" s="139"/>
      <c r="DK71" s="139"/>
      <c r="DL71" s="159"/>
      <c r="DM71" s="160">
        <v>432.289872797295</v>
      </c>
      <c r="DN71" s="160">
        <v>293.18450848399601</v>
      </c>
      <c r="DO71" s="150">
        <v>491.371521978077</v>
      </c>
      <c r="DP71" s="150">
        <v>462.54985635154702</v>
      </c>
      <c r="DQ71" s="150">
        <v>498.53370168672598</v>
      </c>
      <c r="DR71" s="150">
        <v>470.11669185833603</v>
      </c>
      <c r="DS71" s="150">
        <v>490.75643763209598</v>
      </c>
      <c r="DT71" s="150">
        <v>478.87194367775299</v>
      </c>
      <c r="DU71" s="150">
        <v>557.62956609942296</v>
      </c>
      <c r="DV71" s="150">
        <v>471.38653658402598</v>
      </c>
      <c r="DW71" s="150">
        <v>546.54366909830696</v>
      </c>
      <c r="DX71" s="150">
        <v>563.25792182683199</v>
      </c>
      <c r="DY71" s="151">
        <v>0.13487952042030349</v>
      </c>
      <c r="DZ71" s="150">
        <f t="shared" si="200"/>
        <v>5756.4922280744131</v>
      </c>
      <c r="EA71" s="152">
        <f t="shared" si="201"/>
        <v>-0.1329394539697365</v>
      </c>
      <c r="EB71" s="161"/>
      <c r="EC71" s="131">
        <v>653.40692217842798</v>
      </c>
      <c r="ED71" s="131">
        <v>237.93413555155601</v>
      </c>
      <c r="EE71" s="131">
        <v>499.17554001026798</v>
      </c>
      <c r="EF71" s="131">
        <v>619.27595208771197</v>
      </c>
      <c r="EG71" s="131">
        <v>628.79512898670396</v>
      </c>
      <c r="EH71" s="131">
        <v>691.31437295346495</v>
      </c>
      <c r="EI71" s="131">
        <v>640.91001850133796</v>
      </c>
      <c r="EJ71" s="131">
        <v>549.85766875209902</v>
      </c>
      <c r="EK71" s="131">
        <v>597.40924362419696</v>
      </c>
      <c r="EL71" s="131">
        <v>494.26180896503001</v>
      </c>
      <c r="EM71" s="131">
        <v>530.43314772976601</v>
      </c>
      <c r="EN71" s="131">
        <v>496.31516975319897</v>
      </c>
      <c r="EO71" s="143">
        <f t="shared" si="202"/>
        <v>6639.0891090937621</v>
      </c>
      <c r="EP71" s="19"/>
      <c r="EQ71" s="157">
        <f>SUM(EC71:EN71)</f>
        <v>6639.0891090937621</v>
      </c>
    </row>
    <row r="72" spans="1:147" ht="27" customHeight="1">
      <c r="A72" s="597"/>
      <c r="B72" s="128" t="s">
        <v>89</v>
      </c>
      <c r="C72" s="112">
        <v>85.683700000000002</v>
      </c>
      <c r="D72" s="19">
        <f t="shared" si="146"/>
        <v>0.34317312515675957</v>
      </c>
      <c r="E72" s="112">
        <v>66.349299999999999</v>
      </c>
      <c r="F72" s="19">
        <f t="shared" si="147"/>
        <v>0.41322975929045946</v>
      </c>
      <c r="G72" s="112">
        <v>130.0127</v>
      </c>
      <c r="H72" s="19">
        <f t="shared" si="148"/>
        <v>0.84734335348161771</v>
      </c>
      <c r="I72" s="112">
        <v>97.532700000000006</v>
      </c>
      <c r="J72" s="19">
        <f t="shared" si="149"/>
        <v>0.46934615680124403</v>
      </c>
      <c r="K72" s="112">
        <v>91.974100000000007</v>
      </c>
      <c r="L72" s="19">
        <f t="shared" si="150"/>
        <v>0.35449044299892063</v>
      </c>
      <c r="M72" s="112">
        <v>96.200599999999994</v>
      </c>
      <c r="N72" s="19">
        <f t="shared" si="151"/>
        <v>0.11604343029238517</v>
      </c>
      <c r="O72" s="112">
        <v>80.568299999999994</v>
      </c>
      <c r="P72" s="19">
        <f t="shared" si="152"/>
        <v>3.0426809455217363E-3</v>
      </c>
      <c r="Q72" s="126"/>
      <c r="R72" s="126"/>
      <c r="S72" s="112">
        <f t="shared" si="153"/>
        <v>648.32140000000004</v>
      </c>
      <c r="T72" s="19">
        <f t="shared" si="154"/>
        <v>0.17333237293255199</v>
      </c>
      <c r="U72" s="19"/>
      <c r="V72" s="112">
        <v>63.792000000000002</v>
      </c>
      <c r="W72" s="19">
        <f t="shared" si="155"/>
        <v>-5.1482133510967309E-2</v>
      </c>
      <c r="X72" s="112">
        <v>46.948700000000002</v>
      </c>
      <c r="Y72" s="19">
        <f t="shared" si="156"/>
        <v>0.20675544725728656</v>
      </c>
      <c r="Z72" s="112">
        <v>70.378200000000007</v>
      </c>
      <c r="AA72" s="19">
        <f t="shared" si="157"/>
        <v>-0.12302182657369132</v>
      </c>
      <c r="AB72" s="112">
        <v>66.378299999999996</v>
      </c>
      <c r="AC72" s="19">
        <f t="shared" si="158"/>
        <v>0.14148558575290449</v>
      </c>
      <c r="AD72" s="112">
        <v>67.903099999999995</v>
      </c>
      <c r="AE72" s="19">
        <f t="shared" si="159"/>
        <v>-0.16467460702133374</v>
      </c>
      <c r="AF72" s="112">
        <v>86.197900000000004</v>
      </c>
      <c r="AG72" s="19">
        <f t="shared" si="160"/>
        <v>0.19409173396872026</v>
      </c>
      <c r="AH72" s="112">
        <v>80.323899999999995</v>
      </c>
      <c r="AI72" s="19">
        <f t="shared" si="161"/>
        <v>0.12045569309485749</v>
      </c>
      <c r="AJ72" s="112">
        <v>70.625</v>
      </c>
      <c r="AK72" s="19">
        <f t="shared" si="162"/>
        <v>-4.2265095597199376E-2</v>
      </c>
      <c r="AL72" s="112">
        <v>90.522999999999996</v>
      </c>
      <c r="AM72" s="19">
        <f t="shared" si="163"/>
        <v>0.37570439444873349</v>
      </c>
      <c r="AN72" s="112">
        <v>72.035200000000003</v>
      </c>
      <c r="AO72" s="19">
        <f t="shared" si="164"/>
        <v>0.13299768949956992</v>
      </c>
      <c r="AP72" s="112">
        <v>66.833699999999993</v>
      </c>
      <c r="AQ72" s="19">
        <f t="shared" si="165"/>
        <v>5.3554426165419056E-2</v>
      </c>
      <c r="AR72" s="112">
        <v>92.308300000000003</v>
      </c>
      <c r="AS72" s="19">
        <f t="shared" si="166"/>
        <v>0.28879366914349691</v>
      </c>
      <c r="AT72" s="112">
        <f t="shared" si="167"/>
        <v>874.24730000000011</v>
      </c>
      <c r="AU72" s="19">
        <f t="shared" si="168"/>
        <v>8.2112041676017045E-2</v>
      </c>
      <c r="AV72" s="19"/>
      <c r="AW72" s="112">
        <f t="shared" si="169"/>
        <v>736.28450000000009</v>
      </c>
      <c r="AX72" s="112">
        <v>67.254400000000004</v>
      </c>
      <c r="AY72" s="19">
        <f t="shared" si="170"/>
        <v>3.5448610951553938</v>
      </c>
      <c r="AZ72" s="112">
        <v>38.904899999999998</v>
      </c>
      <c r="BA72" s="19">
        <f t="shared" si="171"/>
        <v>0.9636542586750787</v>
      </c>
      <c r="BB72" s="112">
        <v>80.250799999999998</v>
      </c>
      <c r="BC72" s="19">
        <f t="shared" si="172"/>
        <v>3.9157320233012562</v>
      </c>
      <c r="BD72" s="112">
        <v>58.150799999999997</v>
      </c>
      <c r="BE72" s="19">
        <f t="shared" si="173"/>
        <v>2.6579732024910356</v>
      </c>
      <c r="BF72" s="112">
        <v>81.289400000000001</v>
      </c>
      <c r="BG72" s="19">
        <f t="shared" si="174"/>
        <v>3.6851869996484208</v>
      </c>
      <c r="BH72" s="112">
        <v>72.186999999999998</v>
      </c>
      <c r="BI72" s="19">
        <f t="shared" si="175"/>
        <v>2.8365505219073532</v>
      </c>
      <c r="BJ72" s="112">
        <v>71.688599999999994</v>
      </c>
      <c r="BK72" s="19">
        <f t="shared" si="176"/>
        <v>6.6222302556032817</v>
      </c>
      <c r="BL72" s="112">
        <v>73.741699999999994</v>
      </c>
      <c r="BM72" s="19">
        <f t="shared" si="177"/>
        <v>3.2617377132553509</v>
      </c>
      <c r="BN72" s="112">
        <v>65.801199999999994</v>
      </c>
      <c r="BO72" s="19">
        <f t="shared" si="178"/>
        <v>2.8809089890357464</v>
      </c>
      <c r="BP72" s="112">
        <v>63.579300000000003</v>
      </c>
      <c r="BQ72" s="19">
        <f t="shared" si="179"/>
        <v>2.9733337499609416</v>
      </c>
      <c r="BR72" s="112">
        <v>63.436399999999999</v>
      </c>
      <c r="BS72" s="19">
        <f t="shared" si="180"/>
        <v>2.8164119841174347</v>
      </c>
      <c r="BT72" s="112">
        <v>71.623800000000003</v>
      </c>
      <c r="BU72" s="19">
        <f t="shared" si="181"/>
        <v>2.7746801020300613</v>
      </c>
      <c r="BV72" s="112">
        <f t="shared" si="182"/>
        <v>807.90830000000005</v>
      </c>
      <c r="BW72" s="19">
        <f t="shared" si="183"/>
        <v>3.0749857258433861</v>
      </c>
      <c r="BX72" s="19"/>
      <c r="BY72" s="108">
        <v>14.7979</v>
      </c>
      <c r="BZ72" s="138">
        <f t="shared" si="184"/>
        <v>1.538407437903115</v>
      </c>
      <c r="CA72" s="108">
        <v>19.8125</v>
      </c>
      <c r="CB72" s="138">
        <f t="shared" si="185"/>
        <v>2.6883796261821433</v>
      </c>
      <c r="CC72" s="137">
        <v>16.325299999999999</v>
      </c>
      <c r="CD72" s="138">
        <f t="shared" si="186"/>
        <v>1.4770958197405357</v>
      </c>
      <c r="CE72" s="137">
        <v>15.897</v>
      </c>
      <c r="CF72" s="138">
        <f t="shared" si="187"/>
        <v>1.9707355359545522</v>
      </c>
      <c r="CG72" s="137">
        <v>17.350300000000001</v>
      </c>
      <c r="CH72" s="138">
        <f t="shared" si="188"/>
        <v>2.0558138715699741</v>
      </c>
      <c r="CI72" s="121">
        <v>18.8156</v>
      </c>
      <c r="CJ72" s="138">
        <f t="shared" si="189"/>
        <v>1.9760688357085239</v>
      </c>
      <c r="CK72" s="121">
        <v>9.4052000000000007</v>
      </c>
      <c r="CL72" s="138">
        <f t="shared" si="190"/>
        <v>0.53838101313443598</v>
      </c>
      <c r="CM72" s="137">
        <v>17.3032</v>
      </c>
      <c r="CN72" s="138">
        <f t="shared" si="191"/>
        <v>1.5754941652774472</v>
      </c>
      <c r="CO72" s="137">
        <v>16.955100000000002</v>
      </c>
      <c r="CP72" s="138">
        <f t="shared" si="192"/>
        <v>1.7604728024616989</v>
      </c>
      <c r="CQ72" s="137">
        <v>16.0015</v>
      </c>
      <c r="CR72" s="138">
        <f t="shared" si="193"/>
        <v>2.304524709332342</v>
      </c>
      <c r="CS72" s="137">
        <v>16.622</v>
      </c>
      <c r="CT72" s="138">
        <f t="shared" si="194"/>
        <v>0.65171163114224684</v>
      </c>
      <c r="CU72" s="137">
        <v>18.974799999999998</v>
      </c>
      <c r="CV72" s="138">
        <f t="shared" si="195"/>
        <v>0.88550703035723144</v>
      </c>
      <c r="CW72" s="137">
        <f t="shared" si="196"/>
        <v>198.26039999999998</v>
      </c>
      <c r="CX72" s="138">
        <f t="shared" si="197"/>
        <v>1.3556185535775596</v>
      </c>
      <c r="CY72" s="138"/>
      <c r="CZ72" s="139">
        <f t="shared" si="198"/>
        <v>0.14154734688966419</v>
      </c>
      <c r="DA72" s="139">
        <f t="shared" si="199"/>
        <v>3.8777614598631382E-2</v>
      </c>
      <c r="DB72" s="139"/>
      <c r="DC72" s="139"/>
      <c r="DD72" s="139"/>
      <c r="DE72" s="139"/>
      <c r="DF72" s="139"/>
      <c r="DG72" s="139"/>
      <c r="DH72" s="139"/>
      <c r="DI72" s="139"/>
      <c r="DJ72" s="139"/>
      <c r="DK72" s="139"/>
      <c r="DL72" s="605" t="s">
        <v>103</v>
      </c>
      <c r="DM72" s="160">
        <v>5.8296000000000001</v>
      </c>
      <c r="DN72" s="160">
        <v>5.3715999999999999</v>
      </c>
      <c r="DO72" s="150">
        <v>6.5904999999999996</v>
      </c>
      <c r="DP72" s="150">
        <v>5.3512000000000004</v>
      </c>
      <c r="DQ72" s="150">
        <v>5.6778000000000004</v>
      </c>
      <c r="DR72" s="150">
        <v>6.3223000000000003</v>
      </c>
      <c r="DS72" s="150">
        <v>6.1136999999999997</v>
      </c>
      <c r="DT72" s="150">
        <v>6.7183999999999999</v>
      </c>
      <c r="DU72" s="150">
        <v>6.1421000000000001</v>
      </c>
      <c r="DV72" s="150">
        <v>4.8422999999999998</v>
      </c>
      <c r="DW72" s="150">
        <v>15.1419</v>
      </c>
      <c r="DX72" s="150">
        <v>10.063499999999999</v>
      </c>
      <c r="DY72" s="151">
        <v>0.854100263463345</v>
      </c>
      <c r="DZ72" s="150">
        <f t="shared" si="200"/>
        <v>84.164900000000017</v>
      </c>
      <c r="EA72" s="152">
        <f t="shared" si="201"/>
        <v>-5.81936633193606E-2</v>
      </c>
      <c r="EB72" s="152"/>
      <c r="EC72" s="131">
        <v>10.7112</v>
      </c>
      <c r="ED72" s="131">
        <v>8.3064</v>
      </c>
      <c r="EE72" s="131">
        <v>8.0137</v>
      </c>
      <c r="EF72" s="131">
        <v>9.7629000000000001</v>
      </c>
      <c r="EG72" s="131">
        <v>7.8064</v>
      </c>
      <c r="EH72" s="131">
        <v>7.9939</v>
      </c>
      <c r="EI72" s="131">
        <v>6.1734</v>
      </c>
      <c r="EJ72" s="131">
        <v>7.8045999999999998</v>
      </c>
      <c r="EK72" s="131">
        <v>6.5232999999999999</v>
      </c>
      <c r="EL72" s="131">
        <v>5.3738999999999999</v>
      </c>
      <c r="EM72" s="131">
        <v>5.468</v>
      </c>
      <c r="EN72" s="131">
        <v>5.4276999999999997</v>
      </c>
      <c r="EO72" s="134">
        <f t="shared" si="202"/>
        <v>89.365400000000008</v>
      </c>
      <c r="EP72" s="19"/>
      <c r="EQ72" s="157">
        <f>SUM(EC72:EN72)</f>
        <v>89.365400000000008</v>
      </c>
    </row>
    <row r="73" spans="1:147" s="80" customFormat="1" ht="27" customHeight="1">
      <c r="A73" s="597"/>
      <c r="B73" s="128" t="s">
        <v>90</v>
      </c>
      <c r="C73" s="112">
        <v>723.99020716711993</v>
      </c>
      <c r="D73" s="19">
        <f t="shared" si="146"/>
        <v>0.24771347404885158</v>
      </c>
      <c r="E73" s="112">
        <v>401.13999692980201</v>
      </c>
      <c r="F73" s="19">
        <f t="shared" si="147"/>
        <v>-0.15494710414260537</v>
      </c>
      <c r="G73" s="112">
        <v>553.13520915306503</v>
      </c>
      <c r="H73" s="19">
        <f t="shared" si="148"/>
        <v>-9.9445698653041981E-2</v>
      </c>
      <c r="I73" s="112">
        <v>619.48711354132604</v>
      </c>
      <c r="J73" s="19">
        <f t="shared" si="149"/>
        <v>-2.6862390404246428E-2</v>
      </c>
      <c r="K73" s="112">
        <v>633.84298741728094</v>
      </c>
      <c r="L73" s="19">
        <f t="shared" si="150"/>
        <v>1.8997549787408419E-2</v>
      </c>
      <c r="M73" s="112">
        <v>583.53378805607497</v>
      </c>
      <c r="N73" s="19">
        <f t="shared" si="151"/>
        <v>6.4424342500940979E-2</v>
      </c>
      <c r="O73" s="112">
        <v>624.62008958529896</v>
      </c>
      <c r="P73" s="19">
        <f t="shared" si="152"/>
        <v>5.4404232364406724E-3</v>
      </c>
      <c r="Q73" s="126"/>
      <c r="R73" s="126"/>
      <c r="S73" s="112">
        <f t="shared" si="153"/>
        <v>4139.7493918499677</v>
      </c>
      <c r="T73" s="19">
        <f t="shared" si="154"/>
        <v>-0.11878807180443152</v>
      </c>
      <c r="U73" s="19"/>
      <c r="V73" s="112">
        <v>580.25357762448402</v>
      </c>
      <c r="W73" s="19">
        <f t="shared" si="155"/>
        <v>-0.11890265241565434</v>
      </c>
      <c r="X73" s="112">
        <v>474.69217476949001</v>
      </c>
      <c r="Y73" s="19">
        <f t="shared" si="156"/>
        <v>0.64667077390103556</v>
      </c>
      <c r="Z73" s="112">
        <v>614.21638686944402</v>
      </c>
      <c r="AA73" s="19">
        <f t="shared" si="157"/>
        <v>0.17159235421986851</v>
      </c>
      <c r="AB73" s="112">
        <v>636.58737205590501</v>
      </c>
      <c r="AC73" s="19">
        <f t="shared" si="158"/>
        <v>8.1485941968153952E-2</v>
      </c>
      <c r="AD73" s="112">
        <v>622.02601718671303</v>
      </c>
      <c r="AE73" s="19">
        <f t="shared" si="159"/>
        <v>4.9513441365638622E-2</v>
      </c>
      <c r="AF73" s="112">
        <v>548.21537309549001</v>
      </c>
      <c r="AG73" s="19">
        <f t="shared" si="160"/>
        <v>2.9647838916879721E-2</v>
      </c>
      <c r="AH73" s="112">
        <v>621.24027953311406</v>
      </c>
      <c r="AI73" s="19">
        <f t="shared" si="161"/>
        <v>-1.9752093266885318E-2</v>
      </c>
      <c r="AJ73" s="112">
        <v>600.55973543500795</v>
      </c>
      <c r="AK73" s="19">
        <f t="shared" si="162"/>
        <v>-3.6898673213949351E-2</v>
      </c>
      <c r="AL73" s="112">
        <v>630.13756290956701</v>
      </c>
      <c r="AM73" s="19">
        <f t="shared" si="163"/>
        <v>-3.9658846403854642E-2</v>
      </c>
      <c r="AN73" s="112">
        <v>608.985344213144</v>
      </c>
      <c r="AO73" s="19">
        <f t="shared" si="164"/>
        <v>-3.5006634263449965E-2</v>
      </c>
      <c r="AP73" s="112">
        <v>686.13609006787601</v>
      </c>
      <c r="AQ73" s="19">
        <f t="shared" si="165"/>
        <v>1.8340794595197663E-2</v>
      </c>
      <c r="AR73" s="112">
        <v>744.53681047877194</v>
      </c>
      <c r="AS73" s="19">
        <f t="shared" si="166"/>
        <v>4.2287062661645169E-2</v>
      </c>
      <c r="AT73" s="112">
        <f t="shared" si="167"/>
        <v>7367.5867242390086</v>
      </c>
      <c r="AU73" s="19">
        <f t="shared" si="168"/>
        <v>3.5137552960769591E-2</v>
      </c>
      <c r="AV73" s="19"/>
      <c r="AW73" s="112">
        <f t="shared" si="169"/>
        <v>6403.165456931456</v>
      </c>
      <c r="AX73" s="112">
        <v>658.55785313090792</v>
      </c>
      <c r="AY73" s="19">
        <f t="shared" si="170"/>
        <v>0.65287028865954189</v>
      </c>
      <c r="AZ73" s="112">
        <v>288.27388102900699</v>
      </c>
      <c r="BA73" s="19">
        <f t="shared" si="171"/>
        <v>-0.38984982834349979</v>
      </c>
      <c r="BB73" s="112">
        <v>524.25776308384502</v>
      </c>
      <c r="BC73" s="19">
        <f t="shared" si="172"/>
        <v>-5.9330443309489778E-2</v>
      </c>
      <c r="BD73" s="112">
        <v>588.62288204819799</v>
      </c>
      <c r="BE73" s="19">
        <f t="shared" si="173"/>
        <v>7.3110673758395084E-2</v>
      </c>
      <c r="BF73" s="112">
        <v>592.68037232312702</v>
      </c>
      <c r="BG73" s="19">
        <f t="shared" si="174"/>
        <v>4.7157320591384E-2</v>
      </c>
      <c r="BH73" s="112">
        <v>532.42997496326097</v>
      </c>
      <c r="BI73" s="19">
        <f t="shared" si="175"/>
        <v>-5.3777343763499075E-2</v>
      </c>
      <c r="BJ73" s="112">
        <v>633.75833323993504</v>
      </c>
      <c r="BK73" s="19">
        <f t="shared" si="176"/>
        <v>7.8825741815080175E-2</v>
      </c>
      <c r="BL73" s="112">
        <v>623.56858902803697</v>
      </c>
      <c r="BM73" s="19">
        <f t="shared" si="177"/>
        <v>4.7409120103160785E-2</v>
      </c>
      <c r="BN73" s="112">
        <v>656.16011617321601</v>
      </c>
      <c r="BO73" s="19">
        <f t="shared" si="178"/>
        <v>7.6138919568828678E-2</v>
      </c>
      <c r="BP73" s="112">
        <v>631.07723414069699</v>
      </c>
      <c r="BQ73" s="19">
        <f t="shared" si="179"/>
        <v>2.8690413613696508E-2</v>
      </c>
      <c r="BR73" s="112">
        <v>673.77845777122491</v>
      </c>
      <c r="BS73" s="19">
        <f t="shared" si="180"/>
        <v>2.0258009651111797E-2</v>
      </c>
      <c r="BT73" s="112">
        <v>714.32989734850901</v>
      </c>
      <c r="BU73" s="19">
        <f t="shared" si="181"/>
        <v>6.9708118481609738E-2</v>
      </c>
      <c r="BV73" s="112">
        <f t="shared" si="182"/>
        <v>7117.4953542799649</v>
      </c>
      <c r="BW73" s="19">
        <f t="shared" si="183"/>
        <v>4.0629033220239474E-2</v>
      </c>
      <c r="BX73" s="19"/>
      <c r="BY73" s="108">
        <v>398.43287017095003</v>
      </c>
      <c r="BZ73" s="138">
        <f t="shared" si="184"/>
        <v>-6.5721016502906293E-2</v>
      </c>
      <c r="CA73" s="108">
        <v>472.46382025325101</v>
      </c>
      <c r="CB73" s="138">
        <f t="shared" si="185"/>
        <v>0.64156577528739511</v>
      </c>
      <c r="CC73" s="137">
        <v>557.32404578745297</v>
      </c>
      <c r="CD73" s="138">
        <f t="shared" si="186"/>
        <v>0.14964080795360957</v>
      </c>
      <c r="CE73" s="137">
        <v>548.52020061140797</v>
      </c>
      <c r="CF73" s="138">
        <f t="shared" si="187"/>
        <v>0.1997414974676619</v>
      </c>
      <c r="CG73" s="137">
        <v>565.9898094284531</v>
      </c>
      <c r="CH73" s="138">
        <f t="shared" si="188"/>
        <v>0.14838801258428114</v>
      </c>
      <c r="CI73" s="121">
        <v>562.68994560006001</v>
      </c>
      <c r="CJ73" s="138">
        <f t="shared" si="189"/>
        <v>0.21323145660616616</v>
      </c>
      <c r="CK73" s="121">
        <v>587.45199402978892</v>
      </c>
      <c r="CL73" s="138">
        <f t="shared" si="190"/>
        <v>0.2121341112011832</v>
      </c>
      <c r="CM73" s="137">
        <v>595.34386044549706</v>
      </c>
      <c r="CN73" s="138">
        <f t="shared" si="191"/>
        <v>0.26091155815156175</v>
      </c>
      <c r="CO73" s="137">
        <v>609.73551299131202</v>
      </c>
      <c r="CP73" s="138">
        <f t="shared" si="192"/>
        <v>0.10561989251336512</v>
      </c>
      <c r="CQ73" s="137">
        <v>613.47634408663305</v>
      </c>
      <c r="CR73" s="138">
        <f t="shared" si="193"/>
        <v>0.3149371398914369</v>
      </c>
      <c r="CS73" s="137">
        <v>660.40006684351408</v>
      </c>
      <c r="CT73" s="138">
        <f t="shared" si="194"/>
        <v>0.19379379253798934</v>
      </c>
      <c r="CU73" s="137">
        <v>667.78019630482004</v>
      </c>
      <c r="CV73" s="138">
        <f t="shared" si="195"/>
        <v>0.2071347250747535</v>
      </c>
      <c r="CW73" s="137">
        <f t="shared" si="196"/>
        <v>6839.6086665531402</v>
      </c>
      <c r="CX73" s="138">
        <f t="shared" si="197"/>
        <v>0.20578525726141117</v>
      </c>
      <c r="CY73" s="138"/>
      <c r="CZ73" s="139">
        <f t="shared" si="198"/>
        <v>1.1175240330577818E-2</v>
      </c>
      <c r="DA73" s="139">
        <f t="shared" si="199"/>
        <v>7.6488234973009162E-2</v>
      </c>
      <c r="DB73" s="139"/>
      <c r="DC73" s="139"/>
      <c r="DD73" s="139"/>
      <c r="DE73" s="139"/>
      <c r="DF73" s="139"/>
      <c r="DG73" s="139"/>
      <c r="DH73" s="139"/>
      <c r="DI73" s="139"/>
      <c r="DJ73" s="139"/>
      <c r="DK73" s="139"/>
      <c r="DL73" s="606"/>
      <c r="DM73" s="160">
        <v>426.46027279729498</v>
      </c>
      <c r="DN73" s="160">
        <v>287.81290848399601</v>
      </c>
      <c r="DO73" s="150">
        <v>484.78102197807698</v>
      </c>
      <c r="DP73" s="150">
        <v>457.19865635154702</v>
      </c>
      <c r="DQ73" s="150">
        <v>492.85590168672599</v>
      </c>
      <c r="DR73" s="150">
        <v>463.79439185833598</v>
      </c>
      <c r="DS73" s="150">
        <v>484.64273763209599</v>
      </c>
      <c r="DT73" s="150">
        <v>472.15354367775302</v>
      </c>
      <c r="DU73" s="150">
        <v>551.48746609942293</v>
      </c>
      <c r="DV73" s="150">
        <v>466.54423658402601</v>
      </c>
      <c r="DW73" s="150">
        <v>531.401769098307</v>
      </c>
      <c r="DX73" s="150">
        <v>553.19442182683201</v>
      </c>
      <c r="DY73" s="151">
        <v>0.12692715930386009</v>
      </c>
      <c r="DZ73" s="150">
        <f t="shared" si="200"/>
        <v>5672.3273280744143</v>
      </c>
      <c r="EA73" s="152">
        <f t="shared" si="201"/>
        <v>-0.13395929660378703</v>
      </c>
      <c r="EB73" s="152"/>
      <c r="EC73" s="131">
        <v>642.69572217842801</v>
      </c>
      <c r="ED73" s="131">
        <v>229.62773555155599</v>
      </c>
      <c r="EE73" s="131">
        <v>491.16184001026801</v>
      </c>
      <c r="EF73" s="131">
        <v>609.51305208771203</v>
      </c>
      <c r="EG73" s="131">
        <v>620.9887289867039</v>
      </c>
      <c r="EH73" s="131">
        <v>683.3204729534649</v>
      </c>
      <c r="EI73" s="131">
        <v>634.73661850133794</v>
      </c>
      <c r="EJ73" s="131">
        <v>542.05306875209897</v>
      </c>
      <c r="EK73" s="131">
        <v>590.88594362419701</v>
      </c>
      <c r="EL73" s="131">
        <v>488.88790896503002</v>
      </c>
      <c r="EM73" s="131">
        <v>524.96514772976604</v>
      </c>
      <c r="EN73" s="131">
        <v>490.88746975319901</v>
      </c>
      <c r="EO73" s="143">
        <f t="shared" si="202"/>
        <v>6549.7237090937615</v>
      </c>
      <c r="EP73" s="19"/>
      <c r="EQ73" s="157">
        <f>SUM(EC73:EN73)</f>
        <v>6549.7237090937615</v>
      </c>
    </row>
    <row r="74" spans="1:147" ht="27" customHeight="1">
      <c r="A74" s="597"/>
      <c r="B74" s="128" t="s">
        <v>91</v>
      </c>
      <c r="C74" s="112">
        <f>C75+C76</f>
        <v>60258.074936831901</v>
      </c>
      <c r="D74" s="19">
        <f t="shared" si="146"/>
        <v>0.17924688061563177</v>
      </c>
      <c r="E74" s="112">
        <f>E75+E76</f>
        <v>39155.659699143696</v>
      </c>
      <c r="F74" s="19">
        <f t="shared" si="147"/>
        <v>-0.13043487401932363</v>
      </c>
      <c r="G74" s="112">
        <f>G75+G76</f>
        <v>57178.295094317902</v>
      </c>
      <c r="H74" s="19">
        <f t="shared" si="148"/>
        <v>-4.2286845773196524E-2</v>
      </c>
      <c r="I74" s="112">
        <f>I75+I76</f>
        <v>55055.407543482594</v>
      </c>
      <c r="J74" s="19">
        <f t="shared" si="149"/>
        <v>4.3694260837789933E-4</v>
      </c>
      <c r="K74" s="112">
        <f>K75+K76</f>
        <v>54395.034978631898</v>
      </c>
      <c r="L74" s="19">
        <f t="shared" si="150"/>
        <v>2.8050727834807443E-3</v>
      </c>
      <c r="M74" s="112">
        <f>M75+M76</f>
        <v>51736.436089872695</v>
      </c>
      <c r="N74" s="19">
        <f t="shared" si="151"/>
        <v>1.62926944123154E-2</v>
      </c>
      <c r="O74" s="112">
        <f>O75+O76</f>
        <v>52831.6080847638</v>
      </c>
      <c r="P74" s="19">
        <f t="shared" si="152"/>
        <v>-5.4699039126002713E-3</v>
      </c>
      <c r="Q74" s="126"/>
      <c r="R74" s="126"/>
      <c r="S74" s="112">
        <f t="shared" si="153"/>
        <v>370610.51642704447</v>
      </c>
      <c r="T74" s="19">
        <f t="shared" si="154"/>
        <v>-0.11515955999872141</v>
      </c>
      <c r="U74" s="19"/>
      <c r="V74" s="112">
        <f>V75+V76</f>
        <v>51098.778319747493</v>
      </c>
      <c r="W74" s="19">
        <f t="shared" si="155"/>
        <v>-9.8598001704975013E-2</v>
      </c>
      <c r="X74" s="112">
        <f>X75+X76</f>
        <v>45029.013387565203</v>
      </c>
      <c r="Y74" s="19">
        <f t="shared" si="156"/>
        <v>0.50059865590944175</v>
      </c>
      <c r="Z74" s="112">
        <f>Z75+Z76</f>
        <v>59702.944291790598</v>
      </c>
      <c r="AA74" s="19">
        <f t="shared" si="157"/>
        <v>0.15284322209419643</v>
      </c>
      <c r="AB74" s="112">
        <f>AB75+AB76</f>
        <v>55031.361996629203</v>
      </c>
      <c r="AC74" s="19">
        <f t="shared" si="158"/>
        <v>0.10993537530305919</v>
      </c>
      <c r="AD74" s="112">
        <f>AD75+AD76</f>
        <v>54242.879752939305</v>
      </c>
      <c r="AE74" s="19">
        <f t="shared" si="159"/>
        <v>3.4302169895070067E-2</v>
      </c>
      <c r="AF74" s="112">
        <f>AF75+AF76</f>
        <v>50907.023512345499</v>
      </c>
      <c r="AG74" s="19">
        <f t="shared" si="160"/>
        <v>1.4417382235943688E-2</v>
      </c>
      <c r="AH74" s="112">
        <f>AH75+AH76</f>
        <v>53122.181312169094</v>
      </c>
      <c r="AI74" s="19">
        <f t="shared" si="161"/>
        <v>-2.2262984337008684E-2</v>
      </c>
      <c r="AJ74" s="112">
        <f>AJ75+AJ76</f>
        <v>49710.2775946931</v>
      </c>
      <c r="AK74" s="19">
        <f t="shared" si="162"/>
        <v>-3.9470735834552517E-2</v>
      </c>
      <c r="AL74" s="112">
        <f>AL75+AL76</f>
        <v>55243.677450303898</v>
      </c>
      <c r="AM74" s="19">
        <f t="shared" si="163"/>
        <v>2.6512939378315448E-2</v>
      </c>
      <c r="AN74" s="112">
        <f>AN75+AN76</f>
        <v>51611.504147421801</v>
      </c>
      <c r="AO74" s="19">
        <f t="shared" si="164"/>
        <v>-5.8293763212843408E-2</v>
      </c>
      <c r="AP74" s="112">
        <f>AP75+AP76</f>
        <v>56396.079027815504</v>
      </c>
      <c r="AQ74" s="19">
        <f t="shared" si="165"/>
        <v>-4.5828912428298008E-2</v>
      </c>
      <c r="AR74" s="112">
        <f>AR75+AR76</f>
        <v>64461.171452003699</v>
      </c>
      <c r="AS74" s="19">
        <f t="shared" si="166"/>
        <v>-5.1599359212625928E-2</v>
      </c>
      <c r="AT74" s="112">
        <f t="shared" si="167"/>
        <v>646556.89224542433</v>
      </c>
      <c r="AU74" s="19">
        <f t="shared" si="168"/>
        <v>2.2269192467228471E-2</v>
      </c>
      <c r="AV74" s="19"/>
      <c r="AW74" s="112">
        <f t="shared" si="169"/>
        <v>564503.95431431732</v>
      </c>
      <c r="AX74" s="112">
        <f>AX75+AX76</f>
        <v>56688.112980001497</v>
      </c>
      <c r="AY74" s="19">
        <f t="shared" si="170"/>
        <v>0.40748792001601086</v>
      </c>
      <c r="AZ74" s="112">
        <f>AZ75+AZ76</f>
        <v>30007.366200308403</v>
      </c>
      <c r="BA74" s="19">
        <f t="shared" si="171"/>
        <v>-0.32575735349852453</v>
      </c>
      <c r="BB74" s="112">
        <f>BB75+BB76</f>
        <v>51787.565861156094</v>
      </c>
      <c r="BC74" s="19">
        <f t="shared" si="172"/>
        <v>5.8566987646700541E-2</v>
      </c>
      <c r="BD74" s="112">
        <f>BD75+BD76</f>
        <v>49580.690210547902</v>
      </c>
      <c r="BE74" s="19">
        <f t="shared" si="173"/>
        <v>6.2980181806107094E-2</v>
      </c>
      <c r="BF74" s="112">
        <f>BF75+BF76</f>
        <v>52443.9388524557</v>
      </c>
      <c r="BG74" s="19">
        <f t="shared" si="174"/>
        <v>9.6110420201068081E-2</v>
      </c>
      <c r="BH74" s="112">
        <f>BH75+BH76</f>
        <v>50183.508685683199</v>
      </c>
      <c r="BI74" s="19">
        <f t="shared" si="175"/>
        <v>5.1667958420319904E-2</v>
      </c>
      <c r="BJ74" s="112">
        <f>BJ75+BJ76</f>
        <v>54331.768626093799</v>
      </c>
      <c r="BK74" s="19">
        <f t="shared" si="176"/>
        <v>9.3023153129364378E-2</v>
      </c>
      <c r="BL74" s="112">
        <f>BL75+BL76</f>
        <v>51753.006856989101</v>
      </c>
      <c r="BM74" s="19">
        <f t="shared" si="177"/>
        <v>4.3504135846260894E-2</v>
      </c>
      <c r="BN74" s="112">
        <f>BN75+BN76</f>
        <v>53816.834967283503</v>
      </c>
      <c r="BO74" s="19">
        <f t="shared" si="178"/>
        <v>3.9222950750907426E-2</v>
      </c>
      <c r="BP74" s="112">
        <f>BP75+BP76</f>
        <v>54806.373931966402</v>
      </c>
      <c r="BQ74" s="19">
        <f t="shared" si="179"/>
        <v>1.5058016308522104E-2</v>
      </c>
      <c r="BR74" s="112">
        <f>BR75+BR76</f>
        <v>59104.787141831701</v>
      </c>
      <c r="BS74" s="19">
        <f t="shared" si="180"/>
        <v>-5.4964237969772345E-3</v>
      </c>
      <c r="BT74" s="112">
        <f>BT75+BT76</f>
        <v>67968.291753248108</v>
      </c>
      <c r="BU74" s="19">
        <f t="shared" si="181"/>
        <v>8.6486092536379955E-2</v>
      </c>
      <c r="BV74" s="112">
        <f t="shared" si="182"/>
        <v>632472.2460675654</v>
      </c>
      <c r="BW74" s="19">
        <f t="shared" si="183"/>
        <v>4.8907589549905373E-2</v>
      </c>
      <c r="BX74" s="19"/>
      <c r="BY74" s="137">
        <f>BY75+BY76</f>
        <v>40276.092017441006</v>
      </c>
      <c r="BZ74" s="138">
        <f t="shared" si="184"/>
        <v>1.0688298853127831E-2</v>
      </c>
      <c r="CA74" s="137">
        <f>CA75+CA76</f>
        <v>44505.292502649099</v>
      </c>
      <c r="CB74" s="138">
        <f t="shared" si="185"/>
        <v>0.68252669612906036</v>
      </c>
      <c r="CC74" s="137">
        <f>SUM(CC75:CC76)</f>
        <v>48922.332233583998</v>
      </c>
      <c r="CD74" s="138">
        <f t="shared" si="186"/>
        <v>0.13632101736394042</v>
      </c>
      <c r="CE74" s="137">
        <v>46643.099334463099</v>
      </c>
      <c r="CF74" s="138">
        <f t="shared" si="187"/>
        <v>0.13684471512444651</v>
      </c>
      <c r="CG74" s="137">
        <v>47845.488817482001</v>
      </c>
      <c r="CH74" s="138">
        <f t="shared" si="188"/>
        <v>0.18874956834059775</v>
      </c>
      <c r="CI74" s="137">
        <f>CI75+CI76</f>
        <v>47718.016208330999</v>
      </c>
      <c r="CJ74" s="138">
        <f t="shared" si="189"/>
        <v>0.26850273784551804</v>
      </c>
      <c r="CK74" s="137">
        <f>CK75+CK76</f>
        <v>49707.792987312299</v>
      </c>
      <c r="CL74" s="138">
        <f t="shared" si="190"/>
        <v>0.18218911995851994</v>
      </c>
      <c r="CM74" s="137">
        <v>49595.401761410802</v>
      </c>
      <c r="CN74" s="138">
        <f t="shared" si="191"/>
        <v>0.25182618023263226</v>
      </c>
      <c r="CO74" s="137">
        <f>SUM(CO75:CO76)</f>
        <v>51785.649006690306</v>
      </c>
      <c r="CP74" s="138">
        <f t="shared" si="192"/>
        <v>9.8423090685972658E-2</v>
      </c>
      <c r="CQ74" s="137">
        <f>SUM(CQ75:CQ76)</f>
        <v>53993.341317850602</v>
      </c>
      <c r="CR74" s="138">
        <f t="shared" si="193"/>
        <v>0.20007479808366679</v>
      </c>
      <c r="CS74" s="137">
        <f>CS75+CS76</f>
        <v>59431.447564514099</v>
      </c>
      <c r="CT74" s="138">
        <f t="shared" si="194"/>
        <v>5.0928003227145302E-2</v>
      </c>
      <c r="CU74" s="137">
        <f>CU75+CU76</f>
        <v>62557.9031523335</v>
      </c>
      <c r="CV74" s="138">
        <f t="shared" si="195"/>
        <v>0.10621320765563769</v>
      </c>
      <c r="CW74" s="137">
        <f t="shared" si="196"/>
        <v>602981.85690406174</v>
      </c>
      <c r="CX74" s="138">
        <f t="shared" si="197"/>
        <v>0.17173171751883953</v>
      </c>
      <c r="CY74" s="138"/>
      <c r="CZ74" s="139">
        <f t="shared" si="198"/>
        <v>5.2606081728458154E-2</v>
      </c>
      <c r="DA74" s="139">
        <f t="shared" si="199"/>
        <v>0.10071809067437032</v>
      </c>
      <c r="DB74" s="139"/>
      <c r="DC74" s="139"/>
      <c r="DD74" s="139"/>
      <c r="DE74" s="139"/>
      <c r="DF74" s="139"/>
      <c r="DG74" s="139"/>
      <c r="DH74" s="139"/>
      <c r="DI74" s="139"/>
      <c r="DJ74" s="139"/>
      <c r="DK74" s="139"/>
      <c r="DL74" s="615"/>
      <c r="DM74" s="137">
        <v>39850.161581116598</v>
      </c>
      <c r="DN74" s="137">
        <v>26451.4629129161</v>
      </c>
      <c r="DO74" s="137">
        <v>43053.267066268803</v>
      </c>
      <c r="DP74" s="137">
        <v>41028.5580026268</v>
      </c>
      <c r="DQ74" s="137">
        <v>40248.585649768604</v>
      </c>
      <c r="DR74" s="137">
        <v>37617.590238218501</v>
      </c>
      <c r="DS74" s="137">
        <v>42047.242821061001</v>
      </c>
      <c r="DT74" s="137">
        <v>39618.441077973199</v>
      </c>
      <c r="DU74" s="137">
        <v>47145.448275627401</v>
      </c>
      <c r="DV74" s="137">
        <v>44991.646690747599</v>
      </c>
      <c r="DW74" s="137">
        <v>56003.635656735401</v>
      </c>
      <c r="DX74" s="137">
        <v>56551.397795105397</v>
      </c>
      <c r="DY74" s="138">
        <v>0.269055396790571</v>
      </c>
      <c r="DZ74" s="137">
        <f t="shared" si="200"/>
        <v>514607.43776816537</v>
      </c>
      <c r="EA74" s="19">
        <f t="shared" si="201"/>
        <v>-5.7975238429285314E-2</v>
      </c>
      <c r="EB74" s="19"/>
      <c r="EC74" s="131">
        <f t="shared" ref="EC74:EN74" si="203">EC75+EC76</f>
        <v>56932.243171999595</v>
      </c>
      <c r="ED74" s="131">
        <f t="shared" si="203"/>
        <v>24642.949575910399</v>
      </c>
      <c r="EE74" s="131">
        <f t="shared" si="203"/>
        <v>42609.904942445195</v>
      </c>
      <c r="EF74" s="131">
        <f t="shared" si="203"/>
        <v>49791.155569041999</v>
      </c>
      <c r="EG74" s="131">
        <f t="shared" si="203"/>
        <v>47025.409223238006</v>
      </c>
      <c r="EH74" s="131">
        <f t="shared" si="203"/>
        <v>49878.208176069005</v>
      </c>
      <c r="EI74" s="131">
        <f t="shared" si="203"/>
        <v>48055.269994637994</v>
      </c>
      <c r="EJ74" s="131">
        <f t="shared" si="203"/>
        <v>45643.039085401906</v>
      </c>
      <c r="EK74" s="131">
        <f t="shared" si="203"/>
        <v>46555.339223703901</v>
      </c>
      <c r="EL74" s="131">
        <f t="shared" si="203"/>
        <v>42613.650308358097</v>
      </c>
      <c r="EM74" s="108">
        <f t="shared" si="203"/>
        <v>47969.064002870597</v>
      </c>
      <c r="EN74" s="108">
        <f t="shared" si="203"/>
        <v>44561.803951287999</v>
      </c>
      <c r="EO74" s="143">
        <f t="shared" si="202"/>
        <v>546278.0372249647</v>
      </c>
      <c r="EP74" s="19"/>
      <c r="EQ74" s="155"/>
    </row>
    <row r="75" spans="1:147" ht="27" customHeight="1">
      <c r="A75" s="597"/>
      <c r="B75" s="128" t="s">
        <v>92</v>
      </c>
      <c r="C75" s="112">
        <v>10419.3871</v>
      </c>
      <c r="D75" s="19">
        <f t="shared" si="146"/>
        <v>9.8764236174262665E-2</v>
      </c>
      <c r="E75" s="112">
        <v>6671.9555</v>
      </c>
      <c r="F75" s="19">
        <f t="shared" si="147"/>
        <v>-3.1561704547536151E-2</v>
      </c>
      <c r="G75" s="112">
        <v>18658.93</v>
      </c>
      <c r="H75" s="19">
        <f t="shared" si="148"/>
        <v>-0.12639930086961215</v>
      </c>
      <c r="I75" s="112">
        <v>12405.4728</v>
      </c>
      <c r="J75" s="19">
        <f t="shared" si="149"/>
        <v>2.1950528935008373E-2</v>
      </c>
      <c r="K75" s="112">
        <v>9212.9042000000009</v>
      </c>
      <c r="L75" s="19">
        <f t="shared" si="150"/>
        <v>-3.5831578472853565E-3</v>
      </c>
      <c r="M75" s="112">
        <v>10862.924300000001</v>
      </c>
      <c r="N75" s="19">
        <f t="shared" si="151"/>
        <v>-4.3875851004171906E-2</v>
      </c>
      <c r="O75" s="112">
        <v>7687.4778999999999</v>
      </c>
      <c r="P75" s="19">
        <f t="shared" si="152"/>
        <v>-5.0744240881166802E-2</v>
      </c>
      <c r="Q75" s="126"/>
      <c r="R75" s="126"/>
      <c r="S75" s="112">
        <f t="shared" si="153"/>
        <v>75919.051800000001</v>
      </c>
      <c r="T75" s="19">
        <f t="shared" si="154"/>
        <v>-9.5099555685829507E-2</v>
      </c>
      <c r="U75" s="19"/>
      <c r="V75" s="112">
        <v>9482.8233</v>
      </c>
      <c r="W75" s="19">
        <f t="shared" si="155"/>
        <v>0.42031053452554978</v>
      </c>
      <c r="X75" s="112">
        <v>6889.3966</v>
      </c>
      <c r="Y75" s="19">
        <f t="shared" si="156"/>
        <v>0.42048213613039565</v>
      </c>
      <c r="Z75" s="112">
        <v>21358.6482</v>
      </c>
      <c r="AA75" s="19">
        <f t="shared" si="157"/>
        <v>0.90840962563023386</v>
      </c>
      <c r="AB75" s="112">
        <v>12139.014999999999</v>
      </c>
      <c r="AC75" s="19">
        <f t="shared" si="158"/>
        <v>0.9822245348963019</v>
      </c>
      <c r="AD75" s="112">
        <v>9246.0342000000001</v>
      </c>
      <c r="AE75" s="19">
        <f t="shared" si="159"/>
        <v>-7.0971972535838534E-2</v>
      </c>
      <c r="AF75" s="112">
        <v>11361.4161</v>
      </c>
      <c r="AG75" s="19">
        <f t="shared" si="160"/>
        <v>-0.28519740638524027</v>
      </c>
      <c r="AH75" s="112">
        <v>8098.4264000000003</v>
      </c>
      <c r="AI75" s="19">
        <f t="shared" si="161"/>
        <v>-0.17954271853476189</v>
      </c>
      <c r="AJ75" s="112">
        <v>5321.9245000000001</v>
      </c>
      <c r="AK75" s="19">
        <f t="shared" si="162"/>
        <v>-0.30728847254915259</v>
      </c>
      <c r="AL75" s="112">
        <v>11539.2474</v>
      </c>
      <c r="AM75" s="19">
        <f t="shared" si="163"/>
        <v>0.70425695325325921</v>
      </c>
      <c r="AN75" s="112">
        <v>6286.6381000000001</v>
      </c>
      <c r="AO75" s="19">
        <f t="shared" si="164"/>
        <v>0.1763055081117455</v>
      </c>
      <c r="AP75" s="112">
        <v>6092.2098999999998</v>
      </c>
      <c r="AQ75" s="19">
        <f t="shared" si="165"/>
        <v>-3.665254237958171E-2</v>
      </c>
      <c r="AR75" s="112">
        <v>12988.2171</v>
      </c>
      <c r="AS75" s="19">
        <f t="shared" si="166"/>
        <v>-0.20694821065155045</v>
      </c>
      <c r="AT75" s="112">
        <f t="shared" si="167"/>
        <v>120803.99679999998</v>
      </c>
      <c r="AU75" s="19">
        <f t="shared" si="168"/>
        <v>0.12838305274793926</v>
      </c>
      <c r="AV75" s="19"/>
      <c r="AW75" s="112">
        <f t="shared" si="169"/>
        <v>90681.871599999999</v>
      </c>
      <c r="AX75" s="112">
        <v>6676.5844999999999</v>
      </c>
      <c r="AY75" s="19">
        <f t="shared" si="170"/>
        <v>0.42502197641440786</v>
      </c>
      <c r="AZ75" s="112">
        <v>4850.0410000000002</v>
      </c>
      <c r="BA75" s="19">
        <f t="shared" si="171"/>
        <v>-2.3682268555118902E-2</v>
      </c>
      <c r="BB75" s="112">
        <v>11191.8573</v>
      </c>
      <c r="BC75" s="19">
        <f t="shared" si="172"/>
        <v>2.4353655750432366</v>
      </c>
      <c r="BD75" s="112">
        <v>6123.9354000000003</v>
      </c>
      <c r="BE75" s="19">
        <f t="shared" si="173"/>
        <v>0.89677495608705948</v>
      </c>
      <c r="BF75" s="112">
        <v>9952.3737999999994</v>
      </c>
      <c r="BG75" s="19">
        <f t="shared" si="174"/>
        <v>0.30873340943216543</v>
      </c>
      <c r="BH75" s="112">
        <v>15894.480799999999</v>
      </c>
      <c r="BI75" s="19">
        <f t="shared" si="175"/>
        <v>0.80906953799908221</v>
      </c>
      <c r="BJ75" s="112">
        <v>9870.6252999999997</v>
      </c>
      <c r="BK75" s="19">
        <f t="shared" si="176"/>
        <v>2.1693344543140318</v>
      </c>
      <c r="BL75" s="112">
        <v>7682.7428</v>
      </c>
      <c r="BM75" s="19">
        <f t="shared" si="177"/>
        <v>0.70139796124819598</v>
      </c>
      <c r="BN75" s="112">
        <v>6770.8378000000002</v>
      </c>
      <c r="BO75" s="19">
        <f t="shared" si="178"/>
        <v>0.64564935036368842</v>
      </c>
      <c r="BP75" s="112">
        <v>5344.3923000000004</v>
      </c>
      <c r="BQ75" s="19">
        <f t="shared" si="179"/>
        <v>0.51624543113518206</v>
      </c>
      <c r="BR75" s="112">
        <v>6324.0006000000003</v>
      </c>
      <c r="BS75" s="19">
        <f t="shared" si="180"/>
        <v>0.71846889761806776</v>
      </c>
      <c r="BT75" s="112">
        <v>16377.5144</v>
      </c>
      <c r="BU75" s="19">
        <f t="shared" si="181"/>
        <v>1.1939512559182712</v>
      </c>
      <c r="BV75" s="112">
        <f t="shared" si="182"/>
        <v>107059.386</v>
      </c>
      <c r="BW75" s="19">
        <f t="shared" si="183"/>
        <v>0.81629188042382461</v>
      </c>
      <c r="BX75" s="19"/>
      <c r="BY75" s="108">
        <v>4685.2502000000004</v>
      </c>
      <c r="BZ75" s="138">
        <f t="shared" si="184"/>
        <v>28.972173746161722</v>
      </c>
      <c r="CA75" s="108">
        <v>4967.6871000000001</v>
      </c>
      <c r="CB75" s="138">
        <f t="shared" si="185"/>
        <v>46.555878805284323</v>
      </c>
      <c r="CC75" s="137">
        <v>3257.8359</v>
      </c>
      <c r="CD75" s="138">
        <f t="shared" si="186"/>
        <v>2.2541847047612582</v>
      </c>
      <c r="CE75" s="137">
        <v>3228.6041</v>
      </c>
      <c r="CF75" s="138">
        <f t="shared" si="187"/>
        <v>3.2547273260391858</v>
      </c>
      <c r="CG75" s="137">
        <v>7604.5844999999999</v>
      </c>
      <c r="CH75" s="138">
        <f t="shared" si="188"/>
        <v>7.7248610170152681</v>
      </c>
      <c r="CI75" s="121">
        <v>8785.9976999999999</v>
      </c>
      <c r="CJ75" s="138">
        <f t="shared" si="189"/>
        <v>13.487962999454352</v>
      </c>
      <c r="CK75" s="121">
        <v>3114.4158000000002</v>
      </c>
      <c r="CL75" s="138">
        <f t="shared" si="190"/>
        <v>3.3848089610488348</v>
      </c>
      <c r="CM75" s="137">
        <v>4515.5472</v>
      </c>
      <c r="CN75" s="138">
        <f t="shared" si="191"/>
        <v>6.2805220057946904</v>
      </c>
      <c r="CO75" s="121">
        <v>4114.3867</v>
      </c>
      <c r="CP75" s="138">
        <f t="shared" si="192"/>
        <v>5.4626723858716701</v>
      </c>
      <c r="CQ75" s="121">
        <v>3524.7541000000001</v>
      </c>
      <c r="CR75" s="138">
        <f t="shared" si="193"/>
        <v>2.8838587908929991</v>
      </c>
      <c r="CS75" s="108">
        <v>3680.0203999999999</v>
      </c>
      <c r="CT75" s="138">
        <f t="shared" si="194"/>
        <v>-0.11953961172916994</v>
      </c>
      <c r="CU75" s="108">
        <v>7464.8487999999998</v>
      </c>
      <c r="CV75" s="138">
        <f t="shared" si="195"/>
        <v>0.7859965322015714</v>
      </c>
      <c r="CW75" s="137">
        <f t="shared" si="196"/>
        <v>58943.932500000003</v>
      </c>
      <c r="CX75" s="138">
        <f t="shared" si="197"/>
        <v>1.7614793512562472</v>
      </c>
      <c r="CY75" s="138"/>
      <c r="CZ75" s="139">
        <f t="shared" si="198"/>
        <v>1.0284802769028127</v>
      </c>
      <c r="DA75" s="139">
        <f t="shared" si="199"/>
        <v>4.4050250200432295E-2</v>
      </c>
      <c r="DB75" s="139"/>
      <c r="DC75" s="139"/>
      <c r="DD75" s="139"/>
      <c r="DE75" s="139"/>
      <c r="DF75" s="139"/>
      <c r="DG75" s="139"/>
      <c r="DH75" s="139"/>
      <c r="DI75" s="139"/>
      <c r="DJ75" s="139"/>
      <c r="DK75" s="139"/>
      <c r="DL75" s="615"/>
      <c r="DM75" s="108">
        <v>156.32</v>
      </c>
      <c r="DN75" s="108">
        <v>104.46</v>
      </c>
      <c r="DO75" s="137">
        <v>1001.122</v>
      </c>
      <c r="DP75" s="137">
        <v>758.82749999999999</v>
      </c>
      <c r="DQ75" s="137">
        <v>871.59950000000003</v>
      </c>
      <c r="DR75" s="137">
        <v>606.43430000000001</v>
      </c>
      <c r="DS75" s="137">
        <v>710.274</v>
      </c>
      <c r="DT75" s="137">
        <v>620.22299999999996</v>
      </c>
      <c r="DU75" s="137">
        <v>636.6386</v>
      </c>
      <c r="DV75" s="137">
        <v>907.53920000000005</v>
      </c>
      <c r="DW75" s="137">
        <v>10791.963599999999</v>
      </c>
      <c r="DX75" s="137">
        <v>4179.6547</v>
      </c>
      <c r="DY75" s="138">
        <v>4.7897508234453898</v>
      </c>
      <c r="DZ75" s="137">
        <f t="shared" si="200"/>
        <v>21345.056399999998</v>
      </c>
      <c r="EA75" s="19">
        <f t="shared" si="201"/>
        <v>2.0014703158112148</v>
      </c>
      <c r="EB75" s="19"/>
      <c r="EC75" s="131">
        <v>533.80020000000002</v>
      </c>
      <c r="ED75" s="131">
        <v>397.50869999999998</v>
      </c>
      <c r="EE75" s="131">
        <v>422.58449999999999</v>
      </c>
      <c r="EF75" s="131">
        <v>583.16269999999997</v>
      </c>
      <c r="EG75" s="131">
        <v>595.60730000000001</v>
      </c>
      <c r="EH75" s="131">
        <v>619.33630000000005</v>
      </c>
      <c r="EI75" s="131">
        <v>592.85900000000004</v>
      </c>
      <c r="EJ75" s="131">
        <v>625.21759999999995</v>
      </c>
      <c r="EK75" s="131">
        <v>655.59289999999999</v>
      </c>
      <c r="EL75" s="131">
        <v>665.87310000000002</v>
      </c>
      <c r="EM75" s="131">
        <v>698.08529999999996</v>
      </c>
      <c r="EN75" s="131">
        <v>721.9058</v>
      </c>
      <c r="EO75" s="134">
        <f t="shared" si="202"/>
        <v>7111.5333999999984</v>
      </c>
      <c r="EP75" s="19"/>
      <c r="EQ75" s="157">
        <f>SUM(EC75:EN75)</f>
        <v>7111.5333999999984</v>
      </c>
    </row>
    <row r="76" spans="1:147" ht="27" customHeight="1" thickBot="1">
      <c r="A76" s="598"/>
      <c r="B76" s="128" t="s">
        <v>93</v>
      </c>
      <c r="C76" s="112">
        <v>49838.687836831901</v>
      </c>
      <c r="D76" s="19">
        <f t="shared" si="146"/>
        <v>0.19758606556505964</v>
      </c>
      <c r="E76" s="112">
        <v>32483.7041991437</v>
      </c>
      <c r="F76" s="19">
        <f t="shared" si="147"/>
        <v>-0.1482949506263922</v>
      </c>
      <c r="G76" s="112">
        <v>38519.365094317902</v>
      </c>
      <c r="H76" s="19">
        <f t="shared" si="148"/>
        <v>4.565711732149369E-3</v>
      </c>
      <c r="I76" s="112">
        <v>42649.934743482598</v>
      </c>
      <c r="J76" s="19">
        <f t="shared" si="149"/>
        <v>-5.651643477696755E-3</v>
      </c>
      <c r="K76" s="112">
        <v>45182.130778631901</v>
      </c>
      <c r="L76" s="19">
        <f t="shared" si="150"/>
        <v>4.1177381084327447E-3</v>
      </c>
      <c r="M76" s="112">
        <v>40873.511789872697</v>
      </c>
      <c r="N76" s="19">
        <f t="shared" si="151"/>
        <v>3.3579061352656092E-2</v>
      </c>
      <c r="O76" s="112">
        <v>45144.130184763802</v>
      </c>
      <c r="P76" s="19">
        <f t="shared" si="152"/>
        <v>2.6735947019418393E-3</v>
      </c>
      <c r="Q76" s="126"/>
      <c r="R76" s="126"/>
      <c r="S76" s="112">
        <f t="shared" si="153"/>
        <v>294691.46462704445</v>
      </c>
      <c r="T76" s="19">
        <f t="shared" si="154"/>
        <v>-0.12018420280813169</v>
      </c>
      <c r="U76" s="19"/>
      <c r="V76" s="112">
        <v>41615.955019747496</v>
      </c>
      <c r="W76" s="19">
        <f t="shared" si="155"/>
        <v>-0.16787276284929398</v>
      </c>
      <c r="X76" s="112">
        <v>38139.616787565203</v>
      </c>
      <c r="Y76" s="19">
        <f t="shared" si="156"/>
        <v>0.51604419324744644</v>
      </c>
      <c r="Z76" s="112">
        <v>38344.296091790602</v>
      </c>
      <c r="AA76" s="19">
        <f t="shared" si="157"/>
        <v>-5.5459371178946615E-2</v>
      </c>
      <c r="AB76" s="112">
        <v>42892.346996629203</v>
      </c>
      <c r="AC76" s="19">
        <f t="shared" si="158"/>
        <v>-1.2987803999154224E-2</v>
      </c>
      <c r="AD76" s="112">
        <v>44996.845552939303</v>
      </c>
      <c r="AE76" s="19">
        <f t="shared" si="159"/>
        <v>5.895947813150304E-2</v>
      </c>
      <c r="AF76" s="112">
        <v>39545.607412345496</v>
      </c>
      <c r="AG76" s="19">
        <f t="shared" si="160"/>
        <v>0.15330208672544754</v>
      </c>
      <c r="AH76" s="112">
        <v>45023.754912169097</v>
      </c>
      <c r="AI76" s="19">
        <f t="shared" si="161"/>
        <v>1.2654006262252437E-2</v>
      </c>
      <c r="AJ76" s="112">
        <v>44388.353094693099</v>
      </c>
      <c r="AK76" s="19">
        <f t="shared" si="162"/>
        <v>7.2177701792905946E-3</v>
      </c>
      <c r="AL76" s="112">
        <v>43704.430050303898</v>
      </c>
      <c r="AM76" s="19">
        <f t="shared" si="163"/>
        <v>-7.1027660548842242E-2</v>
      </c>
      <c r="AN76" s="112">
        <v>45324.866047421798</v>
      </c>
      <c r="AO76" s="19">
        <f t="shared" si="164"/>
        <v>-8.3642333930892487E-2</v>
      </c>
      <c r="AP76" s="112">
        <v>50303.869127815502</v>
      </c>
      <c r="AQ76" s="19">
        <f t="shared" si="165"/>
        <v>-4.6928391490587251E-2</v>
      </c>
      <c r="AR76" s="112">
        <v>51472.954352003697</v>
      </c>
      <c r="AS76" s="19">
        <f t="shared" si="166"/>
        <v>-2.2837996884144118E-3</v>
      </c>
      <c r="AT76" s="112">
        <f t="shared" si="167"/>
        <v>525752.89544542436</v>
      </c>
      <c r="AU76" s="19">
        <f t="shared" si="168"/>
        <v>6.4717749355280851E-4</v>
      </c>
      <c r="AV76" s="19"/>
      <c r="AW76" s="112">
        <f t="shared" si="169"/>
        <v>473822.08271431731</v>
      </c>
      <c r="AX76" s="112">
        <v>50011.5284800015</v>
      </c>
      <c r="AY76" s="19">
        <f t="shared" si="170"/>
        <v>0.40517970146729598</v>
      </c>
      <c r="AZ76" s="112">
        <v>25157.325200308402</v>
      </c>
      <c r="BA76" s="19">
        <f t="shared" si="171"/>
        <v>-0.36371146041578906</v>
      </c>
      <c r="BB76" s="112">
        <v>40595.708561156098</v>
      </c>
      <c r="BC76" s="19">
        <f t="shared" si="172"/>
        <v>-0.11100062804590838</v>
      </c>
      <c r="BD76" s="112">
        <v>43456.7548105479</v>
      </c>
      <c r="BE76" s="19">
        <f t="shared" si="173"/>
        <v>9.7339784458094769E-4</v>
      </c>
      <c r="BF76" s="112">
        <v>42491.565052455699</v>
      </c>
      <c r="BG76" s="19">
        <f t="shared" si="174"/>
        <v>5.5929675864563766E-2</v>
      </c>
      <c r="BH76" s="112">
        <v>34289.027885683201</v>
      </c>
      <c r="BI76" s="19">
        <f t="shared" si="175"/>
        <v>-0.11925892364543733</v>
      </c>
      <c r="BJ76" s="112">
        <v>44461.143326093799</v>
      </c>
      <c r="BK76" s="19">
        <f t="shared" si="176"/>
        <v>-4.5762595242808901E-2</v>
      </c>
      <c r="BL76" s="112">
        <v>44070.264056989101</v>
      </c>
      <c r="BM76" s="19">
        <f t="shared" si="177"/>
        <v>-2.2395602520109414E-2</v>
      </c>
      <c r="BN76" s="112">
        <v>47045.997167283502</v>
      </c>
      <c r="BO76" s="19">
        <f t="shared" si="178"/>
        <v>-1.3116185918975565E-2</v>
      </c>
      <c r="BP76" s="112">
        <v>49461.981631966402</v>
      </c>
      <c r="BQ76" s="19">
        <f t="shared" si="179"/>
        <v>-1.9945190491248099E-2</v>
      </c>
      <c r="BR76" s="112">
        <v>52780.786541831701</v>
      </c>
      <c r="BS76" s="19">
        <f t="shared" si="180"/>
        <v>-5.3283669562690816E-2</v>
      </c>
      <c r="BT76" s="112">
        <v>51590.777353248101</v>
      </c>
      <c r="BU76" s="19">
        <f t="shared" si="181"/>
        <v>-6.3570209353206009E-2</v>
      </c>
      <c r="BV76" s="112">
        <f t="shared" si="182"/>
        <v>525412.86006756546</v>
      </c>
      <c r="BW76" s="19">
        <f t="shared" si="183"/>
        <v>-3.4234863970004081E-2</v>
      </c>
      <c r="BX76" s="19"/>
      <c r="BY76" s="108">
        <v>35590.841817441004</v>
      </c>
      <c r="BZ76" s="138">
        <f t="shared" si="184"/>
        <v>-0.10336615455298992</v>
      </c>
      <c r="CA76" s="108">
        <v>39537.605402649097</v>
      </c>
      <c r="CB76" s="138">
        <f t="shared" si="185"/>
        <v>0.50064906939629794</v>
      </c>
      <c r="CC76" s="137">
        <v>45664.496333584</v>
      </c>
      <c r="CD76" s="138">
        <f t="shared" si="186"/>
        <v>8.5901712305581412E-2</v>
      </c>
      <c r="CE76" s="137">
        <v>43414.495234463102</v>
      </c>
      <c r="CF76" s="138">
        <f t="shared" si="187"/>
        <v>7.8092519929607418E-2</v>
      </c>
      <c r="CG76" s="137">
        <v>40240.904317482004</v>
      </c>
      <c r="CH76" s="138">
        <f t="shared" si="188"/>
        <v>2.1939672183836745E-2</v>
      </c>
      <c r="CI76" s="108">
        <v>38932.018508330999</v>
      </c>
      <c r="CJ76" s="138">
        <f t="shared" si="189"/>
        <v>5.1899556266735702E-2</v>
      </c>
      <c r="CK76" s="121">
        <v>46593.377187312297</v>
      </c>
      <c r="CL76" s="138">
        <f t="shared" si="190"/>
        <v>0.1271599857504111</v>
      </c>
      <c r="CM76" s="137">
        <v>45079.854561410801</v>
      </c>
      <c r="CN76" s="138">
        <f t="shared" si="191"/>
        <v>0.15594652225590999</v>
      </c>
      <c r="CO76" s="137">
        <v>47671.262306690303</v>
      </c>
      <c r="CP76" s="138">
        <f t="shared" si="192"/>
        <v>2.4994246018557487E-2</v>
      </c>
      <c r="CQ76" s="137">
        <v>50468.587217850603</v>
      </c>
      <c r="CR76" s="138">
        <f t="shared" si="193"/>
        <v>0.144824974134794</v>
      </c>
      <c r="CS76" s="137">
        <v>55751.427164514098</v>
      </c>
      <c r="CT76" s="138">
        <f t="shared" si="194"/>
        <v>6.4532587034028976E-2</v>
      </c>
      <c r="CU76" s="137">
        <v>55093.0543523335</v>
      </c>
      <c r="CV76" s="138">
        <f t="shared" si="195"/>
        <v>5.1961441349895221E-2</v>
      </c>
      <c r="CW76" s="137">
        <f t="shared" si="196"/>
        <v>544037.92440406187</v>
      </c>
      <c r="CX76" s="138">
        <f t="shared" si="197"/>
        <v>0.10293820277771837</v>
      </c>
      <c r="CY76" s="138"/>
      <c r="CZ76" s="139">
        <f t="shared" si="198"/>
        <v>-1.1809075492145493E-2</v>
      </c>
      <c r="DA76" s="139">
        <f t="shared" si="199"/>
        <v>0.10467580405728039</v>
      </c>
      <c r="DB76" s="139"/>
      <c r="DC76" s="139"/>
      <c r="DD76" s="139"/>
      <c r="DE76" s="139"/>
      <c r="DF76" s="139"/>
      <c r="DG76" s="139"/>
      <c r="DH76" s="139"/>
      <c r="DI76" s="139"/>
      <c r="DJ76" s="139"/>
      <c r="DK76" s="139"/>
      <c r="DL76" s="607"/>
      <c r="DM76" s="163">
        <v>39693.841581116598</v>
      </c>
      <c r="DN76" s="163">
        <v>26347.002912916101</v>
      </c>
      <c r="DO76" s="146">
        <v>42052.1450662688</v>
      </c>
      <c r="DP76" s="146">
        <v>40269.7305026268</v>
      </c>
      <c r="DQ76" s="146">
        <v>39376.9861497686</v>
      </c>
      <c r="DR76" s="146">
        <v>37011.155938218501</v>
      </c>
      <c r="DS76" s="146">
        <v>41336.968821060997</v>
      </c>
      <c r="DT76" s="146">
        <v>38998.218077973303</v>
      </c>
      <c r="DU76" s="146">
        <v>46508.809675627403</v>
      </c>
      <c r="DV76" s="146">
        <v>44084.1074907476</v>
      </c>
      <c r="DW76" s="146">
        <v>45211.672056735399</v>
      </c>
      <c r="DX76" s="146">
        <v>52371.743095105398</v>
      </c>
      <c r="DY76" s="147">
        <v>0.194613703580576</v>
      </c>
      <c r="DZ76" s="146">
        <f t="shared" si="200"/>
        <v>493262.38136816543</v>
      </c>
      <c r="EA76" s="148">
        <f t="shared" si="201"/>
        <v>-8.5139047272309143E-2</v>
      </c>
      <c r="EB76" s="158"/>
      <c r="EC76" s="131">
        <v>56398.442971999597</v>
      </c>
      <c r="ED76" s="131">
        <v>24245.440875910401</v>
      </c>
      <c r="EE76" s="131">
        <v>42187.320442445198</v>
      </c>
      <c r="EF76" s="131">
        <v>49207.992869041998</v>
      </c>
      <c r="EG76" s="131">
        <v>46429.801923238003</v>
      </c>
      <c r="EH76" s="131">
        <v>49258.871876069003</v>
      </c>
      <c r="EI76" s="131">
        <v>47462.410994637998</v>
      </c>
      <c r="EJ76" s="131">
        <v>45017.821485401902</v>
      </c>
      <c r="EK76" s="131">
        <v>45899.746323703897</v>
      </c>
      <c r="EL76" s="131">
        <v>41947.7772083581</v>
      </c>
      <c r="EM76" s="131">
        <v>47270.978702870598</v>
      </c>
      <c r="EN76" s="131">
        <v>43839.898151287998</v>
      </c>
      <c r="EO76" s="134">
        <f t="shared" si="202"/>
        <v>539166.50382496475</v>
      </c>
      <c r="EP76" s="19"/>
      <c r="EQ76" s="157">
        <f>SUM(EC76:EN76)</f>
        <v>539166.50382496475</v>
      </c>
    </row>
    <row r="77" spans="1:147" s="80" customFormat="1" ht="27" customHeight="1">
      <c r="A77" s="596" t="s">
        <v>104</v>
      </c>
      <c r="B77" s="128" t="s">
        <v>88</v>
      </c>
      <c r="C77" s="112">
        <v>853.66481943905296</v>
      </c>
      <c r="D77" s="19">
        <f t="shared" si="146"/>
        <v>0.21985768586946119</v>
      </c>
      <c r="E77" s="112">
        <v>507.34007681637303</v>
      </c>
      <c r="F77" s="19">
        <f t="shared" si="147"/>
        <v>-0.14164413949697796</v>
      </c>
      <c r="G77" s="112">
        <v>773.64520833774202</v>
      </c>
      <c r="H77" s="19">
        <f t="shared" si="148"/>
        <v>-2.7347351933960429E-2</v>
      </c>
      <c r="I77" s="112">
        <v>825.07960811254702</v>
      </c>
      <c r="J77" s="19">
        <f t="shared" si="149"/>
        <v>-6.8198378044458385E-3</v>
      </c>
      <c r="K77" s="112">
        <v>846.49220366986401</v>
      </c>
      <c r="L77" s="19">
        <f t="shared" si="150"/>
        <v>3.0524444154397035E-2</v>
      </c>
      <c r="M77" s="112">
        <v>861.71342348408905</v>
      </c>
      <c r="N77" s="19">
        <f t="shared" si="151"/>
        <v>0.14119513704222975</v>
      </c>
      <c r="O77" s="112">
        <v>785.63518840694098</v>
      </c>
      <c r="P77" s="19">
        <f t="shared" si="152"/>
        <v>8.9159719695606654E-2</v>
      </c>
      <c r="Q77" s="126"/>
      <c r="R77" s="126"/>
      <c r="S77" s="112">
        <f t="shared" si="153"/>
        <v>5453.5705282666095</v>
      </c>
      <c r="T77" s="19">
        <f t="shared" si="154"/>
        <v>-8.5895309387414187E-2</v>
      </c>
      <c r="U77" s="19"/>
      <c r="V77" s="112">
        <v>699.80689495807701</v>
      </c>
      <c r="W77" s="19">
        <f t="shared" si="155"/>
        <v>-7.416182429888496E-2</v>
      </c>
      <c r="X77" s="112">
        <v>591.06030512689301</v>
      </c>
      <c r="Y77" s="19">
        <f t="shared" si="156"/>
        <v>0.5795234685585684</v>
      </c>
      <c r="Z77" s="112">
        <v>795.39721592904596</v>
      </c>
      <c r="AA77" s="19">
        <f t="shared" si="157"/>
        <v>0.11396400943353124</v>
      </c>
      <c r="AB77" s="112">
        <v>830.74515532871806</v>
      </c>
      <c r="AC77" s="19">
        <f t="shared" si="158"/>
        <v>9.7922820896631846E-2</v>
      </c>
      <c r="AD77" s="112">
        <v>821.418849859945</v>
      </c>
      <c r="AE77" s="19">
        <f t="shared" si="159"/>
        <v>6.4935981288189337E-2</v>
      </c>
      <c r="AF77" s="112">
        <v>755.097349711368</v>
      </c>
      <c r="AG77" s="19">
        <f t="shared" si="160"/>
        <v>7.6466804936984767E-2</v>
      </c>
      <c r="AH77" s="112">
        <v>721.32229479300497</v>
      </c>
      <c r="AI77" s="19">
        <f t="shared" si="161"/>
        <v>3.7424453867894947E-2</v>
      </c>
      <c r="AJ77" s="112">
        <v>751.175940374687</v>
      </c>
      <c r="AK77" s="19">
        <f t="shared" si="162"/>
        <v>-3.4140578550212464E-4</v>
      </c>
      <c r="AL77" s="112">
        <v>850.26591512549703</v>
      </c>
      <c r="AM77" s="19">
        <f t="shared" si="163"/>
        <v>8.6595529848144448E-2</v>
      </c>
      <c r="AN77" s="112">
        <v>746.412261484699</v>
      </c>
      <c r="AO77" s="19">
        <f t="shared" si="164"/>
        <v>-1.9071565693941528E-2</v>
      </c>
      <c r="AP77" s="112">
        <v>765.94451743948696</v>
      </c>
      <c r="AQ77" s="19">
        <f t="shared" si="165"/>
        <v>2.1533080103817159E-2</v>
      </c>
      <c r="AR77" s="112">
        <v>777.05450688668395</v>
      </c>
      <c r="AS77" s="19">
        <f t="shared" si="166"/>
        <v>-4.9726211822622712E-3</v>
      </c>
      <c r="AT77" s="112">
        <f t="shared" si="167"/>
        <v>9105.7012070181063</v>
      </c>
      <c r="AU77" s="19">
        <f t="shared" si="168"/>
        <v>5.948861469283151E-2</v>
      </c>
      <c r="AV77" s="19"/>
      <c r="AW77" s="112">
        <f t="shared" si="169"/>
        <v>7813.4926309212397</v>
      </c>
      <c r="AX77" s="112">
        <v>755.86307988232397</v>
      </c>
      <c r="AY77" s="19">
        <f t="shared" si="170"/>
        <v>0.6651264402966206</v>
      </c>
      <c r="AZ77" s="112">
        <v>374.20166074916199</v>
      </c>
      <c r="BA77" s="19">
        <f t="shared" si="171"/>
        <v>-0.31823556405017561</v>
      </c>
      <c r="BB77" s="112">
        <v>714.024159841141</v>
      </c>
      <c r="BC77" s="19">
        <f t="shared" si="172"/>
        <v>5.2606997705099134E-2</v>
      </c>
      <c r="BD77" s="112">
        <v>756.65168763891802</v>
      </c>
      <c r="BE77" s="19">
        <f t="shared" si="173"/>
        <v>0.11218640199231511</v>
      </c>
      <c r="BF77" s="112">
        <v>771.33167091070004</v>
      </c>
      <c r="BG77" s="19">
        <f t="shared" si="174"/>
        <v>0.10390588545355395</v>
      </c>
      <c r="BH77" s="112">
        <v>701.45901968205203</v>
      </c>
      <c r="BI77" s="19">
        <f t="shared" si="175"/>
        <v>2.3947465416977565E-2</v>
      </c>
      <c r="BJ77" s="112">
        <v>695.30103334623902</v>
      </c>
      <c r="BK77" s="19">
        <f t="shared" si="176"/>
        <v>7.9042038254696578E-2</v>
      </c>
      <c r="BL77" s="112">
        <v>751.432483772061</v>
      </c>
      <c r="BM77" s="19">
        <f t="shared" si="177"/>
        <v>3.6287508612719233E-2</v>
      </c>
      <c r="BN77" s="112">
        <v>782.50452147941803</v>
      </c>
      <c r="BO77" s="19">
        <f t="shared" si="178"/>
        <v>9.1339615550505293E-2</v>
      </c>
      <c r="BP77" s="112">
        <v>760.92427885703603</v>
      </c>
      <c r="BQ77" s="19">
        <f t="shared" si="179"/>
        <v>8.9751847682096653E-2</v>
      </c>
      <c r="BR77" s="112">
        <v>749.79903476218794</v>
      </c>
      <c r="BS77" s="19">
        <f t="shared" si="180"/>
        <v>9.2179311428839172E-2</v>
      </c>
      <c r="BT77" s="112">
        <v>780.93781480662096</v>
      </c>
      <c r="BU77" s="19">
        <f t="shared" si="181"/>
        <v>0.15679555414203672</v>
      </c>
      <c r="BV77" s="112">
        <f t="shared" si="182"/>
        <v>8594.4304457278613</v>
      </c>
      <c r="BW77" s="19">
        <f t="shared" si="183"/>
        <v>8.9057889836378079E-2</v>
      </c>
      <c r="BX77" s="19"/>
      <c r="BY77" s="108">
        <v>453.93734769335401</v>
      </c>
      <c r="BZ77" s="138">
        <f t="shared" si="184"/>
        <v>-0.15128775960912899</v>
      </c>
      <c r="CA77" s="108">
        <v>548.87236854446598</v>
      </c>
      <c r="CB77" s="138">
        <f t="shared" si="185"/>
        <v>0.48211047218582292</v>
      </c>
      <c r="CC77" s="137">
        <v>678.33879253877399</v>
      </c>
      <c r="CD77" s="138">
        <f t="shared" si="186"/>
        <v>0.14257146559360301</v>
      </c>
      <c r="CE77" s="137">
        <v>680.32812331052605</v>
      </c>
      <c r="CF77" s="138">
        <f t="shared" si="187"/>
        <v>0.18954479993121298</v>
      </c>
      <c r="CG77" s="137">
        <v>698.72955754175405</v>
      </c>
      <c r="CH77" s="138">
        <f t="shared" si="188"/>
        <v>0.11573869345957166</v>
      </c>
      <c r="CI77" s="121">
        <v>685.05371942729505</v>
      </c>
      <c r="CJ77" s="138">
        <f t="shared" si="189"/>
        <v>0.18753069970584058</v>
      </c>
      <c r="CK77" s="121">
        <v>644.36880927350899</v>
      </c>
      <c r="CL77" s="138">
        <f t="shared" si="190"/>
        <v>0.16983005129674855</v>
      </c>
      <c r="CM77" s="137">
        <v>725.11969653866197</v>
      </c>
      <c r="CN77" s="138">
        <f t="shared" si="191"/>
        <v>0.17858340867647748</v>
      </c>
      <c r="CO77" s="137">
        <v>717.01284396672304</v>
      </c>
      <c r="CP77" s="138">
        <f t="shared" si="192"/>
        <v>7.4249559300874735E-2</v>
      </c>
      <c r="CQ77" s="137">
        <v>698.25463519563903</v>
      </c>
      <c r="CR77" s="138">
        <f t="shared" si="193"/>
        <v>0.11652686943900203</v>
      </c>
      <c r="CS77" s="137">
        <v>686.51642355435797</v>
      </c>
      <c r="CT77" s="138">
        <f t="shared" si="194"/>
        <v>0.13322905141615826</v>
      </c>
      <c r="CU77" s="137">
        <v>675.08715088883696</v>
      </c>
      <c r="CV77" s="138">
        <f t="shared" si="195"/>
        <v>0.1143628111096735</v>
      </c>
      <c r="CW77" s="137">
        <f t="shared" si="196"/>
        <v>7891.6194684738966</v>
      </c>
      <c r="CX77" s="138">
        <f t="shared" si="197"/>
        <v>0.1358512373380476</v>
      </c>
      <c r="CY77" s="138"/>
      <c r="CZ77" s="139">
        <f t="shared" si="198"/>
        <v>-1.6648214483125257E-2</v>
      </c>
      <c r="DA77" s="139">
        <f t="shared" si="199"/>
        <v>-1.6810789430695583E-2</v>
      </c>
      <c r="DB77" s="139"/>
      <c r="DC77" s="139"/>
      <c r="DD77" s="139"/>
      <c r="DE77" s="139"/>
      <c r="DF77" s="139"/>
      <c r="DG77" s="139"/>
      <c r="DH77" s="139"/>
      <c r="DI77" s="139"/>
      <c r="DJ77" s="139"/>
      <c r="DK77" s="139"/>
      <c r="DL77" s="159"/>
      <c r="DM77" s="160">
        <v>534.85424869599501</v>
      </c>
      <c r="DN77" s="160">
        <v>370.33161754466698</v>
      </c>
      <c r="DO77" s="150">
        <v>593.69484795102505</v>
      </c>
      <c r="DP77" s="150">
        <v>571.92307792852102</v>
      </c>
      <c r="DQ77" s="150">
        <v>626.24838740261202</v>
      </c>
      <c r="DR77" s="150">
        <v>576.87242914813703</v>
      </c>
      <c r="DS77" s="150">
        <v>550.822581929085</v>
      </c>
      <c r="DT77" s="150">
        <v>615.24682190542205</v>
      </c>
      <c r="DU77" s="150">
        <v>667.454631709002</v>
      </c>
      <c r="DV77" s="150">
        <v>625.38095079294999</v>
      </c>
      <c r="DW77" s="150">
        <v>609.12283097685895</v>
      </c>
      <c r="DX77" s="150">
        <v>605.805527749612</v>
      </c>
      <c r="DY77" s="151">
        <v>-9.4652373852000204E-2</v>
      </c>
      <c r="DZ77" s="150">
        <f t="shared" si="200"/>
        <v>6947.757953733887</v>
      </c>
      <c r="EA77" s="152">
        <f t="shared" si="201"/>
        <v>-0.15039294932838465</v>
      </c>
      <c r="EB77" s="161"/>
      <c r="EC77" s="131">
        <v>814.10786479770002</v>
      </c>
      <c r="ED77" s="131">
        <v>300.05461729260497</v>
      </c>
      <c r="EE77" s="131">
        <v>595.40358073816697</v>
      </c>
      <c r="EF77" s="131">
        <v>743.50283508561597</v>
      </c>
      <c r="EG77" s="131">
        <v>751.37955721519495</v>
      </c>
      <c r="EH77" s="131">
        <v>809.00768896305703</v>
      </c>
      <c r="EI77" s="131">
        <v>700.54981039741006</v>
      </c>
      <c r="EJ77" s="131">
        <v>712.13347339252505</v>
      </c>
      <c r="EK77" s="131">
        <v>720.39154438553396</v>
      </c>
      <c r="EL77" s="131">
        <v>653.52709603796097</v>
      </c>
      <c r="EM77" s="131">
        <v>708.41393007960596</v>
      </c>
      <c r="EN77" s="131">
        <v>669.14134444372996</v>
      </c>
      <c r="EO77" s="143">
        <f t="shared" si="202"/>
        <v>8177.6133428291068</v>
      </c>
      <c r="EP77" s="19"/>
      <c r="EQ77" s="157">
        <f>SUM(EC77:EN77)</f>
        <v>8177.6133428291068</v>
      </c>
    </row>
    <row r="78" spans="1:147" ht="27" customHeight="1">
      <c r="A78" s="597"/>
      <c r="B78" s="128" t="s">
        <v>89</v>
      </c>
      <c r="C78" s="112">
        <v>61.266399999999997</v>
      </c>
      <c r="D78" s="19">
        <f t="shared" si="146"/>
        <v>-0.4325540642797403</v>
      </c>
      <c r="E78" s="112">
        <v>52.002499999999998</v>
      </c>
      <c r="F78" s="19">
        <f t="shared" si="147"/>
        <v>-0.46833363323327581</v>
      </c>
      <c r="G78" s="112">
        <v>53.858199999999997</v>
      </c>
      <c r="H78" s="19">
        <f t="shared" si="148"/>
        <v>-0.48713509766279672</v>
      </c>
      <c r="I78" s="112">
        <v>57.636699999999998</v>
      </c>
      <c r="J78" s="19">
        <f t="shared" si="149"/>
        <v>-0.50220797739252254</v>
      </c>
      <c r="K78" s="112">
        <v>63.921399999999998</v>
      </c>
      <c r="L78" s="19">
        <f t="shared" si="150"/>
        <v>-0.4696903829561293</v>
      </c>
      <c r="M78" s="112">
        <v>70.090400000000002</v>
      </c>
      <c r="N78" s="19">
        <f t="shared" si="151"/>
        <v>-0.44446196975905683</v>
      </c>
      <c r="O78" s="112">
        <v>50.664700000000003</v>
      </c>
      <c r="P78" s="19">
        <f t="shared" si="152"/>
        <v>-0.58153662412490958</v>
      </c>
      <c r="Q78" s="126"/>
      <c r="R78" s="126"/>
      <c r="S78" s="112">
        <f t="shared" si="153"/>
        <v>409.44029999999992</v>
      </c>
      <c r="T78" s="19">
        <f t="shared" si="154"/>
        <v>-0.5496773867141509</v>
      </c>
      <c r="U78" s="19"/>
      <c r="V78" s="112">
        <v>107.9687</v>
      </c>
      <c r="W78" s="19">
        <f t="shared" si="155"/>
        <v>2.479391399676345E-2</v>
      </c>
      <c r="X78" s="112">
        <v>97.810400000000001</v>
      </c>
      <c r="Y78" s="19">
        <f t="shared" si="156"/>
        <v>5.6283788307814442E-2</v>
      </c>
      <c r="Z78" s="112">
        <v>105.01439999999999</v>
      </c>
      <c r="AA78" s="19">
        <f t="shared" si="157"/>
        <v>-0.11582531440729271</v>
      </c>
      <c r="AB78" s="112">
        <v>115.7847</v>
      </c>
      <c r="AC78" s="19">
        <f t="shared" si="158"/>
        <v>-3.7052592359108738E-2</v>
      </c>
      <c r="AD78" s="112">
        <v>120.536</v>
      </c>
      <c r="AE78" s="19">
        <f t="shared" si="159"/>
        <v>-4.7682545711253965E-3</v>
      </c>
      <c r="AF78" s="112">
        <v>126.16670000000001</v>
      </c>
      <c r="AG78" s="19">
        <f t="shared" si="160"/>
        <v>3.4642613760770491E-2</v>
      </c>
      <c r="AH78" s="112">
        <v>121.0732</v>
      </c>
      <c r="AI78" s="19">
        <f t="shared" si="161"/>
        <v>-8.705833227577342E-3</v>
      </c>
      <c r="AJ78" s="112">
        <v>114.8614</v>
      </c>
      <c r="AK78" s="19">
        <f t="shared" si="162"/>
        <v>-3.5916418010668028E-2</v>
      </c>
      <c r="AL78" s="112">
        <v>115.2777</v>
      </c>
      <c r="AM78" s="19">
        <f t="shared" si="163"/>
        <v>-6.1179111851039636E-3</v>
      </c>
      <c r="AN78" s="112">
        <v>105.9866</v>
      </c>
      <c r="AO78" s="19">
        <f t="shared" si="164"/>
        <v>-5.7996531922401062E-2</v>
      </c>
      <c r="AP78" s="112">
        <v>104.27070000000001</v>
      </c>
      <c r="AQ78" s="19">
        <f t="shared" si="165"/>
        <v>-4.8469594942969652E-2</v>
      </c>
      <c r="AR78" s="112">
        <v>114.2938</v>
      </c>
      <c r="AS78" s="19">
        <f t="shared" si="166"/>
        <v>-8.5984495280928996E-2</v>
      </c>
      <c r="AT78" s="112">
        <f t="shared" si="167"/>
        <v>1349.0443</v>
      </c>
      <c r="AU78" s="19">
        <f t="shared" si="168"/>
        <v>-2.5556945622229099E-2</v>
      </c>
      <c r="AV78" s="19"/>
      <c r="AW78" s="112">
        <f t="shared" si="169"/>
        <v>1259.3802000000001</v>
      </c>
      <c r="AX78" s="112">
        <v>105.3565</v>
      </c>
      <c r="AY78" s="19">
        <f t="shared" si="170"/>
        <v>0.10325678903492186</v>
      </c>
      <c r="AZ78" s="112">
        <v>92.598600000000005</v>
      </c>
      <c r="BA78" s="19">
        <f t="shared" si="171"/>
        <v>-0.27507488135630365</v>
      </c>
      <c r="BB78" s="112">
        <v>118.7711</v>
      </c>
      <c r="BC78" s="19">
        <f t="shared" si="172"/>
        <v>-6.6631827111984232E-2</v>
      </c>
      <c r="BD78" s="112">
        <v>120.23990000000001</v>
      </c>
      <c r="BE78" s="19">
        <f t="shared" si="173"/>
        <v>-0.12350345233790916</v>
      </c>
      <c r="BF78" s="112">
        <v>121.1135</v>
      </c>
      <c r="BG78" s="19">
        <f t="shared" si="174"/>
        <v>-0.11922386891788606</v>
      </c>
      <c r="BH78" s="112">
        <v>121.9423</v>
      </c>
      <c r="BI78" s="19">
        <f t="shared" si="175"/>
        <v>-0.11775128493042852</v>
      </c>
      <c r="BJ78" s="112">
        <v>122.1365</v>
      </c>
      <c r="BK78" s="19">
        <f t="shared" si="176"/>
        <v>-6.909219787883536E-2</v>
      </c>
      <c r="BL78" s="112">
        <v>119.1405</v>
      </c>
      <c r="BM78" s="19">
        <f t="shared" si="177"/>
        <v>-4.5514521914058248E-2</v>
      </c>
      <c r="BN78" s="112">
        <v>115.9873</v>
      </c>
      <c r="BO78" s="19">
        <f t="shared" si="178"/>
        <v>-5.1608762132151598E-2</v>
      </c>
      <c r="BP78" s="112">
        <v>112.5119</v>
      </c>
      <c r="BQ78" s="19">
        <f t="shared" si="179"/>
        <v>1.8579264118900873E-4</v>
      </c>
      <c r="BR78" s="112">
        <v>109.5821</v>
      </c>
      <c r="BS78" s="19">
        <f t="shared" si="180"/>
        <v>2.5743247101287059E-2</v>
      </c>
      <c r="BT78" s="112">
        <v>125.0458</v>
      </c>
      <c r="BU78" s="19">
        <f t="shared" si="181"/>
        <v>0.12441754024390028</v>
      </c>
      <c r="BV78" s="112">
        <f t="shared" si="182"/>
        <v>1384.4260000000002</v>
      </c>
      <c r="BW78" s="19">
        <f t="shared" si="183"/>
        <v>-5.9648760548102198E-2</v>
      </c>
      <c r="BX78" s="19"/>
      <c r="BY78" s="108">
        <v>95.495900000000006</v>
      </c>
      <c r="BZ78" s="138">
        <f t="shared" si="184"/>
        <v>48.156277345961804</v>
      </c>
      <c r="CA78" s="108">
        <v>127.7354</v>
      </c>
      <c r="CB78" s="138">
        <f t="shared" si="185"/>
        <v>78.914539539539533</v>
      </c>
      <c r="CC78" s="137">
        <v>127.25</v>
      </c>
      <c r="CD78" s="138">
        <f t="shared" si="186"/>
        <v>67.97766695576756</v>
      </c>
      <c r="CE78" s="137">
        <v>137.1824</v>
      </c>
      <c r="CF78" s="138">
        <f t="shared" si="187"/>
        <v>159.57871941940772</v>
      </c>
      <c r="CG78" s="137">
        <v>137.5077</v>
      </c>
      <c r="CH78" s="138">
        <f t="shared" si="188"/>
        <v>95.577960387694901</v>
      </c>
      <c r="CI78" s="121">
        <v>138.2176</v>
      </c>
      <c r="CJ78" s="138">
        <f t="shared" si="189"/>
        <v>61.411993136458058</v>
      </c>
      <c r="CK78" s="121">
        <v>131.20150000000001</v>
      </c>
      <c r="CL78" s="138">
        <f t="shared" si="190"/>
        <v>57.927240062878958</v>
      </c>
      <c r="CM78" s="137">
        <v>124.82170000000001</v>
      </c>
      <c r="CN78" s="138">
        <f t="shared" si="191"/>
        <v>72.981567093409197</v>
      </c>
      <c r="CO78" s="137">
        <v>122.29900000000001</v>
      </c>
      <c r="CP78" s="138">
        <f t="shared" si="192"/>
        <v>26.092665204581202</v>
      </c>
      <c r="CQ78" s="137">
        <v>112.491</v>
      </c>
      <c r="CR78" s="138">
        <f t="shared" si="193"/>
        <v>27.738471757402348</v>
      </c>
      <c r="CS78" s="137">
        <v>106.8319</v>
      </c>
      <c r="CT78" s="138">
        <f t="shared" si="194"/>
        <v>25.255074956991891</v>
      </c>
      <c r="CU78" s="137">
        <v>111.2094</v>
      </c>
      <c r="CV78" s="138">
        <f t="shared" si="195"/>
        <v>26.330892111083806</v>
      </c>
      <c r="CW78" s="137">
        <f t="shared" si="196"/>
        <v>1472.2435</v>
      </c>
      <c r="CX78" s="138">
        <f t="shared" si="197"/>
        <v>47.617936787321803</v>
      </c>
      <c r="CY78" s="138"/>
      <c r="CZ78" s="139">
        <f t="shared" si="198"/>
        <v>4.0975588752048653E-2</v>
      </c>
      <c r="DA78" s="139">
        <f t="shared" si="199"/>
        <v>-5.0307135681965653E-2</v>
      </c>
      <c r="DB78" s="139"/>
      <c r="DC78" s="139"/>
      <c r="DD78" s="139"/>
      <c r="DE78" s="139"/>
      <c r="DF78" s="139"/>
      <c r="DG78" s="139"/>
      <c r="DH78" s="139"/>
      <c r="DI78" s="139"/>
      <c r="DJ78" s="139"/>
      <c r="DK78" s="139"/>
      <c r="DL78" s="605" t="s">
        <v>104</v>
      </c>
      <c r="DM78" s="160">
        <v>1.9427000000000001</v>
      </c>
      <c r="DN78" s="160">
        <v>1.5984</v>
      </c>
      <c r="DO78" s="150">
        <v>1.8448</v>
      </c>
      <c r="DP78" s="150">
        <v>0.85429999999999995</v>
      </c>
      <c r="DQ78" s="150">
        <v>1.4238</v>
      </c>
      <c r="DR78" s="150">
        <v>2.2145999999999999</v>
      </c>
      <c r="DS78" s="150">
        <v>2.2265000000000001</v>
      </c>
      <c r="DT78" s="150">
        <v>1.6872</v>
      </c>
      <c r="DU78" s="150">
        <v>4.5141</v>
      </c>
      <c r="DV78" s="150">
        <v>3.9142999999999999</v>
      </c>
      <c r="DW78" s="150">
        <v>3.9922</v>
      </c>
      <c r="DX78" s="150">
        <v>4.069</v>
      </c>
      <c r="DY78" s="151">
        <v>1.2247129579004901</v>
      </c>
      <c r="DZ78" s="150">
        <f t="shared" si="200"/>
        <v>30.2819</v>
      </c>
      <c r="EA78" s="152">
        <f t="shared" si="201"/>
        <v>0.27603637739652687</v>
      </c>
      <c r="EB78" s="152"/>
      <c r="EC78" s="131">
        <v>2.56148</v>
      </c>
      <c r="ED78" s="131">
        <v>2.0366</v>
      </c>
      <c r="EE78" s="131">
        <v>2.2078199999999999</v>
      </c>
      <c r="EF78" s="131">
        <v>2.1853199999999999</v>
      </c>
      <c r="EG78" s="131">
        <v>2.1594000000000002</v>
      </c>
      <c r="EH78" s="131">
        <v>1.9574</v>
      </c>
      <c r="EI78" s="131">
        <v>1.7941</v>
      </c>
      <c r="EJ78" s="131">
        <v>1.8056000000000001</v>
      </c>
      <c r="EK78" s="131">
        <v>1.7639</v>
      </c>
      <c r="EL78" s="131">
        <v>1.6744000000000001</v>
      </c>
      <c r="EM78" s="131">
        <v>1.7562</v>
      </c>
      <c r="EN78" s="131">
        <v>1.829</v>
      </c>
      <c r="EO78" s="134">
        <f t="shared" si="202"/>
        <v>23.731219999999997</v>
      </c>
      <c r="EP78" s="19"/>
      <c r="EQ78" s="157">
        <f>SUM(EC78:EN78)</f>
        <v>23.731219999999997</v>
      </c>
    </row>
    <row r="79" spans="1:147" s="80" customFormat="1" ht="27" customHeight="1">
      <c r="A79" s="597"/>
      <c r="B79" s="128" t="s">
        <v>90</v>
      </c>
      <c r="C79" s="112">
        <v>792.39841943905299</v>
      </c>
      <c r="D79" s="19">
        <f t="shared" si="146"/>
        <v>0.33887678454950465</v>
      </c>
      <c r="E79" s="112">
        <v>455.33757681637297</v>
      </c>
      <c r="F79" s="19">
        <f t="shared" si="147"/>
        <v>-7.68623124230845E-2</v>
      </c>
      <c r="G79" s="112">
        <v>719.78700833774201</v>
      </c>
      <c r="H79" s="19">
        <f t="shared" si="148"/>
        <v>4.2591141798810517E-2</v>
      </c>
      <c r="I79" s="112">
        <v>767.442908112547</v>
      </c>
      <c r="J79" s="19">
        <f t="shared" si="149"/>
        <v>7.3406091753283276E-2</v>
      </c>
      <c r="K79" s="112">
        <v>782.57080366986406</v>
      </c>
      <c r="L79" s="19">
        <f t="shared" si="150"/>
        <v>0.11655008226587715</v>
      </c>
      <c r="M79" s="112">
        <v>791.623023484089</v>
      </c>
      <c r="N79" s="19">
        <f t="shared" si="151"/>
        <v>0.25868094335581282</v>
      </c>
      <c r="O79" s="112">
        <v>734.97048840694094</v>
      </c>
      <c r="P79" s="19">
        <f t="shared" si="152"/>
        <v>0.22444247693600361</v>
      </c>
      <c r="Q79" s="126"/>
      <c r="R79" s="126"/>
      <c r="S79" s="112">
        <f t="shared" si="153"/>
        <v>5044.1302282666084</v>
      </c>
      <c r="T79" s="19">
        <f t="shared" si="154"/>
        <v>-2.5071698483108973E-3</v>
      </c>
      <c r="U79" s="19"/>
      <c r="V79" s="112">
        <v>591.838194958077</v>
      </c>
      <c r="W79" s="19">
        <f t="shared" si="155"/>
        <v>-9.0188764785223308E-2</v>
      </c>
      <c r="X79" s="112">
        <v>493.249905126893</v>
      </c>
      <c r="Y79" s="19">
        <f t="shared" si="156"/>
        <v>0.75157863630699473</v>
      </c>
      <c r="Z79" s="112">
        <v>690.38281592904593</v>
      </c>
      <c r="AA79" s="19">
        <f t="shared" si="157"/>
        <v>0.15981397241921425</v>
      </c>
      <c r="AB79" s="112">
        <v>714.96045532871801</v>
      </c>
      <c r="AC79" s="19">
        <f t="shared" si="158"/>
        <v>0.12342428159794916</v>
      </c>
      <c r="AD79" s="112">
        <v>700.88284985994505</v>
      </c>
      <c r="AE79" s="19">
        <f t="shared" si="159"/>
        <v>7.7919506430101482E-2</v>
      </c>
      <c r="AF79" s="112">
        <v>628.93064971136801</v>
      </c>
      <c r="AG79" s="19">
        <f t="shared" si="160"/>
        <v>8.5267479524018919E-2</v>
      </c>
      <c r="AH79" s="112">
        <v>600.24909479300493</v>
      </c>
      <c r="AI79" s="19">
        <f t="shared" si="161"/>
        <v>4.7254426732654231E-2</v>
      </c>
      <c r="AJ79" s="112">
        <v>636.314540374687</v>
      </c>
      <c r="AK79" s="19">
        <f t="shared" si="162"/>
        <v>6.3618655713910677E-3</v>
      </c>
      <c r="AL79" s="112">
        <v>734.98821512549705</v>
      </c>
      <c r="AM79" s="19">
        <f t="shared" si="163"/>
        <v>0.10272951911744932</v>
      </c>
      <c r="AN79" s="112">
        <v>640.42566148469905</v>
      </c>
      <c r="AO79" s="19">
        <f t="shared" si="164"/>
        <v>-1.2317342531947495E-2</v>
      </c>
      <c r="AP79" s="112">
        <v>661.67381743948692</v>
      </c>
      <c r="AQ79" s="19">
        <f t="shared" si="165"/>
        <v>3.3515018913501837E-2</v>
      </c>
      <c r="AR79" s="112">
        <v>662.76070688668392</v>
      </c>
      <c r="AS79" s="19">
        <f t="shared" si="166"/>
        <v>1.0472291055545258E-2</v>
      </c>
      <c r="AT79" s="112">
        <f t="shared" si="167"/>
        <v>7756.6569070181049</v>
      </c>
      <c r="AU79" s="19">
        <f t="shared" si="168"/>
        <v>7.5818602527236045E-2</v>
      </c>
      <c r="AV79" s="19"/>
      <c r="AW79" s="112">
        <f t="shared" si="169"/>
        <v>6554.1124309212391</v>
      </c>
      <c r="AX79" s="112">
        <v>650.50657988232399</v>
      </c>
      <c r="AY79" s="19">
        <f t="shared" si="170"/>
        <v>0.81481964228319703</v>
      </c>
      <c r="AZ79" s="112">
        <v>281.60306074916201</v>
      </c>
      <c r="BA79" s="19">
        <f t="shared" si="171"/>
        <v>-0.331326666185496</v>
      </c>
      <c r="BB79" s="112">
        <v>595.25305984114095</v>
      </c>
      <c r="BC79" s="19">
        <f t="shared" si="172"/>
        <v>8.0140020810275603E-2</v>
      </c>
      <c r="BD79" s="112">
        <v>636.41178763891799</v>
      </c>
      <c r="BE79" s="19">
        <f t="shared" si="173"/>
        <v>0.17171462523892522</v>
      </c>
      <c r="BF79" s="112">
        <v>650.2181709107</v>
      </c>
      <c r="BG79" s="19">
        <f t="shared" si="174"/>
        <v>0.15857599302843406</v>
      </c>
      <c r="BH79" s="112">
        <v>579.51671968205198</v>
      </c>
      <c r="BI79" s="19">
        <f t="shared" si="175"/>
        <v>5.9763060803268875E-2</v>
      </c>
      <c r="BJ79" s="112">
        <v>573.16453334623907</v>
      </c>
      <c r="BK79" s="19">
        <f t="shared" si="176"/>
        <v>0.11691552245926995</v>
      </c>
      <c r="BL79" s="112">
        <v>632.29198377206103</v>
      </c>
      <c r="BM79" s="19">
        <f t="shared" si="177"/>
        <v>5.3296841598468481E-2</v>
      </c>
      <c r="BN79" s="112">
        <v>666.51722147941803</v>
      </c>
      <c r="BO79" s="19">
        <f t="shared" si="178"/>
        <v>0.12073601151398905</v>
      </c>
      <c r="BP79" s="112">
        <v>648.41237885703606</v>
      </c>
      <c r="BQ79" s="19">
        <f t="shared" si="179"/>
        <v>0.10695225838058886</v>
      </c>
      <c r="BR79" s="112">
        <v>640.21693476218798</v>
      </c>
      <c r="BS79" s="19">
        <f t="shared" si="180"/>
        <v>0.10442302450421348</v>
      </c>
      <c r="BT79" s="112">
        <v>655.89201480662098</v>
      </c>
      <c r="BU79" s="19">
        <f t="shared" si="181"/>
        <v>0.16318122815227665</v>
      </c>
      <c r="BV79" s="112">
        <f t="shared" si="182"/>
        <v>7210.00444572786</v>
      </c>
      <c r="BW79" s="19">
        <f t="shared" si="183"/>
        <v>0.12316282472576878</v>
      </c>
      <c r="BX79" s="19"/>
      <c r="BY79" s="108">
        <v>358.44144769335401</v>
      </c>
      <c r="BZ79" s="138">
        <f t="shared" si="184"/>
        <v>-0.32739035479632539</v>
      </c>
      <c r="CA79" s="108">
        <v>421.13696854446601</v>
      </c>
      <c r="CB79" s="138">
        <f t="shared" si="185"/>
        <v>0.14211833517128403</v>
      </c>
      <c r="CC79" s="137">
        <v>551.08879253877399</v>
      </c>
      <c r="CD79" s="138">
        <f t="shared" si="186"/>
        <v>-6.8870916802939997E-2</v>
      </c>
      <c r="CE79" s="137">
        <v>543.14572331052602</v>
      </c>
      <c r="CF79" s="138">
        <f t="shared" si="187"/>
        <v>-4.8896132475115039E-2</v>
      </c>
      <c r="CG79" s="137">
        <v>561.22185754175405</v>
      </c>
      <c r="CH79" s="138">
        <f t="shared" si="188"/>
        <v>-0.10179293699893233</v>
      </c>
      <c r="CI79" s="121">
        <v>546.83611942729499</v>
      </c>
      <c r="CJ79" s="138">
        <f t="shared" si="189"/>
        <v>-4.8414392547447727E-2</v>
      </c>
      <c r="CK79" s="121">
        <v>513.16730927350898</v>
      </c>
      <c r="CL79" s="138">
        <f t="shared" si="190"/>
        <v>-6.4580797826689129E-2</v>
      </c>
      <c r="CM79" s="137">
        <v>600.29799653866201</v>
      </c>
      <c r="CN79" s="138">
        <f t="shared" si="191"/>
        <v>-2.1614240724602829E-2</v>
      </c>
      <c r="CO79" s="137">
        <v>594.71384396672306</v>
      </c>
      <c r="CP79" s="138">
        <f t="shared" si="192"/>
        <v>-0.10291524575574917</v>
      </c>
      <c r="CQ79" s="137">
        <v>585.76363519563904</v>
      </c>
      <c r="CR79" s="138">
        <f t="shared" si="193"/>
        <v>-5.7449608199822588E-2</v>
      </c>
      <c r="CS79" s="137">
        <v>579.68452355435795</v>
      </c>
      <c r="CT79" s="138">
        <f t="shared" si="194"/>
        <v>-3.664727530789047E-2</v>
      </c>
      <c r="CU79" s="137">
        <v>563.877750888837</v>
      </c>
      <c r="CV79" s="138">
        <f t="shared" si="195"/>
        <v>-6.2915869512459421E-2</v>
      </c>
      <c r="CW79" s="137">
        <f t="shared" si="196"/>
        <v>6419.375968473897</v>
      </c>
      <c r="CX79" s="138">
        <f t="shared" si="197"/>
        <v>-7.2006044023980031E-2</v>
      </c>
      <c r="CY79" s="138"/>
      <c r="CZ79" s="139">
        <f t="shared" si="198"/>
        <v>-2.7267888003290386E-2</v>
      </c>
      <c r="DA79" s="139">
        <f t="shared" si="199"/>
        <v>-1.0378096686132987E-2</v>
      </c>
      <c r="DB79" s="139"/>
      <c r="DC79" s="139"/>
      <c r="DD79" s="139"/>
      <c r="DE79" s="139"/>
      <c r="DF79" s="139"/>
      <c r="DG79" s="139"/>
      <c r="DH79" s="139"/>
      <c r="DI79" s="139"/>
      <c r="DJ79" s="139"/>
      <c r="DK79" s="139"/>
      <c r="DL79" s="606"/>
      <c r="DM79" s="160">
        <v>532.91154869599507</v>
      </c>
      <c r="DN79" s="160">
        <v>368.73321754466701</v>
      </c>
      <c r="DO79" s="150">
        <v>591.85004795102509</v>
      </c>
      <c r="DP79" s="150">
        <v>571.06877792852106</v>
      </c>
      <c r="DQ79" s="150">
        <v>624.824587402612</v>
      </c>
      <c r="DR79" s="150">
        <v>574.65782914813701</v>
      </c>
      <c r="DS79" s="150">
        <v>548.59608192908502</v>
      </c>
      <c r="DT79" s="150">
        <v>613.55962190542209</v>
      </c>
      <c r="DU79" s="150">
        <v>662.94053170900202</v>
      </c>
      <c r="DV79" s="150">
        <v>621.46665079294996</v>
      </c>
      <c r="DW79" s="150">
        <v>605.13063097685892</v>
      </c>
      <c r="DX79" s="150">
        <v>601.73652774961204</v>
      </c>
      <c r="DY79" s="151">
        <v>-9.8268550312495484E-2</v>
      </c>
      <c r="DZ79" s="150">
        <f t="shared" si="200"/>
        <v>6917.4760537338871</v>
      </c>
      <c r="EA79" s="152">
        <f t="shared" si="201"/>
        <v>-0.15163403768538053</v>
      </c>
      <c r="EB79" s="152"/>
      <c r="EC79" s="131">
        <v>811.54638479770006</v>
      </c>
      <c r="ED79" s="131">
        <v>298.01801729260501</v>
      </c>
      <c r="EE79" s="131">
        <v>593.195760738167</v>
      </c>
      <c r="EF79" s="131">
        <v>741.31751508561592</v>
      </c>
      <c r="EG79" s="131">
        <v>749.22015721519494</v>
      </c>
      <c r="EH79" s="131">
        <v>807.05028896305703</v>
      </c>
      <c r="EI79" s="131">
        <v>698.7557103974101</v>
      </c>
      <c r="EJ79" s="131">
        <v>710.32787339252502</v>
      </c>
      <c r="EK79" s="131">
        <v>718.62764438553393</v>
      </c>
      <c r="EL79" s="131">
        <v>651.85269603796098</v>
      </c>
      <c r="EM79" s="131">
        <v>706.65773007960593</v>
      </c>
      <c r="EN79" s="131">
        <v>667.31234444373001</v>
      </c>
      <c r="EO79" s="143">
        <f t="shared" si="202"/>
        <v>8153.8821228291063</v>
      </c>
      <c r="EP79" s="19"/>
      <c r="EQ79" s="157">
        <f>SUM(EC79:EN79)</f>
        <v>8153.8821228291063</v>
      </c>
    </row>
    <row r="80" spans="1:147" ht="27" customHeight="1">
      <c r="A80" s="597"/>
      <c r="B80" s="128" t="s">
        <v>91</v>
      </c>
      <c r="C80" s="112">
        <f>C81+C82</f>
        <v>124170.061254792</v>
      </c>
      <c r="D80" s="19">
        <f t="shared" si="146"/>
        <v>0.17036507646286259</v>
      </c>
      <c r="E80" s="112">
        <f>E81+E82</f>
        <v>82788.212329145492</v>
      </c>
      <c r="F80" s="19">
        <f t="shared" si="147"/>
        <v>-0.1501581795481125</v>
      </c>
      <c r="G80" s="112">
        <f>G81+G82</f>
        <v>126512.558308522</v>
      </c>
      <c r="H80" s="19">
        <f t="shared" si="148"/>
        <v>-3.1165714245660503E-2</v>
      </c>
      <c r="I80" s="112">
        <f>I81+I82</f>
        <v>127784.446253103</v>
      </c>
      <c r="J80" s="19">
        <f t="shared" si="149"/>
        <v>-9.2524523709895945E-3</v>
      </c>
      <c r="K80" s="112">
        <f>K81+K82</f>
        <v>130453.90098283501</v>
      </c>
      <c r="L80" s="19">
        <f t="shared" si="150"/>
        <v>-1.5554532176238478E-3</v>
      </c>
      <c r="M80" s="112">
        <f>M81+M82</f>
        <v>130933.58129602599</v>
      </c>
      <c r="N80" s="19">
        <f t="shared" si="151"/>
        <v>5.1771783102480651E-2</v>
      </c>
      <c r="O80" s="112">
        <f>O81+O82</f>
        <v>122906.96193118001</v>
      </c>
      <c r="P80" s="19">
        <f t="shared" si="152"/>
        <v>4.3197472250129598E-2</v>
      </c>
      <c r="Q80" s="126"/>
      <c r="R80" s="126"/>
      <c r="S80" s="112">
        <f t="shared" si="153"/>
        <v>845549.72235560347</v>
      </c>
      <c r="T80" s="19">
        <f t="shared" si="154"/>
        <v>-0.11577132756560338</v>
      </c>
      <c r="U80" s="19"/>
      <c r="V80" s="112">
        <f>V81+V82</f>
        <v>106095.1524887133</v>
      </c>
      <c r="W80" s="19">
        <f t="shared" si="155"/>
        <v>-8.0258451473629089E-2</v>
      </c>
      <c r="X80" s="112">
        <f>X81+X82</f>
        <v>97416.025355311896</v>
      </c>
      <c r="Y80" s="19">
        <f t="shared" si="156"/>
        <v>0.50962460317478508</v>
      </c>
      <c r="Z80" s="112">
        <f>Z81+Z82</f>
        <v>130582.247313862</v>
      </c>
      <c r="AA80" s="19">
        <f t="shared" si="157"/>
        <v>0.1320665923847224</v>
      </c>
      <c r="AB80" s="112">
        <f>AB81+AB82</f>
        <v>128977.8072718</v>
      </c>
      <c r="AC80" s="19">
        <f t="shared" si="158"/>
        <v>0.10609626826956253</v>
      </c>
      <c r="AD80" s="112">
        <f>AD81+AD82</f>
        <v>130657.132039271</v>
      </c>
      <c r="AE80" s="19">
        <f t="shared" si="159"/>
        <v>9.4704363576619599E-2</v>
      </c>
      <c r="AF80" s="112">
        <f>AF81+AF82</f>
        <v>124488.58526115101</v>
      </c>
      <c r="AG80" s="19">
        <f t="shared" si="160"/>
        <v>0.11155991928246745</v>
      </c>
      <c r="AH80" s="112">
        <f>AH81+AH82</f>
        <v>117817.54193295281</v>
      </c>
      <c r="AI80" s="19">
        <f t="shared" si="161"/>
        <v>4.8532097675972663E-2</v>
      </c>
      <c r="AJ80" s="112">
        <f>AJ81+AJ82</f>
        <v>120222.355366898</v>
      </c>
      <c r="AK80" s="19">
        <f t="shared" si="162"/>
        <v>6.0740045781322305E-3</v>
      </c>
      <c r="AL80" s="112">
        <f>AL81+AL82</f>
        <v>131789.896860512</v>
      </c>
      <c r="AM80" s="19">
        <f t="shared" si="163"/>
        <v>7.299247652910501E-2</v>
      </c>
      <c r="AN80" s="112">
        <f>AN81+AN82</f>
        <v>113176.4061945562</v>
      </c>
      <c r="AO80" s="19">
        <f t="shared" si="164"/>
        <v>-4.2331090300612551E-2</v>
      </c>
      <c r="AP80" s="112">
        <f>AP81+AP82</f>
        <v>118099.875552299</v>
      </c>
      <c r="AQ80" s="19">
        <f t="shared" si="165"/>
        <v>-1.6950406623441383E-2</v>
      </c>
      <c r="AR80" s="112">
        <f>AR81+AR82</f>
        <v>121990.532959784</v>
      </c>
      <c r="AS80" s="19">
        <f t="shared" si="166"/>
        <v>-5.5293332998419542E-2</v>
      </c>
      <c r="AT80" s="112">
        <f t="shared" si="167"/>
        <v>1441313.5585971111</v>
      </c>
      <c r="AU80" s="19">
        <f t="shared" si="168"/>
        <v>5.5661696886519563E-2</v>
      </c>
      <c r="AV80" s="19"/>
      <c r="AW80" s="112">
        <f t="shared" si="169"/>
        <v>1236187.0669195235</v>
      </c>
      <c r="AX80" s="112">
        <f>AX81+AX82</f>
        <v>115353.22358623589</v>
      </c>
      <c r="AY80" s="19">
        <f t="shared" si="170"/>
        <v>0.4722519403406531</v>
      </c>
      <c r="AZ80" s="112">
        <f>AZ81+AZ82</f>
        <v>64529.966688700704</v>
      </c>
      <c r="BA80" s="19">
        <f t="shared" si="171"/>
        <v>-0.29516301941012646</v>
      </c>
      <c r="BB80" s="112">
        <f>BB81+BB82</f>
        <v>115348.55651802931</v>
      </c>
      <c r="BC80" s="19">
        <f t="shared" si="172"/>
        <v>2.7620296556804425E-2</v>
      </c>
      <c r="BD80" s="112">
        <f>BD81+BD82</f>
        <v>116606.31264363629</v>
      </c>
      <c r="BE80" s="19">
        <f t="shared" si="173"/>
        <v>6.8253741523324418E-2</v>
      </c>
      <c r="BF80" s="112">
        <f>BF81+BF82</f>
        <v>119353.80581875809</v>
      </c>
      <c r="BG80" s="19">
        <f t="shared" si="174"/>
        <v>7.2252882879233038E-2</v>
      </c>
      <c r="BH80" s="112">
        <f>BH81+BH82</f>
        <v>111994.48909736751</v>
      </c>
      <c r="BI80" s="19">
        <f t="shared" si="175"/>
        <v>1.6789648947688196E-3</v>
      </c>
      <c r="BJ80" s="112">
        <f>BJ81+BJ82</f>
        <v>112364.26828905901</v>
      </c>
      <c r="BK80" s="19">
        <f t="shared" si="176"/>
        <v>5.1126784501821732E-2</v>
      </c>
      <c r="BL80" s="112">
        <f>BL81+BL82</f>
        <v>119496.5328791193</v>
      </c>
      <c r="BM80" s="19">
        <f t="shared" si="177"/>
        <v>1.5707579152440809E-2</v>
      </c>
      <c r="BN80" s="112">
        <f>BN81+BN82</f>
        <v>122824.623418445</v>
      </c>
      <c r="BO80" s="19">
        <f t="shared" si="178"/>
        <v>6.2262075839362829E-2</v>
      </c>
      <c r="BP80" s="112">
        <f>BP81+BP82</f>
        <v>118179.05441879939</v>
      </c>
      <c r="BQ80" s="19">
        <f t="shared" si="179"/>
        <v>7.6316867028671354E-2</v>
      </c>
      <c r="BR80" s="112">
        <f>BR81+BR82</f>
        <v>120136.233561373</v>
      </c>
      <c r="BS80" s="19">
        <f t="shared" si="180"/>
        <v>5.5103529442423804E-2</v>
      </c>
      <c r="BT80" s="112">
        <f>BT81+BT82</f>
        <v>129130.59388791201</v>
      </c>
      <c r="BU80" s="19">
        <f t="shared" si="181"/>
        <v>0.12260288331667613</v>
      </c>
      <c r="BV80" s="112">
        <f t="shared" si="182"/>
        <v>1365317.6608074356</v>
      </c>
      <c r="BW80" s="19">
        <f t="shared" si="183"/>
        <v>5.5694016673165869E-2</v>
      </c>
      <c r="BX80" s="19"/>
      <c r="BY80" s="137">
        <f>BY81+BY82</f>
        <v>78351.551406035302</v>
      </c>
      <c r="BZ80" s="138">
        <f t="shared" si="184"/>
        <v>-0.19295003155124502</v>
      </c>
      <c r="CA80" s="137">
        <f>CA81+CA82</f>
        <v>91553.037745970694</v>
      </c>
      <c r="CB80" s="138">
        <f t="shared" si="185"/>
        <v>0.34327737860361052</v>
      </c>
      <c r="CC80" s="137">
        <f>SUM(CC81:CC82)</f>
        <v>112248.22719492979</v>
      </c>
      <c r="CD80" s="138">
        <f t="shared" si="186"/>
        <v>6.5009239799899365E-2</v>
      </c>
      <c r="CE80" s="137">
        <v>109156.006771721</v>
      </c>
      <c r="CF80" s="138">
        <f t="shared" si="187"/>
        <v>5.948859121676997E-2</v>
      </c>
      <c r="CG80" s="137">
        <v>111311.24730415001</v>
      </c>
      <c r="CH80" s="138">
        <f t="shared" si="188"/>
        <v>4.5514784536063502E-2</v>
      </c>
      <c r="CI80" s="137">
        <f>CI81+CI82</f>
        <v>111806.7694564526</v>
      </c>
      <c r="CJ80" s="138">
        <f t="shared" si="189"/>
        <v>0.11922193274709869</v>
      </c>
      <c r="CK80" s="137">
        <f>CK81+CK82</f>
        <v>106898.87266293351</v>
      </c>
      <c r="CL80" s="138">
        <f t="shared" si="190"/>
        <v>0.10450960893680716</v>
      </c>
      <c r="CM80" s="137">
        <v>117648.55882914001</v>
      </c>
      <c r="CN80" s="138">
        <f t="shared" si="191"/>
        <v>0.11865802286941518</v>
      </c>
      <c r="CO80" s="137">
        <f>SUM(CO81:CO82)</f>
        <v>115625.5374375417</v>
      </c>
      <c r="CP80" s="138">
        <f t="shared" si="192"/>
        <v>1.081883392175742E-2</v>
      </c>
      <c r="CQ80" s="137">
        <f>SUM(CQ81:CQ82)</f>
        <v>109799.5005365379</v>
      </c>
      <c r="CR80" s="138">
        <f t="shared" si="193"/>
        <v>-2.4265001049707191E-2</v>
      </c>
      <c r="CS80" s="137">
        <f>CS81+CS82</f>
        <v>113862.0336384049</v>
      </c>
      <c r="CT80" s="138">
        <f t="shared" si="194"/>
        <v>1.398377333089118E-2</v>
      </c>
      <c r="CU80" s="137">
        <f>CU81+CU82</f>
        <v>115027.84805469401</v>
      </c>
      <c r="CV80" s="138">
        <f t="shared" si="195"/>
        <v>2.4365784463649121E-2</v>
      </c>
      <c r="CW80" s="137">
        <f t="shared" si="196"/>
        <v>1293289.1910385117</v>
      </c>
      <c r="CX80" s="138">
        <f t="shared" si="197"/>
        <v>4.6598053159196073E-2</v>
      </c>
      <c r="CY80" s="138"/>
      <c r="CZ80" s="139">
        <f t="shared" si="198"/>
        <v>1.023883360446054E-2</v>
      </c>
      <c r="DA80" s="139">
        <f t="shared" si="199"/>
        <v>3.6999559032739882E-2</v>
      </c>
      <c r="DB80" s="139"/>
      <c r="DC80" s="139"/>
      <c r="DD80" s="139"/>
      <c r="DE80" s="139"/>
      <c r="DF80" s="139"/>
      <c r="DG80" s="139"/>
      <c r="DH80" s="139"/>
      <c r="DI80" s="139"/>
      <c r="DJ80" s="139"/>
      <c r="DK80" s="139"/>
      <c r="DL80" s="615"/>
      <c r="DM80" s="137">
        <v>97083.891294409201</v>
      </c>
      <c r="DN80" s="137">
        <v>68156.465078823603</v>
      </c>
      <c r="DO80" s="137">
        <v>105396.48202115099</v>
      </c>
      <c r="DP80" s="137">
        <v>103027.071434871</v>
      </c>
      <c r="DQ80" s="137">
        <v>106465.493315375</v>
      </c>
      <c r="DR80" s="137">
        <v>99896.871375658302</v>
      </c>
      <c r="DS80" s="137">
        <v>96784.013283355307</v>
      </c>
      <c r="DT80" s="137">
        <v>105169.369390804</v>
      </c>
      <c r="DU80" s="137">
        <v>114387.992741429</v>
      </c>
      <c r="DV80" s="137">
        <v>112530.04212687</v>
      </c>
      <c r="DW80" s="137">
        <v>114518.158569027</v>
      </c>
      <c r="DX80" s="137">
        <v>112291.77096628799</v>
      </c>
      <c r="DY80" s="138">
        <v>-6.78053945594415E-3</v>
      </c>
      <c r="DZ80" s="137">
        <f t="shared" si="200"/>
        <v>1235707.6215980614</v>
      </c>
      <c r="EA80" s="19">
        <f t="shared" si="201"/>
        <v>-9.3152504026526528E-2</v>
      </c>
      <c r="EB80" s="19"/>
      <c r="EC80" s="131">
        <f t="shared" ref="EC80:EN80" si="204">EC81+EC82</f>
        <v>141668.98681064599</v>
      </c>
      <c r="ED80" s="131">
        <f t="shared" si="204"/>
        <v>65243.851186709398</v>
      </c>
      <c r="EE80" s="131">
        <f t="shared" si="204"/>
        <v>105869.90136524901</v>
      </c>
      <c r="EF80" s="131">
        <f t="shared" si="204"/>
        <v>124646.70183192501</v>
      </c>
      <c r="EG80" s="131">
        <f t="shared" si="204"/>
        <v>121310.81100203301</v>
      </c>
      <c r="EH80" s="131">
        <f t="shared" si="204"/>
        <v>127070.31628825801</v>
      </c>
      <c r="EI80" s="131">
        <f t="shared" si="204"/>
        <v>105689.28090942901</v>
      </c>
      <c r="EJ80" s="131">
        <f t="shared" si="204"/>
        <v>117105.447092142</v>
      </c>
      <c r="EK80" s="131">
        <f t="shared" si="204"/>
        <v>116716.389755931</v>
      </c>
      <c r="EL80" s="131">
        <f t="shared" si="204"/>
        <v>104732.38815411601</v>
      </c>
      <c r="EM80" s="108">
        <f t="shared" si="204"/>
        <v>119528.60515190201</v>
      </c>
      <c r="EN80" s="108">
        <f t="shared" si="204"/>
        <v>113058.36768922901</v>
      </c>
      <c r="EO80" s="143">
        <f t="shared" si="202"/>
        <v>1362641.0472375695</v>
      </c>
      <c r="EP80" s="19"/>
      <c r="EQ80" s="155"/>
    </row>
    <row r="81" spans="1:147" ht="27" customHeight="1">
      <c r="A81" s="597"/>
      <c r="B81" s="128" t="s">
        <v>92</v>
      </c>
      <c r="C81" s="112">
        <v>12170.709500000001</v>
      </c>
      <c r="D81" s="19">
        <f t="shared" si="146"/>
        <v>-0.34965894004466269</v>
      </c>
      <c r="E81" s="112">
        <v>9779.3775999999998</v>
      </c>
      <c r="F81" s="19">
        <f t="shared" si="147"/>
        <v>-0.43848004029512377</v>
      </c>
      <c r="G81" s="112">
        <v>10332.370500000001</v>
      </c>
      <c r="H81" s="19">
        <f t="shared" si="148"/>
        <v>-0.45577084990391181</v>
      </c>
      <c r="I81" s="112">
        <v>11079.512699999999</v>
      </c>
      <c r="J81" s="19">
        <f t="shared" si="149"/>
        <v>-0.47824337160399732</v>
      </c>
      <c r="K81" s="112">
        <v>12610.8503</v>
      </c>
      <c r="L81" s="19">
        <f t="shared" si="150"/>
        <v>-0.43433664511008119</v>
      </c>
      <c r="M81" s="112">
        <v>14081.183800000001</v>
      </c>
      <c r="N81" s="19">
        <f t="shared" si="151"/>
        <v>-0.39857057883091063</v>
      </c>
      <c r="O81" s="112">
        <v>8236.1416000000008</v>
      </c>
      <c r="P81" s="19">
        <f t="shared" si="152"/>
        <v>-0.61865827071194146</v>
      </c>
      <c r="Q81" s="126"/>
      <c r="R81" s="126"/>
      <c r="S81" s="112">
        <f t="shared" si="153"/>
        <v>78290.146000000008</v>
      </c>
      <c r="T81" s="19">
        <f t="shared" si="154"/>
        <v>-0.51777625100360969</v>
      </c>
      <c r="U81" s="19"/>
      <c r="V81" s="112">
        <v>18714.348900000001</v>
      </c>
      <c r="W81" s="19">
        <f t="shared" si="155"/>
        <v>0.16492689379678294</v>
      </c>
      <c r="X81" s="112">
        <v>17415.9038</v>
      </c>
      <c r="Y81" s="19">
        <f t="shared" si="156"/>
        <v>0.17114222637949217</v>
      </c>
      <c r="Z81" s="112">
        <v>18985.330900000001</v>
      </c>
      <c r="AA81" s="19">
        <f t="shared" si="157"/>
        <v>-6.1869541983192944E-2</v>
      </c>
      <c r="AB81" s="112">
        <v>21235.020499999999</v>
      </c>
      <c r="AC81" s="19">
        <f t="shared" si="158"/>
        <v>-1.746807422722485E-3</v>
      </c>
      <c r="AD81" s="112">
        <v>22293.914199999999</v>
      </c>
      <c r="AE81" s="19">
        <f t="shared" si="159"/>
        <v>3.9184035931313144E-2</v>
      </c>
      <c r="AF81" s="112">
        <v>23412.8616</v>
      </c>
      <c r="AG81" s="19">
        <f t="shared" si="160"/>
        <v>8.589125474792092E-2</v>
      </c>
      <c r="AH81" s="112">
        <v>21597.797900000001</v>
      </c>
      <c r="AI81" s="19">
        <f t="shared" si="161"/>
        <v>3.2723670014664696E-2</v>
      </c>
      <c r="AJ81" s="112">
        <v>18697.145499999999</v>
      </c>
      <c r="AK81" s="19">
        <f t="shared" si="162"/>
        <v>-0.10317340558631849</v>
      </c>
      <c r="AL81" s="112">
        <v>18586.87</v>
      </c>
      <c r="AM81" s="19">
        <f t="shared" si="163"/>
        <v>-7.7324816565335741E-2</v>
      </c>
      <c r="AN81" s="112">
        <v>17410.031800000001</v>
      </c>
      <c r="AO81" s="19">
        <f t="shared" si="164"/>
        <v>-8.4051476086755783E-2</v>
      </c>
      <c r="AP81" s="112">
        <v>17731.863600000001</v>
      </c>
      <c r="AQ81" s="19">
        <f t="shared" si="165"/>
        <v>-4.9827561023515154E-2</v>
      </c>
      <c r="AR81" s="112">
        <v>19781.508699999998</v>
      </c>
      <c r="AS81" s="19">
        <f t="shared" si="166"/>
        <v>-0.14569463995410048</v>
      </c>
      <c r="AT81" s="112">
        <f t="shared" si="167"/>
        <v>235862.5974</v>
      </c>
      <c r="AU81" s="19">
        <f t="shared" si="168"/>
        <v>-9.771599419938104E-3</v>
      </c>
      <c r="AV81" s="19"/>
      <c r="AW81" s="112">
        <f t="shared" si="169"/>
        <v>215035.01589999997</v>
      </c>
      <c r="AX81" s="112">
        <v>16064.8269</v>
      </c>
      <c r="AY81" s="19">
        <f t="shared" si="170"/>
        <v>0.12773831977113637</v>
      </c>
      <c r="AZ81" s="112">
        <v>14870.87</v>
      </c>
      <c r="BA81" s="19">
        <f t="shared" si="171"/>
        <v>-0.28526382365607283</v>
      </c>
      <c r="BB81" s="112">
        <v>20237.410199999998</v>
      </c>
      <c r="BC81" s="19">
        <f t="shared" si="172"/>
        <v>-8.5108778325174939E-2</v>
      </c>
      <c r="BD81" s="112">
        <v>21272.178899999999</v>
      </c>
      <c r="BE81" s="19">
        <f t="shared" si="173"/>
        <v>-6.5664734046966822E-2</v>
      </c>
      <c r="BF81" s="112">
        <v>21453.287799999998</v>
      </c>
      <c r="BG81" s="19">
        <f t="shared" si="174"/>
        <v>-7.4752192672678408E-2</v>
      </c>
      <c r="BH81" s="112">
        <v>21560.963400000001</v>
      </c>
      <c r="BI81" s="19">
        <f t="shared" si="175"/>
        <v>-7.2027228844409041E-2</v>
      </c>
      <c r="BJ81" s="112">
        <v>20913.4336</v>
      </c>
      <c r="BK81" s="19">
        <f t="shared" si="176"/>
        <v>-6.2476876489298006E-2</v>
      </c>
      <c r="BL81" s="112">
        <v>20848.116699999999</v>
      </c>
      <c r="BM81" s="19">
        <f t="shared" si="177"/>
        <v>2.7260815794058368E-2</v>
      </c>
      <c r="BN81" s="112">
        <v>20144.543099999999</v>
      </c>
      <c r="BO81" s="19">
        <f t="shared" si="178"/>
        <v>-1.1038411717095853E-2</v>
      </c>
      <c r="BP81" s="112">
        <v>19007.6531</v>
      </c>
      <c r="BQ81" s="19">
        <f t="shared" si="179"/>
        <v>2.6624608136506023E-2</v>
      </c>
      <c r="BR81" s="112">
        <v>18661.732199999999</v>
      </c>
      <c r="BS81" s="19">
        <f t="shared" si="180"/>
        <v>5.4924199567321086E-2</v>
      </c>
      <c r="BT81" s="112">
        <v>23155.079699999998</v>
      </c>
      <c r="BU81" s="19">
        <f t="shared" si="181"/>
        <v>0.35126327771353227</v>
      </c>
      <c r="BV81" s="112">
        <f t="shared" si="182"/>
        <v>238190.09559999997</v>
      </c>
      <c r="BW81" s="19">
        <f t="shared" si="183"/>
        <v>-1.846711696364145E-2</v>
      </c>
      <c r="BX81" s="19"/>
      <c r="BY81" s="108">
        <v>14245.172500000001</v>
      </c>
      <c r="BZ81" s="138">
        <f t="shared" si="184"/>
        <v>5.559432411749996</v>
      </c>
      <c r="CA81" s="108">
        <v>20806.096699999998</v>
      </c>
      <c r="CB81" s="138">
        <f t="shared" si="185"/>
        <v>10.467554483996341</v>
      </c>
      <c r="CC81" s="137">
        <v>22120.017899999999</v>
      </c>
      <c r="CD81" s="138">
        <f t="shared" si="186"/>
        <v>9.5689400603977148</v>
      </c>
      <c r="CE81" s="137">
        <v>22767.179700000001</v>
      </c>
      <c r="CF81" s="138">
        <f t="shared" si="187"/>
        <v>23.564153127106273</v>
      </c>
      <c r="CG81" s="137">
        <v>23186.531900000002</v>
      </c>
      <c r="CH81" s="138">
        <f t="shared" si="188"/>
        <v>13.711867832007345</v>
      </c>
      <c r="CI81" s="121">
        <v>23234.478500000001</v>
      </c>
      <c r="CJ81" s="138">
        <f t="shared" si="189"/>
        <v>8.6450706604977245</v>
      </c>
      <c r="CK81" s="121">
        <v>22307.112300000001</v>
      </c>
      <c r="CL81" s="138">
        <f t="shared" si="190"/>
        <v>8.1515269356795343</v>
      </c>
      <c r="CM81" s="137">
        <v>20294.8622</v>
      </c>
      <c r="CN81" s="138">
        <f t="shared" si="191"/>
        <v>10.17700727223602</v>
      </c>
      <c r="CO81" s="121">
        <v>20369.388800000001</v>
      </c>
      <c r="CP81" s="138">
        <f t="shared" si="192"/>
        <v>3.5477180565073043</v>
      </c>
      <c r="CQ81" s="121">
        <v>18514.706300000002</v>
      </c>
      <c r="CR81" s="138">
        <f t="shared" si="193"/>
        <v>4.439492173999291</v>
      </c>
      <c r="CS81" s="108">
        <v>17690.116699999999</v>
      </c>
      <c r="CT81" s="138">
        <f t="shared" si="194"/>
        <v>3.8226077726457222</v>
      </c>
      <c r="CU81" s="108">
        <v>17135.875800000002</v>
      </c>
      <c r="CV81" s="138">
        <f t="shared" si="195"/>
        <v>3.6715128693397334</v>
      </c>
      <c r="CW81" s="137">
        <f t="shared" si="196"/>
        <v>242671.53929999997</v>
      </c>
      <c r="CX81" s="138">
        <f t="shared" si="197"/>
        <v>6.9874545621979385</v>
      </c>
      <c r="CY81" s="138"/>
      <c r="CZ81" s="139">
        <f t="shared" si="198"/>
        <v>-3.1330539498362731E-2</v>
      </c>
      <c r="DA81" s="139">
        <f t="shared" si="199"/>
        <v>-4.4537006779308386E-2</v>
      </c>
      <c r="DB81" s="139"/>
      <c r="DC81" s="139"/>
      <c r="DD81" s="139"/>
      <c r="DE81" s="139"/>
      <c r="DF81" s="139"/>
      <c r="DG81" s="139"/>
      <c r="DH81" s="139"/>
      <c r="DI81" s="139"/>
      <c r="DJ81" s="139"/>
      <c r="DK81" s="139"/>
      <c r="DL81" s="615"/>
      <c r="DM81" s="108">
        <v>2171.7080999999998</v>
      </c>
      <c r="DN81" s="108">
        <v>1814.3447000000001</v>
      </c>
      <c r="DO81" s="137">
        <v>2092.9268000000002</v>
      </c>
      <c r="DP81" s="137">
        <v>926.84569999999997</v>
      </c>
      <c r="DQ81" s="137">
        <v>1576.0427</v>
      </c>
      <c r="DR81" s="137">
        <v>2408.9485</v>
      </c>
      <c r="DS81" s="137">
        <v>2437.529</v>
      </c>
      <c r="DT81" s="137">
        <v>1815.7689</v>
      </c>
      <c r="DU81" s="137">
        <v>4479.0351000000001</v>
      </c>
      <c r="DV81" s="137">
        <v>3403.7564000000002</v>
      </c>
      <c r="DW81" s="137">
        <v>3586.5162</v>
      </c>
      <c r="DX81" s="137">
        <v>3668.1641</v>
      </c>
      <c r="DY81" s="138">
        <v>0.86278278258351604</v>
      </c>
      <c r="DZ81" s="137">
        <f t="shared" si="200"/>
        <v>30381.586200000005</v>
      </c>
      <c r="EA81" s="19">
        <f t="shared" si="201"/>
        <v>0.19919468105715477</v>
      </c>
      <c r="EB81" s="19"/>
      <c r="EC81" s="131">
        <v>2608.5995200000002</v>
      </c>
      <c r="ED81" s="131">
        <v>2283.1968000000002</v>
      </c>
      <c r="EE81" s="131">
        <v>2438.32519</v>
      </c>
      <c r="EF81" s="131">
        <v>2391.4409799999999</v>
      </c>
      <c r="EG81" s="131">
        <v>2267.0686000000001</v>
      </c>
      <c r="EH81" s="131">
        <v>1984.0451</v>
      </c>
      <c r="EI81" s="131">
        <v>1872.82</v>
      </c>
      <c r="EJ81" s="131">
        <v>1922.8335999999999</v>
      </c>
      <c r="EK81" s="131">
        <v>1917.0253</v>
      </c>
      <c r="EL81" s="131">
        <v>1798.4572000000001</v>
      </c>
      <c r="EM81" s="131">
        <v>1881.9934000000001</v>
      </c>
      <c r="EN81" s="131">
        <v>1969.1850999999999</v>
      </c>
      <c r="EO81" s="134">
        <f t="shared" si="202"/>
        <v>25334.99079</v>
      </c>
      <c r="EP81" s="19"/>
      <c r="EQ81" s="157">
        <f>SUM(EC81:EN81)</f>
        <v>25334.99079</v>
      </c>
    </row>
    <row r="82" spans="1:147" ht="27" customHeight="1" thickBot="1">
      <c r="A82" s="598"/>
      <c r="B82" s="128" t="s">
        <v>93</v>
      </c>
      <c r="C82" s="112">
        <v>111999.35175479201</v>
      </c>
      <c r="D82" s="19">
        <f t="shared" si="146"/>
        <v>0.28173863314365999</v>
      </c>
      <c r="E82" s="112">
        <v>73008.834729145499</v>
      </c>
      <c r="F82" s="19">
        <f t="shared" si="147"/>
        <v>-8.7390952541648748E-2</v>
      </c>
      <c r="G82" s="112">
        <v>116180.18780852199</v>
      </c>
      <c r="H82" s="19">
        <f t="shared" si="148"/>
        <v>4.1069874884918312E-2</v>
      </c>
      <c r="I82" s="112">
        <v>116704.93355310299</v>
      </c>
      <c r="J82" s="19">
        <f t="shared" si="149"/>
        <v>8.3180944635160348E-2</v>
      </c>
      <c r="K82" s="112">
        <v>117843.050682835</v>
      </c>
      <c r="L82" s="19">
        <f t="shared" si="150"/>
        <v>8.7482016800432216E-2</v>
      </c>
      <c r="M82" s="112">
        <v>116852.39749602599</v>
      </c>
      <c r="N82" s="19">
        <f t="shared" si="151"/>
        <v>0.1560876663892623</v>
      </c>
      <c r="O82" s="112">
        <v>114670.82033118</v>
      </c>
      <c r="P82" s="19">
        <f t="shared" si="152"/>
        <v>0.19175977325306715</v>
      </c>
      <c r="Q82" s="126"/>
      <c r="R82" s="126"/>
      <c r="S82" s="112">
        <f t="shared" si="153"/>
        <v>767259.57635560352</v>
      </c>
      <c r="T82" s="19">
        <f t="shared" si="154"/>
        <v>-3.356190395435954E-2</v>
      </c>
      <c r="U82" s="19"/>
      <c r="V82" s="112">
        <v>87380.803588713301</v>
      </c>
      <c r="W82" s="19">
        <f t="shared" si="155"/>
        <v>-0.11992935221979784</v>
      </c>
      <c r="X82" s="112">
        <v>80000.121555311896</v>
      </c>
      <c r="Y82" s="19">
        <f t="shared" si="156"/>
        <v>0.61098624199330054</v>
      </c>
      <c r="Z82" s="112">
        <v>111596.916413862</v>
      </c>
      <c r="AA82" s="19">
        <f t="shared" si="157"/>
        <v>0.17333163077130997</v>
      </c>
      <c r="AB82" s="112">
        <v>107742.78677180001</v>
      </c>
      <c r="AC82" s="19">
        <f t="shared" si="158"/>
        <v>0.13015960329100906</v>
      </c>
      <c r="AD82" s="112">
        <v>108363.217839271</v>
      </c>
      <c r="AE82" s="19">
        <f t="shared" si="159"/>
        <v>0.10687072992308599</v>
      </c>
      <c r="AF82" s="112">
        <v>101075.723661151</v>
      </c>
      <c r="AG82" s="19">
        <f t="shared" si="160"/>
        <v>0.11767978613813224</v>
      </c>
      <c r="AH82" s="112">
        <v>96219.744032952804</v>
      </c>
      <c r="AI82" s="19">
        <f t="shared" si="161"/>
        <v>5.2147247863931767E-2</v>
      </c>
      <c r="AJ82" s="112">
        <v>101525.209866898</v>
      </c>
      <c r="AK82" s="19">
        <f t="shared" si="162"/>
        <v>2.9162086926517006E-2</v>
      </c>
      <c r="AL82" s="112">
        <v>113203.02686051201</v>
      </c>
      <c r="AM82" s="19">
        <f t="shared" si="163"/>
        <v>0.10248284291784593</v>
      </c>
      <c r="AN82" s="112">
        <v>95766.374394556202</v>
      </c>
      <c r="AO82" s="19">
        <f t="shared" si="164"/>
        <v>-3.4334766666221594E-2</v>
      </c>
      <c r="AP82" s="112">
        <v>100368.011952299</v>
      </c>
      <c r="AQ82" s="19">
        <f t="shared" si="165"/>
        <v>-1.0904112799071997E-2</v>
      </c>
      <c r="AR82" s="112">
        <v>102209.024259784</v>
      </c>
      <c r="AS82" s="19">
        <f t="shared" si="166"/>
        <v>-3.5541133789163792E-2</v>
      </c>
      <c r="AT82" s="112">
        <f t="shared" si="167"/>
        <v>1205450.9611971111</v>
      </c>
      <c r="AU82" s="19">
        <f t="shared" si="168"/>
        <v>6.9489380268382472E-2</v>
      </c>
      <c r="AV82" s="19"/>
      <c r="AW82" s="112">
        <f t="shared" si="169"/>
        <v>1021152.0510195235</v>
      </c>
      <c r="AX82" s="112">
        <v>99288.396686235894</v>
      </c>
      <c r="AY82" s="19">
        <f t="shared" si="170"/>
        <v>0.54880681736475956</v>
      </c>
      <c r="AZ82" s="112">
        <v>49659.096688700702</v>
      </c>
      <c r="BA82" s="19">
        <f t="shared" si="171"/>
        <v>-0.29807429191273882</v>
      </c>
      <c r="BB82" s="112">
        <v>95111.146318029307</v>
      </c>
      <c r="BC82" s="19">
        <f t="shared" si="172"/>
        <v>5.5287207657634285E-2</v>
      </c>
      <c r="BD82" s="112">
        <v>95334.133743636296</v>
      </c>
      <c r="BE82" s="19">
        <f t="shared" si="173"/>
        <v>0.10354703235510243</v>
      </c>
      <c r="BF82" s="112">
        <v>97900.518018758099</v>
      </c>
      <c r="BG82" s="19">
        <f t="shared" si="174"/>
        <v>0.11093145174738672</v>
      </c>
      <c r="BH82" s="112">
        <v>90433.525697367499</v>
      </c>
      <c r="BI82" s="19">
        <f t="shared" si="175"/>
        <v>2.1013736020783158E-2</v>
      </c>
      <c r="BJ82" s="112">
        <v>91450.834689059004</v>
      </c>
      <c r="BK82" s="19">
        <f t="shared" si="176"/>
        <v>8.1084425914500935E-2</v>
      </c>
      <c r="BL82" s="112">
        <v>98648.416179119304</v>
      </c>
      <c r="BM82" s="19">
        <f t="shared" si="177"/>
        <v>1.329913084770995E-2</v>
      </c>
      <c r="BN82" s="112">
        <v>102680.08031844501</v>
      </c>
      <c r="BO82" s="19">
        <f t="shared" si="178"/>
        <v>7.7936508950745331E-2</v>
      </c>
      <c r="BP82" s="112">
        <v>99171.401318799399</v>
      </c>
      <c r="BQ82" s="19">
        <f t="shared" si="179"/>
        <v>8.6395627532726449E-2</v>
      </c>
      <c r="BR82" s="112">
        <v>101474.501361373</v>
      </c>
      <c r="BS82" s="19">
        <f t="shared" si="180"/>
        <v>5.5136515853835277E-2</v>
      </c>
      <c r="BT82" s="112">
        <v>105975.51418791201</v>
      </c>
      <c r="BU82" s="19">
        <f t="shared" si="181"/>
        <v>8.2576147431030922E-2</v>
      </c>
      <c r="BV82" s="112">
        <f t="shared" si="182"/>
        <v>1127127.5652074355</v>
      </c>
      <c r="BW82" s="19">
        <f t="shared" si="183"/>
        <v>7.2823746433650971E-2</v>
      </c>
      <c r="BX82" s="19"/>
      <c r="BY82" s="108">
        <v>64106.378906035301</v>
      </c>
      <c r="BZ82" s="138">
        <f t="shared" si="184"/>
        <v>-0.3245716540443937</v>
      </c>
      <c r="CA82" s="108">
        <v>70746.9410459707</v>
      </c>
      <c r="CB82" s="138">
        <f t="shared" si="185"/>
        <v>6.6395536380129183E-2</v>
      </c>
      <c r="CC82" s="137">
        <v>90128.209294929795</v>
      </c>
      <c r="CD82" s="138">
        <f t="shared" si="186"/>
        <v>-0.12754010157748763</v>
      </c>
      <c r="CE82" s="137">
        <v>86388.827071721404</v>
      </c>
      <c r="CF82" s="138">
        <f t="shared" si="187"/>
        <v>-0.15388211485396908</v>
      </c>
      <c r="CG82" s="137">
        <v>88124.715404150396</v>
      </c>
      <c r="CH82" s="138">
        <f t="shared" si="188"/>
        <v>-0.15983242464201808</v>
      </c>
      <c r="CI82" s="108">
        <v>88572.290956452605</v>
      </c>
      <c r="CJ82" s="138">
        <f t="shared" si="189"/>
        <v>-9.1453706840971538E-2</v>
      </c>
      <c r="CK82" s="121">
        <v>84591.760362933506</v>
      </c>
      <c r="CL82" s="138">
        <f t="shared" si="190"/>
        <v>-0.1033925534641541</v>
      </c>
      <c r="CM82" s="137">
        <v>97353.696629140104</v>
      </c>
      <c r="CN82" s="138">
        <f t="shared" si="191"/>
        <v>-5.8052199760546763E-2</v>
      </c>
      <c r="CO82" s="137">
        <v>95256.148637541701</v>
      </c>
      <c r="CP82" s="138">
        <f t="shared" si="192"/>
        <v>-0.13331769601246846</v>
      </c>
      <c r="CQ82" s="137">
        <v>91284.794236537899</v>
      </c>
      <c r="CR82" s="138">
        <f t="shared" si="193"/>
        <v>-0.16349398654497616</v>
      </c>
      <c r="CS82" s="137">
        <v>96171.916938404902</v>
      </c>
      <c r="CT82" s="138">
        <f t="shared" si="194"/>
        <v>-0.11463152704191371</v>
      </c>
      <c r="CU82" s="137">
        <v>97891.972254694003</v>
      </c>
      <c r="CV82" s="138">
        <f t="shared" si="195"/>
        <v>-9.8796522424487998E-2</v>
      </c>
      <c r="CW82" s="137">
        <f t="shared" si="196"/>
        <v>1050617.6517385123</v>
      </c>
      <c r="CX82" s="138">
        <f t="shared" si="197"/>
        <v>-0.12835397155298012</v>
      </c>
      <c r="CY82" s="138"/>
      <c r="CZ82" s="139">
        <f t="shared" si="198"/>
        <v>1.7885214010975092E-2</v>
      </c>
      <c r="DA82" s="139">
        <f t="shared" si="199"/>
        <v>5.3537095008435287E-2</v>
      </c>
      <c r="DB82" s="139"/>
      <c r="DC82" s="139"/>
      <c r="DD82" s="139"/>
      <c r="DE82" s="139"/>
      <c r="DF82" s="139"/>
      <c r="DG82" s="139"/>
      <c r="DH82" s="139"/>
      <c r="DI82" s="139"/>
      <c r="DJ82" s="139"/>
      <c r="DK82" s="139"/>
      <c r="DL82" s="607"/>
      <c r="DM82" s="163">
        <v>94912.183194409197</v>
      </c>
      <c r="DN82" s="163">
        <v>66342.120378823602</v>
      </c>
      <c r="DO82" s="146">
        <v>103303.55522115099</v>
      </c>
      <c r="DP82" s="146">
        <v>102100.225734871</v>
      </c>
      <c r="DQ82" s="146">
        <v>104889.450615375</v>
      </c>
      <c r="DR82" s="146">
        <v>97487.922875658303</v>
      </c>
      <c r="DS82" s="146">
        <v>94346.484283355298</v>
      </c>
      <c r="DT82" s="146">
        <v>103353.600490804</v>
      </c>
      <c r="DU82" s="146">
        <v>109908.95764142901</v>
      </c>
      <c r="DV82" s="146">
        <v>109126.28572687</v>
      </c>
      <c r="DW82" s="146">
        <v>110931.642369027</v>
      </c>
      <c r="DX82" s="146">
        <v>108623.606866288</v>
      </c>
      <c r="DY82" s="147">
        <v>-2.21945617518703E-2</v>
      </c>
      <c r="DZ82" s="146">
        <f t="shared" si="200"/>
        <v>1205326.0353980614</v>
      </c>
      <c r="EA82" s="148">
        <f t="shared" si="201"/>
        <v>-9.8690961888036832E-2</v>
      </c>
      <c r="EB82" s="158"/>
      <c r="EC82" s="131">
        <v>139060.387290646</v>
      </c>
      <c r="ED82" s="131">
        <v>62960.654386709401</v>
      </c>
      <c r="EE82" s="131">
        <v>103431.57617524901</v>
      </c>
      <c r="EF82" s="131">
        <v>122255.26085192501</v>
      </c>
      <c r="EG82" s="131">
        <v>119043.74240203301</v>
      </c>
      <c r="EH82" s="131">
        <v>125086.271188258</v>
      </c>
      <c r="EI82" s="131">
        <v>103816.46090942901</v>
      </c>
      <c r="EJ82" s="131">
        <v>115182.613492142</v>
      </c>
      <c r="EK82" s="131">
        <v>114799.36445593101</v>
      </c>
      <c r="EL82" s="131">
        <v>102933.930954116</v>
      </c>
      <c r="EM82" s="131">
        <v>117646.611751902</v>
      </c>
      <c r="EN82" s="131">
        <v>111089.18258922901</v>
      </c>
      <c r="EO82" s="134">
        <f t="shared" si="202"/>
        <v>1337306.0564475693</v>
      </c>
      <c r="EP82" s="19"/>
      <c r="EQ82" s="157">
        <f>SUM(EC82:EN82)</f>
        <v>1337306.0564475693</v>
      </c>
    </row>
    <row r="83" spans="1:147" s="80" customFormat="1" ht="27" customHeight="1">
      <c r="A83" s="596" t="s">
        <v>105</v>
      </c>
      <c r="B83" s="128" t="s">
        <v>88</v>
      </c>
      <c r="C83" s="112">
        <v>447.27146085683302</v>
      </c>
      <c r="D83" s="19">
        <f t="shared" si="146"/>
        <v>0.19226677264889269</v>
      </c>
      <c r="E83" s="112">
        <v>279.19913104265402</v>
      </c>
      <c r="F83" s="19">
        <f t="shared" si="147"/>
        <v>-0.12128840898465154</v>
      </c>
      <c r="G83" s="112">
        <v>397.79946800458401</v>
      </c>
      <c r="H83" s="19">
        <f t="shared" si="148"/>
        <v>-3.8859258117637685E-2</v>
      </c>
      <c r="I83" s="112">
        <v>412.34820282160598</v>
      </c>
      <c r="J83" s="19">
        <f t="shared" si="149"/>
        <v>-2.5382713838735582E-2</v>
      </c>
      <c r="K83" s="112">
        <v>413.15335204751801</v>
      </c>
      <c r="L83" s="19">
        <f t="shared" si="150"/>
        <v>-6.4263094971064305E-3</v>
      </c>
      <c r="M83" s="112">
        <v>413.04466755073298</v>
      </c>
      <c r="N83" s="19">
        <f t="shared" si="151"/>
        <v>3.8095822077732322E-2</v>
      </c>
      <c r="O83" s="112">
        <v>417.817084694399</v>
      </c>
      <c r="P83" s="19">
        <f t="shared" si="152"/>
        <v>4.9282766722629212E-3</v>
      </c>
      <c r="Q83" s="126"/>
      <c r="R83" s="126"/>
      <c r="S83" s="112">
        <f t="shared" si="153"/>
        <v>2780.6333670183271</v>
      </c>
      <c r="T83" s="19">
        <f t="shared" si="154"/>
        <v>-0.13097367943090166</v>
      </c>
      <c r="U83" s="19"/>
      <c r="V83" s="112">
        <v>375.143777481207</v>
      </c>
      <c r="W83" s="19">
        <f t="shared" si="155"/>
        <v>-7.5337091594904537E-2</v>
      </c>
      <c r="X83" s="112">
        <v>317.73693882885999</v>
      </c>
      <c r="Y83" s="19">
        <f t="shared" si="156"/>
        <v>0.52494729442423438</v>
      </c>
      <c r="Z83" s="112">
        <v>413.88264035661098</v>
      </c>
      <c r="AA83" s="19">
        <f t="shared" si="157"/>
        <v>0.1151124316679768</v>
      </c>
      <c r="AB83" s="112">
        <v>423.08730686044601</v>
      </c>
      <c r="AC83" s="19">
        <f t="shared" si="158"/>
        <v>0.11394981910932223</v>
      </c>
      <c r="AD83" s="112">
        <v>415.82557589503199</v>
      </c>
      <c r="AE83" s="19">
        <f t="shared" si="159"/>
        <v>8.0503868470360951E-2</v>
      </c>
      <c r="AF83" s="112">
        <v>397.88684123979101</v>
      </c>
      <c r="AG83" s="19">
        <f t="shared" si="160"/>
        <v>7.7445260294902507E-2</v>
      </c>
      <c r="AH83" s="112">
        <v>415.76806464036002</v>
      </c>
      <c r="AI83" s="19">
        <f t="shared" si="161"/>
        <v>6.339201449789833E-2</v>
      </c>
      <c r="AJ83" s="112">
        <v>440.38018817879703</v>
      </c>
      <c r="AK83" s="19">
        <f t="shared" si="162"/>
        <v>1.5806570476904591E-2</v>
      </c>
      <c r="AL83" s="112">
        <v>422.23964109013798</v>
      </c>
      <c r="AM83" s="19">
        <f t="shared" si="163"/>
        <v>6.0953802722976791E-2</v>
      </c>
      <c r="AN83" s="112">
        <v>386.28339625810702</v>
      </c>
      <c r="AO83" s="19">
        <f t="shared" si="164"/>
        <v>-1.881003724366892E-2</v>
      </c>
      <c r="AP83" s="112">
        <v>423.68069553672501</v>
      </c>
      <c r="AQ83" s="19">
        <f t="shared" si="165"/>
        <v>-6.9686657089972348E-3</v>
      </c>
      <c r="AR83" s="112">
        <v>415.76479128042001</v>
      </c>
      <c r="AS83" s="19">
        <f t="shared" si="166"/>
        <v>-2.1997773098291429E-2</v>
      </c>
      <c r="AT83" s="112">
        <f t="shared" si="167"/>
        <v>4847.6798576464935</v>
      </c>
      <c r="AU83" s="19">
        <f t="shared" si="168"/>
        <v>5.6803402272036507E-2</v>
      </c>
      <c r="AV83" s="19"/>
      <c r="AW83" s="112">
        <f t="shared" si="169"/>
        <v>4161.9996533759513</v>
      </c>
      <c r="AX83" s="112">
        <v>405.70869023855801</v>
      </c>
      <c r="AY83" s="19">
        <f t="shared" si="170"/>
        <v>0.57443956790823303</v>
      </c>
      <c r="AZ83" s="112">
        <v>208.35929214775001</v>
      </c>
      <c r="BA83" s="19">
        <f t="shared" si="171"/>
        <v>-0.35226814503346748</v>
      </c>
      <c r="BB83" s="112">
        <v>371.15776723745103</v>
      </c>
      <c r="BC83" s="19">
        <f t="shared" si="172"/>
        <v>1.6470025272610878E-2</v>
      </c>
      <c r="BD83" s="112">
        <v>379.80822798528999</v>
      </c>
      <c r="BE83" s="19">
        <f t="shared" si="173"/>
        <v>4.7169062922637339E-2</v>
      </c>
      <c r="BF83" s="112">
        <v>384.84413432383599</v>
      </c>
      <c r="BG83" s="19">
        <f t="shared" si="174"/>
        <v>5.6418351801458932E-2</v>
      </c>
      <c r="BH83" s="112">
        <v>369.28729087442201</v>
      </c>
      <c r="BI83" s="19">
        <f t="shared" si="175"/>
        <v>-3.2817590859739898E-2</v>
      </c>
      <c r="BJ83" s="112">
        <v>390.98287270538998</v>
      </c>
      <c r="BK83" s="19">
        <f t="shared" si="176"/>
        <v>-3.5547882700072142E-3</v>
      </c>
      <c r="BL83" s="112">
        <v>433.52760355945099</v>
      </c>
      <c r="BM83" s="19">
        <f t="shared" si="177"/>
        <v>-2.9146159829108953E-2</v>
      </c>
      <c r="BN83" s="112">
        <v>397.981175058183</v>
      </c>
      <c r="BO83" s="19">
        <f t="shared" si="178"/>
        <v>8.4060224314275178E-3</v>
      </c>
      <c r="BP83" s="112">
        <v>393.68869527871101</v>
      </c>
      <c r="BQ83" s="19">
        <f t="shared" si="179"/>
        <v>5.7907466335080926E-3</v>
      </c>
      <c r="BR83" s="112">
        <v>426.65390396690901</v>
      </c>
      <c r="BS83" s="19">
        <f t="shared" si="180"/>
        <v>1.709152404827341E-2</v>
      </c>
      <c r="BT83" s="112">
        <v>425.11640550917201</v>
      </c>
      <c r="BU83" s="19">
        <f t="shared" si="181"/>
        <v>7.5909061337591233E-2</v>
      </c>
      <c r="BV83" s="112">
        <f t="shared" si="182"/>
        <v>4587.1160588851235</v>
      </c>
      <c r="BW83" s="19">
        <f t="shared" si="183"/>
        <v>2.0964105896501328E-2</v>
      </c>
      <c r="BX83" s="19"/>
      <c r="BY83" s="108">
        <v>257.68451105276398</v>
      </c>
      <c r="BZ83" s="138">
        <f t="shared" si="184"/>
        <v>-0.11683015353988691</v>
      </c>
      <c r="CA83" s="108">
        <v>321.67522802860401</v>
      </c>
      <c r="CB83" s="138">
        <f t="shared" si="185"/>
        <v>0.45791111370044879</v>
      </c>
      <c r="CC83" s="137">
        <v>365.14383898129103</v>
      </c>
      <c r="CD83" s="138">
        <f t="shared" si="186"/>
        <v>0.1937326369059722</v>
      </c>
      <c r="CE83" s="137">
        <v>362.70000846401001</v>
      </c>
      <c r="CF83" s="138">
        <f t="shared" si="187"/>
        <v>0.32035932498648667</v>
      </c>
      <c r="CG83" s="137">
        <v>364.29141321483098</v>
      </c>
      <c r="CH83" s="138">
        <f t="shared" si="188"/>
        <v>0.18293067880176195</v>
      </c>
      <c r="CI83" s="121">
        <v>381.81762549081702</v>
      </c>
      <c r="CJ83" s="138">
        <f t="shared" si="189"/>
        <v>0.26121705704746145</v>
      </c>
      <c r="CK83" s="121">
        <v>392.37769232347398</v>
      </c>
      <c r="CL83" s="138">
        <f t="shared" si="190"/>
        <v>0.22431911370348301</v>
      </c>
      <c r="CM83" s="137">
        <v>446.54260571616101</v>
      </c>
      <c r="CN83" s="138">
        <f t="shared" si="191"/>
        <v>0.26740940390265977</v>
      </c>
      <c r="CO83" s="137">
        <v>394.66362378378801</v>
      </c>
      <c r="CP83" s="138">
        <f t="shared" si="192"/>
        <v>0.21200419474238519</v>
      </c>
      <c r="CQ83" s="137">
        <v>391.42206924892702</v>
      </c>
      <c r="CR83" s="138">
        <f t="shared" si="193"/>
        <v>0.17755426712285649</v>
      </c>
      <c r="CS83" s="137">
        <v>419.48427833585902</v>
      </c>
      <c r="CT83" s="138">
        <f t="shared" si="194"/>
        <v>0.21853405949721183</v>
      </c>
      <c r="CU83" s="137">
        <v>395.12299020946898</v>
      </c>
      <c r="CV83" s="138">
        <f t="shared" si="195"/>
        <v>0.14776845313647935</v>
      </c>
      <c r="CW83" s="137">
        <f t="shared" si="196"/>
        <v>4492.9258848499958</v>
      </c>
      <c r="CX83" s="138">
        <f t="shared" si="197"/>
        <v>0.20245496603014113</v>
      </c>
      <c r="CY83" s="138"/>
      <c r="CZ83" s="139">
        <f t="shared" si="198"/>
        <v>-5.8074377001765098E-2</v>
      </c>
      <c r="DA83" s="139">
        <f t="shared" si="199"/>
        <v>7.1692965960704846E-2</v>
      </c>
      <c r="DB83" s="139"/>
      <c r="DC83" s="139"/>
      <c r="DD83" s="139"/>
      <c r="DE83" s="139"/>
      <c r="DF83" s="139"/>
      <c r="DG83" s="139"/>
      <c r="DH83" s="139"/>
      <c r="DI83" s="139"/>
      <c r="DJ83" s="139"/>
      <c r="DK83" s="139"/>
      <c r="DL83" s="159"/>
      <c r="DM83" s="160">
        <v>291.77231546752301</v>
      </c>
      <c r="DN83" s="160">
        <v>220.641179702741</v>
      </c>
      <c r="DO83" s="150">
        <v>305.884104775509</v>
      </c>
      <c r="DP83" s="150">
        <v>274.697956533705</v>
      </c>
      <c r="DQ83" s="150">
        <v>307.956687355371</v>
      </c>
      <c r="DR83" s="150">
        <v>302.73744186798501</v>
      </c>
      <c r="DS83" s="150">
        <v>320.48645482349599</v>
      </c>
      <c r="DT83" s="150">
        <v>352.32704155511902</v>
      </c>
      <c r="DU83" s="150">
        <v>325.62892562238602</v>
      </c>
      <c r="DV83" s="150">
        <v>332.40257385784599</v>
      </c>
      <c r="DW83" s="150">
        <v>357.67292829427998</v>
      </c>
      <c r="DX83" s="150">
        <v>344.25322383598001</v>
      </c>
      <c r="DY83" s="151">
        <v>-7.0314320509776262E-2</v>
      </c>
      <c r="DZ83" s="150">
        <f t="shared" si="200"/>
        <v>3736.4608336919414</v>
      </c>
      <c r="EA83" s="152">
        <f t="shared" si="201"/>
        <v>-8.1207702646836188E-2</v>
      </c>
      <c r="EB83" s="161"/>
      <c r="EC83" s="131">
        <v>378.70181206027098</v>
      </c>
      <c r="ED83" s="131">
        <v>170.169652809235</v>
      </c>
      <c r="EE83" s="131">
        <v>282.66967621690901</v>
      </c>
      <c r="EF83" s="131">
        <v>325.58482879342699</v>
      </c>
      <c r="EG83" s="131">
        <v>342.57014779671999</v>
      </c>
      <c r="EH83" s="131">
        <v>387.32724710258498</v>
      </c>
      <c r="EI83" s="131">
        <v>356.28238025988998</v>
      </c>
      <c r="EJ83" s="131">
        <v>369.21327335738602</v>
      </c>
      <c r="EK83" s="131">
        <v>368.00438019278499</v>
      </c>
      <c r="EL83" s="131">
        <v>342.84755188964999</v>
      </c>
      <c r="EM83" s="131">
        <v>373.048065112232</v>
      </c>
      <c r="EN83" s="131">
        <v>370.28990704121099</v>
      </c>
      <c r="EO83" s="143">
        <f t="shared" si="202"/>
        <v>4066.708922632301</v>
      </c>
      <c r="EP83" s="19"/>
      <c r="EQ83" s="157">
        <f>SUM(EC83:EN83)</f>
        <v>4066.708922632301</v>
      </c>
    </row>
    <row r="84" spans="1:147" ht="27" customHeight="1">
      <c r="A84" s="597"/>
      <c r="B84" s="128" t="s">
        <v>89</v>
      </c>
      <c r="C84" s="112">
        <v>6.9160000000000004</v>
      </c>
      <c r="D84" s="19">
        <f t="shared" si="146"/>
        <v>0.60281814178775894</v>
      </c>
      <c r="E84" s="112">
        <v>5.7754000000000003</v>
      </c>
      <c r="F84" s="19">
        <f t="shared" si="147"/>
        <v>0.13240916844767758</v>
      </c>
      <c r="G84" s="112">
        <v>6.2099000000000002</v>
      </c>
      <c r="H84" s="19">
        <f t="shared" si="148"/>
        <v>0.66378201693280459</v>
      </c>
      <c r="I84" s="112">
        <v>5.5735999999999999</v>
      </c>
      <c r="J84" s="19">
        <f t="shared" si="149"/>
        <v>0.42518154853226964</v>
      </c>
      <c r="K84" s="112">
        <v>5.4814999999999996</v>
      </c>
      <c r="L84" s="19">
        <f t="shared" si="150"/>
        <v>0.38884666058579098</v>
      </c>
      <c r="M84" s="112">
        <v>5.7397999999999998</v>
      </c>
      <c r="N84" s="19">
        <f t="shared" si="151"/>
        <v>0.41151878811725351</v>
      </c>
      <c r="O84" s="112">
        <v>5.3574999999999999</v>
      </c>
      <c r="P84" s="19">
        <f t="shared" si="152"/>
        <v>0.33022967101179401</v>
      </c>
      <c r="Q84" s="126"/>
      <c r="R84" s="126"/>
      <c r="S84" s="112">
        <f t="shared" si="153"/>
        <v>41.053700000000006</v>
      </c>
      <c r="T84" s="19">
        <f t="shared" si="154"/>
        <v>0.22868182253507663</v>
      </c>
      <c r="U84" s="19"/>
      <c r="V84" s="112">
        <v>4.3148999999999997</v>
      </c>
      <c r="W84" s="19">
        <f t="shared" si="155"/>
        <v>-0.30601839938239839</v>
      </c>
      <c r="X84" s="112">
        <v>5.1001000000000003</v>
      </c>
      <c r="Y84" s="19">
        <f t="shared" si="156"/>
        <v>-0.24230809228803607</v>
      </c>
      <c r="Z84" s="112">
        <v>3.7324000000000002</v>
      </c>
      <c r="AA84" s="19">
        <f t="shared" si="157"/>
        <v>-0.25590111642743218</v>
      </c>
      <c r="AB84" s="112">
        <v>3.9108000000000001</v>
      </c>
      <c r="AC84" s="19">
        <f t="shared" si="158"/>
        <v>-0.2408424730660973</v>
      </c>
      <c r="AD84" s="112">
        <v>3.9468000000000001</v>
      </c>
      <c r="AE84" s="19">
        <f t="shared" si="159"/>
        <v>-0.20864578738420825</v>
      </c>
      <c r="AF84" s="112">
        <v>4.0663999999999998</v>
      </c>
      <c r="AG84" s="19">
        <f t="shared" si="160"/>
        <v>-0.1478268158766084</v>
      </c>
      <c r="AH84" s="112">
        <v>4.0274999999999999</v>
      </c>
      <c r="AI84" s="19">
        <f t="shared" si="161"/>
        <v>-0.19349993992550774</v>
      </c>
      <c r="AJ84" s="112">
        <v>4.3139000000000003</v>
      </c>
      <c r="AK84" s="19">
        <f t="shared" si="162"/>
        <v>-0.27527929441411159</v>
      </c>
      <c r="AL84" s="112">
        <v>4.0518000000000001</v>
      </c>
      <c r="AM84" s="19">
        <f t="shared" si="163"/>
        <v>-0.26399157145192631</v>
      </c>
      <c r="AN84" s="112">
        <v>4.0683999999999996</v>
      </c>
      <c r="AO84" s="19">
        <f t="shared" si="164"/>
        <v>-0.17560283687943268</v>
      </c>
      <c r="AP84" s="112">
        <v>3.5724</v>
      </c>
      <c r="AQ84" s="19">
        <f t="shared" si="165"/>
        <v>-0.31639174863178843</v>
      </c>
      <c r="AR84" s="112">
        <v>3.7446999999999999</v>
      </c>
      <c r="AS84" s="19">
        <f t="shared" si="166"/>
        <v>-0.26690941837473825</v>
      </c>
      <c r="AT84" s="112">
        <f t="shared" si="167"/>
        <v>48.850099999999998</v>
      </c>
      <c r="AU84" s="19">
        <f t="shared" si="168"/>
        <v>-0.24375616333594952</v>
      </c>
      <c r="AV84" s="19"/>
      <c r="AW84" s="112">
        <f t="shared" si="169"/>
        <v>59.4876</v>
      </c>
      <c r="AX84" s="112">
        <v>6.2176</v>
      </c>
      <c r="AY84" s="19">
        <f t="shared" si="170"/>
        <v>0.12133891213389103</v>
      </c>
      <c r="AZ84" s="112">
        <v>6.7310999999999996</v>
      </c>
      <c r="BA84" s="19">
        <f t="shared" si="171"/>
        <v>-0.10434713185102396</v>
      </c>
      <c r="BB84" s="112">
        <v>5.016</v>
      </c>
      <c r="BC84" s="19">
        <f t="shared" si="172"/>
        <v>-8.1453266920597733E-2</v>
      </c>
      <c r="BD84" s="112">
        <v>5.1515000000000004</v>
      </c>
      <c r="BE84" s="19">
        <f t="shared" si="173"/>
        <v>0.17340895631178532</v>
      </c>
      <c r="BF84" s="112">
        <v>4.9874000000000001</v>
      </c>
      <c r="BG84" s="19">
        <f t="shared" si="174"/>
        <v>9.3488270116202532E-2</v>
      </c>
      <c r="BH84" s="112">
        <v>4.7717999999999998</v>
      </c>
      <c r="BI84" s="19">
        <f t="shared" si="175"/>
        <v>0.17108007951505622</v>
      </c>
      <c r="BJ84" s="112">
        <v>4.9938000000000002</v>
      </c>
      <c r="BK84" s="19">
        <f t="shared" si="176"/>
        <v>0.18905662174389271</v>
      </c>
      <c r="BL84" s="112">
        <v>5.9524999999999997</v>
      </c>
      <c r="BM84" s="19">
        <f t="shared" si="177"/>
        <v>9.6043013128578991E-2</v>
      </c>
      <c r="BN84" s="112">
        <v>5.5050999999999997</v>
      </c>
      <c r="BO84" s="19">
        <f t="shared" si="178"/>
        <v>0.1913222246267039</v>
      </c>
      <c r="BP84" s="112">
        <v>4.9349999999999996</v>
      </c>
      <c r="BQ84" s="19">
        <f t="shared" si="179"/>
        <v>-4.9389374735138936E-2</v>
      </c>
      <c r="BR84" s="112">
        <v>5.2257999999999996</v>
      </c>
      <c r="BS84" s="19">
        <f t="shared" si="180"/>
        <v>-5.2043463275708857E-2</v>
      </c>
      <c r="BT84" s="112">
        <v>5.1081000000000003</v>
      </c>
      <c r="BU84" s="19">
        <f t="shared" si="181"/>
        <v>-3.3508665708014695E-2</v>
      </c>
      <c r="BV84" s="112">
        <f t="shared" si="182"/>
        <v>64.595699999999994</v>
      </c>
      <c r="BW84" s="19">
        <f t="shared" si="183"/>
        <v>4.5444246275154532E-2</v>
      </c>
      <c r="BX84" s="19"/>
      <c r="BY84" s="108">
        <v>5.5448000000000004</v>
      </c>
      <c r="BZ84" s="138">
        <f t="shared" si="184"/>
        <v>0.21264078731547298</v>
      </c>
      <c r="CA84" s="108">
        <v>7.5152999999999999</v>
      </c>
      <c r="CB84" s="138">
        <f t="shared" si="185"/>
        <v>0.5913142905541322</v>
      </c>
      <c r="CC84" s="137">
        <v>5.4607999999999999</v>
      </c>
      <c r="CD84" s="138">
        <f t="shared" si="186"/>
        <v>0.28425954234378281</v>
      </c>
      <c r="CE84" s="137">
        <v>4.3902000000000001</v>
      </c>
      <c r="CF84" s="138">
        <f t="shared" si="187"/>
        <v>0.12419338318139928</v>
      </c>
      <c r="CG84" s="137">
        <v>4.5609999999999999</v>
      </c>
      <c r="CH84" s="138">
        <f t="shared" si="188"/>
        <v>0.16073700819463532</v>
      </c>
      <c r="CI84" s="121">
        <v>4.0747</v>
      </c>
      <c r="CJ84" s="138">
        <f t="shared" si="189"/>
        <v>-7.1877588811460891E-3</v>
      </c>
      <c r="CK84" s="121">
        <v>4.1997999999999998</v>
      </c>
      <c r="CL84" s="138">
        <f t="shared" si="190"/>
        <v>6.0020191822311775E-2</v>
      </c>
      <c r="CM84" s="137">
        <v>5.4309000000000003</v>
      </c>
      <c r="CN84" s="138">
        <f t="shared" si="191"/>
        <v>0.22516242555495403</v>
      </c>
      <c r="CO84" s="137">
        <v>4.6210000000000004</v>
      </c>
      <c r="CP84" s="138">
        <f t="shared" si="192"/>
        <v>0.15768113037378506</v>
      </c>
      <c r="CQ84" s="137">
        <v>5.1913999999999998</v>
      </c>
      <c r="CR84" s="138">
        <f t="shared" si="193"/>
        <v>0.28774123133402796</v>
      </c>
      <c r="CS84" s="137">
        <v>5.5126999999999997</v>
      </c>
      <c r="CT84" s="138">
        <f t="shared" si="194"/>
        <v>0.23015642782228363</v>
      </c>
      <c r="CU84" s="137">
        <v>5.2851999999999997</v>
      </c>
      <c r="CV84" s="138">
        <f t="shared" si="195"/>
        <v>0.17938990917814013</v>
      </c>
      <c r="CW84" s="137">
        <f t="shared" si="196"/>
        <v>61.787800000000004</v>
      </c>
      <c r="CX84" s="138">
        <f t="shared" si="197"/>
        <v>0.2134289080911238</v>
      </c>
      <c r="CY84" s="138"/>
      <c r="CZ84" s="139">
        <f t="shared" si="198"/>
        <v>-4.1268344005659707E-2</v>
      </c>
      <c r="DA84" s="139">
        <f t="shared" si="199"/>
        <v>6.18908194321377E-2</v>
      </c>
      <c r="DB84" s="139"/>
      <c r="DC84" s="139"/>
      <c r="DD84" s="139"/>
      <c r="DE84" s="139"/>
      <c r="DF84" s="139"/>
      <c r="DG84" s="139"/>
      <c r="DH84" s="139"/>
      <c r="DI84" s="139"/>
      <c r="DJ84" s="139"/>
      <c r="DK84" s="139"/>
      <c r="DL84" s="605" t="s">
        <v>105</v>
      </c>
      <c r="DM84" s="160">
        <v>4.5724999999999998</v>
      </c>
      <c r="DN84" s="160">
        <v>4.7226999999999997</v>
      </c>
      <c r="DO84" s="150">
        <v>4.2521000000000004</v>
      </c>
      <c r="DP84" s="150">
        <v>3.9051999999999998</v>
      </c>
      <c r="DQ84" s="150">
        <v>3.9293999999999998</v>
      </c>
      <c r="DR84" s="150">
        <v>4.1041999999999996</v>
      </c>
      <c r="DS84" s="150">
        <v>3.9620000000000002</v>
      </c>
      <c r="DT84" s="150">
        <v>4.4328000000000003</v>
      </c>
      <c r="DU84" s="150">
        <v>3.9916</v>
      </c>
      <c r="DV84" s="150">
        <v>4.0313999999999997</v>
      </c>
      <c r="DW84" s="150">
        <v>4.5347999999999997</v>
      </c>
      <c r="DX84" s="150">
        <v>4.4813000000000001</v>
      </c>
      <c r="DY84" s="151">
        <v>0.51677102724657298</v>
      </c>
      <c r="DZ84" s="150">
        <f t="shared" si="200"/>
        <v>50.919999999999987</v>
      </c>
      <c r="EA84" s="152">
        <f t="shared" si="201"/>
        <v>0.48245624250328922</v>
      </c>
      <c r="EB84" s="152"/>
      <c r="EC84" s="131">
        <v>3.0880999999999998</v>
      </c>
      <c r="ED84" s="131">
        <v>2.9529000000000001</v>
      </c>
      <c r="EE84" s="131">
        <v>2.7341000000000002</v>
      </c>
      <c r="EF84" s="131">
        <v>2.6071</v>
      </c>
      <c r="EG84" s="131">
        <v>2.6840000000000002</v>
      </c>
      <c r="EH84" s="131">
        <v>2.6985999999999999</v>
      </c>
      <c r="EI84" s="131">
        <v>2.6507000000000001</v>
      </c>
      <c r="EJ84" s="131">
        <v>3.0228999999999999</v>
      </c>
      <c r="EK84" s="131">
        <v>2.7837999999999998</v>
      </c>
      <c r="EL84" s="131">
        <v>2.9096000000000002</v>
      </c>
      <c r="EM84" s="131">
        <v>3.2621000000000002</v>
      </c>
      <c r="EN84" s="131">
        <v>2.9544999999999999</v>
      </c>
      <c r="EO84" s="134">
        <f t="shared" si="202"/>
        <v>34.348400000000005</v>
      </c>
      <c r="EP84" s="19"/>
      <c r="EQ84" s="157">
        <f>SUM(EC84:EN84)</f>
        <v>34.348400000000005</v>
      </c>
    </row>
    <row r="85" spans="1:147" s="80" customFormat="1" ht="27" customHeight="1">
      <c r="A85" s="597"/>
      <c r="B85" s="128" t="s">
        <v>90</v>
      </c>
      <c r="C85" s="112">
        <v>440.35546085683302</v>
      </c>
      <c r="D85" s="19">
        <f t="shared" si="146"/>
        <v>0.18748966867918626</v>
      </c>
      <c r="E85" s="112">
        <v>273.42373104265403</v>
      </c>
      <c r="F85" s="19">
        <f t="shared" si="147"/>
        <v>-0.12542702239793169</v>
      </c>
      <c r="G85" s="112">
        <v>391.58956800458401</v>
      </c>
      <c r="H85" s="19">
        <f t="shared" si="148"/>
        <v>-4.5253349933158993E-2</v>
      </c>
      <c r="I85" s="112">
        <v>406.77460282160598</v>
      </c>
      <c r="J85" s="19">
        <f t="shared" si="149"/>
        <v>-2.9586352851041164E-2</v>
      </c>
      <c r="K85" s="112">
        <v>407.67185204751797</v>
      </c>
      <c r="L85" s="19">
        <f t="shared" si="150"/>
        <v>-1.0213985506711709E-2</v>
      </c>
      <c r="M85" s="112">
        <v>407.30486755073298</v>
      </c>
      <c r="N85" s="19">
        <f t="shared" si="151"/>
        <v>3.4240036572229293E-2</v>
      </c>
      <c r="O85" s="112">
        <v>412.45958469439898</v>
      </c>
      <c r="P85" s="19">
        <f t="shared" si="152"/>
        <v>1.7462939428061208E-3</v>
      </c>
      <c r="Q85" s="126"/>
      <c r="R85" s="126"/>
      <c r="S85" s="112">
        <f t="shared" si="153"/>
        <v>2739.5796670183267</v>
      </c>
      <c r="T85" s="19">
        <f t="shared" si="154"/>
        <v>-0.13476899349526339</v>
      </c>
      <c r="U85" s="19"/>
      <c r="V85" s="112">
        <v>370.82887748120697</v>
      </c>
      <c r="W85" s="19">
        <f t="shared" si="155"/>
        <v>-7.1746813527769127E-2</v>
      </c>
      <c r="X85" s="112">
        <v>312.63683882885999</v>
      </c>
      <c r="Y85" s="19">
        <f t="shared" si="156"/>
        <v>0.55056113680652641</v>
      </c>
      <c r="Z85" s="112">
        <v>410.15024035661099</v>
      </c>
      <c r="AA85" s="19">
        <f t="shared" si="157"/>
        <v>0.12019517317350892</v>
      </c>
      <c r="AB85" s="112">
        <v>419.17650686044601</v>
      </c>
      <c r="AC85" s="19">
        <f t="shared" si="158"/>
        <v>0.118828184708067</v>
      </c>
      <c r="AD85" s="112">
        <v>411.87877589503199</v>
      </c>
      <c r="AE85" s="19">
        <f t="shared" si="159"/>
        <v>8.4300312927706234E-2</v>
      </c>
      <c r="AF85" s="112">
        <v>393.82044123979102</v>
      </c>
      <c r="AG85" s="19">
        <f t="shared" si="160"/>
        <v>8.0394252367904873E-2</v>
      </c>
      <c r="AH85" s="112">
        <v>411.74056464035999</v>
      </c>
      <c r="AI85" s="19">
        <f t="shared" si="161"/>
        <v>6.6715598331523296E-2</v>
      </c>
      <c r="AJ85" s="112">
        <v>436.06628817879698</v>
      </c>
      <c r="AK85" s="19">
        <f t="shared" si="162"/>
        <v>1.9858931328459173E-2</v>
      </c>
      <c r="AL85" s="112">
        <v>418.18784109013802</v>
      </c>
      <c r="AM85" s="19">
        <f t="shared" si="163"/>
        <v>6.551167743955677E-2</v>
      </c>
      <c r="AN85" s="112">
        <v>382.21499625810702</v>
      </c>
      <c r="AO85" s="19">
        <f t="shared" si="164"/>
        <v>-1.681964467480157E-2</v>
      </c>
      <c r="AP85" s="112">
        <v>420.108295536725</v>
      </c>
      <c r="AQ85" s="19">
        <f t="shared" si="165"/>
        <v>-3.1317522912227558E-3</v>
      </c>
      <c r="AR85" s="112">
        <v>412.02009128041999</v>
      </c>
      <c r="AS85" s="19">
        <f t="shared" si="166"/>
        <v>-1.9019181582773603E-2</v>
      </c>
      <c r="AT85" s="112">
        <f t="shared" si="167"/>
        <v>4798.8297576464938</v>
      </c>
      <c r="AU85" s="19">
        <f t="shared" si="168"/>
        <v>6.1096330549075928E-2</v>
      </c>
      <c r="AV85" s="19"/>
      <c r="AW85" s="112">
        <f t="shared" si="169"/>
        <v>4102.5120533759509</v>
      </c>
      <c r="AX85" s="112">
        <v>399.491090238558</v>
      </c>
      <c r="AY85" s="19">
        <f t="shared" si="170"/>
        <v>0.58440369654805591</v>
      </c>
      <c r="AZ85" s="112">
        <v>201.62819214775001</v>
      </c>
      <c r="BA85" s="19">
        <f t="shared" si="171"/>
        <v>-0.35819888483870566</v>
      </c>
      <c r="BB85" s="112">
        <v>366.14176723745101</v>
      </c>
      <c r="BC85" s="19">
        <f t="shared" si="172"/>
        <v>1.7956721769401884E-2</v>
      </c>
      <c r="BD85" s="112">
        <v>374.65672798528999</v>
      </c>
      <c r="BE85" s="19">
        <f t="shared" si="173"/>
        <v>4.56223054327074E-2</v>
      </c>
      <c r="BF85" s="112">
        <v>379.85673432383601</v>
      </c>
      <c r="BG85" s="19">
        <f t="shared" si="174"/>
        <v>5.5948344564866082E-2</v>
      </c>
      <c r="BH85" s="112">
        <v>364.51549087442203</v>
      </c>
      <c r="BI85" s="19">
        <f t="shared" si="175"/>
        <v>-3.5017028046807286E-2</v>
      </c>
      <c r="BJ85" s="112">
        <v>385.98907270539002</v>
      </c>
      <c r="BK85" s="19">
        <f t="shared" si="176"/>
        <v>-5.6387024129133101E-3</v>
      </c>
      <c r="BL85" s="112">
        <v>427.57510355945101</v>
      </c>
      <c r="BM85" s="19">
        <f t="shared" si="177"/>
        <v>-3.0687469820672386E-2</v>
      </c>
      <c r="BN85" s="112">
        <v>392.47607505818303</v>
      </c>
      <c r="BO85" s="19">
        <f t="shared" si="178"/>
        <v>6.2389367879547297E-3</v>
      </c>
      <c r="BP85" s="112">
        <v>388.75369527871101</v>
      </c>
      <c r="BQ85" s="19">
        <f t="shared" si="179"/>
        <v>6.5324331563061389E-3</v>
      </c>
      <c r="BR85" s="112">
        <v>421.42810396690902</v>
      </c>
      <c r="BS85" s="19">
        <f t="shared" si="180"/>
        <v>1.8012168035846265E-2</v>
      </c>
      <c r="BT85" s="112">
        <v>420.00830550917198</v>
      </c>
      <c r="BU85" s="19">
        <f t="shared" si="181"/>
        <v>7.7392484919154736E-2</v>
      </c>
      <c r="BV85" s="112">
        <f t="shared" si="182"/>
        <v>4522.5203588851227</v>
      </c>
      <c r="BW85" s="19">
        <f t="shared" si="183"/>
        <v>2.0622754760805773E-2</v>
      </c>
      <c r="BX85" s="19"/>
      <c r="BY85" s="108">
        <v>252.139711052764</v>
      </c>
      <c r="BZ85" s="138">
        <f t="shared" si="184"/>
        <v>-0.12207565091114647</v>
      </c>
      <c r="CA85" s="108">
        <v>314.15992802860399</v>
      </c>
      <c r="CB85" s="138">
        <f t="shared" si="185"/>
        <v>0.45499323847182427</v>
      </c>
      <c r="CC85" s="137">
        <v>359.68303898129102</v>
      </c>
      <c r="CD85" s="138">
        <f t="shared" si="186"/>
        <v>0.19245648103219937</v>
      </c>
      <c r="CE85" s="137">
        <v>358.30980846401002</v>
      </c>
      <c r="CF85" s="138">
        <f t="shared" si="187"/>
        <v>0.32318830477805616</v>
      </c>
      <c r="CG85" s="137">
        <v>359.730413214831</v>
      </c>
      <c r="CH85" s="138">
        <f t="shared" si="188"/>
        <v>0.18321752084821852</v>
      </c>
      <c r="CI85" s="121">
        <v>377.74292549081702</v>
      </c>
      <c r="CJ85" s="138">
        <f t="shared" si="189"/>
        <v>0.26490581935216562</v>
      </c>
      <c r="CK85" s="121">
        <v>388.177892323474</v>
      </c>
      <c r="CL85" s="138">
        <f t="shared" si="190"/>
        <v>0.22637567621729016</v>
      </c>
      <c r="CM85" s="137">
        <v>441.111705716161</v>
      </c>
      <c r="CN85" s="138">
        <f t="shared" si="191"/>
        <v>0.2679477065913809</v>
      </c>
      <c r="CO85" s="137">
        <v>390.04262378378797</v>
      </c>
      <c r="CP85" s="138">
        <f t="shared" si="192"/>
        <v>0.21267835761609422</v>
      </c>
      <c r="CQ85" s="137">
        <v>386.23066924892697</v>
      </c>
      <c r="CR85" s="138">
        <f t="shared" si="193"/>
        <v>0.1762015060923976</v>
      </c>
      <c r="CS85" s="137">
        <v>413.97157833585902</v>
      </c>
      <c r="CT85" s="138">
        <f t="shared" si="194"/>
        <v>0.21838077043616422</v>
      </c>
      <c r="CU85" s="137">
        <v>389.83779020946901</v>
      </c>
      <c r="CV85" s="138">
        <f t="shared" si="195"/>
        <v>0.14735139327656044</v>
      </c>
      <c r="CW85" s="137">
        <f t="shared" si="196"/>
        <v>4431.1380848499948</v>
      </c>
      <c r="CX85" s="138">
        <f t="shared" si="197"/>
        <v>0.20230334835583985</v>
      </c>
      <c r="CY85" s="138"/>
      <c r="CZ85" s="139">
        <f t="shared" si="198"/>
        <v>-5.8298176467588392E-2</v>
      </c>
      <c r="DA85" s="139">
        <f t="shared" si="199"/>
        <v>7.1824718479445604E-2</v>
      </c>
      <c r="DB85" s="139"/>
      <c r="DC85" s="139"/>
      <c r="DD85" s="139"/>
      <c r="DE85" s="139"/>
      <c r="DF85" s="139"/>
      <c r="DG85" s="139"/>
      <c r="DH85" s="139"/>
      <c r="DI85" s="139"/>
      <c r="DJ85" s="139"/>
      <c r="DK85" s="139"/>
      <c r="DL85" s="606"/>
      <c r="DM85" s="160">
        <v>287.19981546752302</v>
      </c>
      <c r="DN85" s="160">
        <v>215.918479702741</v>
      </c>
      <c r="DO85" s="150">
        <v>301.63200477550902</v>
      </c>
      <c r="DP85" s="150">
        <v>270.79275653370502</v>
      </c>
      <c r="DQ85" s="150">
        <v>304.02728735537102</v>
      </c>
      <c r="DR85" s="150">
        <v>298.63324186798502</v>
      </c>
      <c r="DS85" s="150">
        <v>316.524454823496</v>
      </c>
      <c r="DT85" s="150">
        <v>347.89424155511898</v>
      </c>
      <c r="DU85" s="150">
        <v>321.63732562238602</v>
      </c>
      <c r="DV85" s="150">
        <v>328.37117385784597</v>
      </c>
      <c r="DW85" s="150">
        <v>353.13812829428002</v>
      </c>
      <c r="DX85" s="150">
        <v>339.77192383597998</v>
      </c>
      <c r="DY85" s="151">
        <v>-7.5036282037845181E-2</v>
      </c>
      <c r="DZ85" s="150">
        <f t="shared" si="200"/>
        <v>3685.5408336919413</v>
      </c>
      <c r="EA85" s="152">
        <f t="shared" si="201"/>
        <v>-8.6009097399346035E-2</v>
      </c>
      <c r="EB85" s="152"/>
      <c r="EC85" s="131">
        <v>375.61371206027098</v>
      </c>
      <c r="ED85" s="131">
        <v>167.216752809235</v>
      </c>
      <c r="EE85" s="131">
        <v>279.935576216909</v>
      </c>
      <c r="EF85" s="131">
        <v>322.97772879342699</v>
      </c>
      <c r="EG85" s="131">
        <v>339.88614779672002</v>
      </c>
      <c r="EH85" s="131">
        <v>384.62864710258498</v>
      </c>
      <c r="EI85" s="131">
        <v>353.63168025989</v>
      </c>
      <c r="EJ85" s="131">
        <v>366.19037335738602</v>
      </c>
      <c r="EK85" s="131">
        <v>365.22058019278501</v>
      </c>
      <c r="EL85" s="131">
        <v>339.93795188964998</v>
      </c>
      <c r="EM85" s="131">
        <v>369.78596511223202</v>
      </c>
      <c r="EN85" s="131">
        <v>367.335407041211</v>
      </c>
      <c r="EO85" s="143">
        <f t="shared" si="202"/>
        <v>4032.3605226323007</v>
      </c>
      <c r="EP85" s="19"/>
      <c r="EQ85" s="157">
        <f>SUM(EC85:EN85)</f>
        <v>4032.3605226323007</v>
      </c>
    </row>
    <row r="86" spans="1:147" ht="27" customHeight="1">
      <c r="A86" s="597"/>
      <c r="B86" s="128" t="s">
        <v>91</v>
      </c>
      <c r="C86" s="112">
        <f>C87+C88</f>
        <v>62809.957584921402</v>
      </c>
      <c r="D86" s="19">
        <f t="shared" si="146"/>
        <v>0.14266698403114386</v>
      </c>
      <c r="E86" s="112">
        <f>E87+E88</f>
        <v>42674.087784603602</v>
      </c>
      <c r="F86" s="19">
        <f t="shared" si="147"/>
        <v>-0.13677530528701531</v>
      </c>
      <c r="G86" s="112">
        <f>G87+G88</f>
        <v>59582.3737783822</v>
      </c>
      <c r="H86" s="19">
        <f t="shared" si="148"/>
        <v>-4.3501527806392049E-2</v>
      </c>
      <c r="I86" s="112">
        <f>I87+I88</f>
        <v>60901.542556917404</v>
      </c>
      <c r="J86" s="19">
        <f t="shared" si="149"/>
        <v>-2.7399286696976999E-2</v>
      </c>
      <c r="K86" s="112">
        <f>K87+K88</f>
        <v>60202.558512853597</v>
      </c>
      <c r="L86" s="19">
        <f t="shared" si="150"/>
        <v>-3.1750180345915702E-2</v>
      </c>
      <c r="M86" s="112">
        <f>M87+M88</f>
        <v>60110.126722762398</v>
      </c>
      <c r="N86" s="19">
        <f t="shared" si="151"/>
        <v>1.4808063467044441E-3</v>
      </c>
      <c r="O86" s="112">
        <f>O87+O88</f>
        <v>60602.912750303702</v>
      </c>
      <c r="P86" s="19">
        <f t="shared" si="152"/>
        <v>-8.7055959476238787E-3</v>
      </c>
      <c r="Q86" s="126"/>
      <c r="R86" s="126"/>
      <c r="S86" s="112">
        <f t="shared" si="153"/>
        <v>406883.55969074433</v>
      </c>
      <c r="T86" s="19">
        <f t="shared" si="154"/>
        <v>-0.14681368059579902</v>
      </c>
      <c r="U86" s="19"/>
      <c r="V86" s="112">
        <f>V87+V88</f>
        <v>54967.858932388204</v>
      </c>
      <c r="W86" s="19">
        <f t="shared" si="155"/>
        <v>-6.6544537243877322E-2</v>
      </c>
      <c r="X86" s="112">
        <f>X87+X88</f>
        <v>49435.666108686099</v>
      </c>
      <c r="Y86" s="19">
        <f t="shared" si="156"/>
        <v>0.48011782443572892</v>
      </c>
      <c r="Z86" s="112">
        <f>Z87+Z88</f>
        <v>62292.178723231606</v>
      </c>
      <c r="AA86" s="19">
        <f t="shared" si="157"/>
        <v>0.10379603495412271</v>
      </c>
      <c r="AB86" s="112">
        <f>AB87+AB88</f>
        <v>62617.209430261799</v>
      </c>
      <c r="AC86" s="19">
        <f t="shared" si="158"/>
        <v>0.12129320408791577</v>
      </c>
      <c r="AD86" s="112">
        <f>AD87+AD88</f>
        <v>62176.679293740002</v>
      </c>
      <c r="AE86" s="19">
        <f t="shared" si="159"/>
        <v>0.10312337096316448</v>
      </c>
      <c r="AF86" s="112">
        <f>AF87+AF88</f>
        <v>60021.246879446204</v>
      </c>
      <c r="AG86" s="19">
        <f t="shared" si="160"/>
        <v>0.10842284432988514</v>
      </c>
      <c r="AH86" s="112">
        <f>AH87+AH88</f>
        <v>61135.130494594901</v>
      </c>
      <c r="AI86" s="19">
        <f t="shared" si="161"/>
        <v>7.1796567404682987E-2</v>
      </c>
      <c r="AJ86" s="112">
        <f>AJ87+AJ88</f>
        <v>64252.862710213005</v>
      </c>
      <c r="AK86" s="19">
        <f t="shared" si="162"/>
        <v>3.4338604383928661E-2</v>
      </c>
      <c r="AL86" s="112">
        <f>AL87+AL88</f>
        <v>64137.974340287001</v>
      </c>
      <c r="AM86" s="19">
        <f t="shared" si="163"/>
        <v>5.83058462196544E-2</v>
      </c>
      <c r="AN86" s="112">
        <f>AN87+AN88</f>
        <v>55500.476119580802</v>
      </c>
      <c r="AO86" s="19">
        <f t="shared" si="164"/>
        <v>-5.9683448316228294E-2</v>
      </c>
      <c r="AP86" s="112">
        <f>AP87+AP88</f>
        <v>58778.094748913201</v>
      </c>
      <c r="AQ86" s="19">
        <f t="shared" si="165"/>
        <v>-6.122817019392468E-2</v>
      </c>
      <c r="AR86" s="112">
        <f>AR87+AR88</f>
        <v>58789.905213003796</v>
      </c>
      <c r="AS86" s="19">
        <f t="shared" si="166"/>
        <v>-7.7484225512649885E-2</v>
      </c>
      <c r="AT86" s="112">
        <f t="shared" si="167"/>
        <v>714105.28299434658</v>
      </c>
      <c r="AU86" s="19">
        <f t="shared" si="168"/>
        <v>4.9837520645374278E-2</v>
      </c>
      <c r="AV86" s="19"/>
      <c r="AW86" s="112">
        <f t="shared" si="169"/>
        <v>616477.72123436362</v>
      </c>
      <c r="AX86" s="112">
        <f>AX87+AX88</f>
        <v>58886.429107276294</v>
      </c>
      <c r="AY86" s="19">
        <f t="shared" si="170"/>
        <v>0.39143385768181349</v>
      </c>
      <c r="AZ86" s="112">
        <f>AZ87+AZ88</f>
        <v>33399.818104030099</v>
      </c>
      <c r="BA86" s="19">
        <f t="shared" si="171"/>
        <v>-0.30945207622670823</v>
      </c>
      <c r="BB86" s="112">
        <f>BB87+BB88</f>
        <v>56434.501258034201</v>
      </c>
      <c r="BC86" s="19">
        <f t="shared" si="172"/>
        <v>2.8202790709459302E-2</v>
      </c>
      <c r="BD86" s="112">
        <f>BD87+BD88</f>
        <v>55843.742922883401</v>
      </c>
      <c r="BE86" s="19">
        <f t="shared" si="173"/>
        <v>2.2476469537928923E-2</v>
      </c>
      <c r="BF86" s="112">
        <f>BF87+BF88</f>
        <v>56364.211773930598</v>
      </c>
      <c r="BG86" s="19">
        <f t="shared" si="174"/>
        <v>5.710206497517345E-2</v>
      </c>
      <c r="BH86" s="112">
        <f>BH87+BH88</f>
        <v>54150.135200193399</v>
      </c>
      <c r="BI86" s="19">
        <f t="shared" si="175"/>
        <v>-3.211665349846371E-2</v>
      </c>
      <c r="BJ86" s="112">
        <f>BJ87+BJ88</f>
        <v>57039.864050536598</v>
      </c>
      <c r="BK86" s="19">
        <f t="shared" si="176"/>
        <v>3.3102801144941907E-3</v>
      </c>
      <c r="BL86" s="112">
        <f>BL87+BL88</f>
        <v>62119.756951818701</v>
      </c>
      <c r="BM86" s="19">
        <f t="shared" si="177"/>
        <v>-2.0483436810003641E-2</v>
      </c>
      <c r="BN86" s="112">
        <f>BN87+BN88</f>
        <v>60604.384421944298</v>
      </c>
      <c r="BO86" s="19">
        <f t="shared" si="178"/>
        <v>3.7401047452620961E-3</v>
      </c>
      <c r="BP86" s="112">
        <f>BP87+BP88</f>
        <v>59023.183225052497</v>
      </c>
      <c r="BQ86" s="19">
        <f t="shared" si="179"/>
        <v>3.6380723889849031E-2</v>
      </c>
      <c r="BR86" s="112">
        <f>BR87+BR88</f>
        <v>62611.694218663499</v>
      </c>
      <c r="BS86" s="19">
        <f t="shared" si="180"/>
        <v>6.1240254335663824E-3</v>
      </c>
      <c r="BT86" s="112">
        <f>BT87+BT88</f>
        <v>63727.8048125235</v>
      </c>
      <c r="BU86" s="19">
        <f t="shared" si="181"/>
        <v>8.3799619209469434E-2</v>
      </c>
      <c r="BV86" s="112">
        <f t="shared" si="182"/>
        <v>680205.52604688716</v>
      </c>
      <c r="BW86" s="19">
        <f t="shared" si="183"/>
        <v>1.8137213387581674E-2</v>
      </c>
      <c r="BX86" s="19"/>
      <c r="BY86" s="137">
        <f>BY87+BY88</f>
        <v>42320.681491381503</v>
      </c>
      <c r="BZ86" s="138">
        <f t="shared" si="184"/>
        <v>-5.5849194500743327E-2</v>
      </c>
      <c r="CA86" s="137">
        <f>CA87+CA88</f>
        <v>48367.125516107299</v>
      </c>
      <c r="CB86" s="138">
        <f t="shared" si="185"/>
        <v>0.52598768579339983</v>
      </c>
      <c r="CC86" s="137">
        <f>SUM(CC87:CC88)</f>
        <v>54886.5474476046</v>
      </c>
      <c r="CD86" s="138">
        <f t="shared" si="186"/>
        <v>0.24369578708795858</v>
      </c>
      <c r="CE86" s="137">
        <v>54616.164368183403</v>
      </c>
      <c r="CF86" s="138">
        <f t="shared" si="187"/>
        <v>0.32370586085807296</v>
      </c>
      <c r="CG86" s="137">
        <v>53319.555075558703</v>
      </c>
      <c r="CH86" s="138">
        <f t="shared" si="188"/>
        <v>0.19084568007734393</v>
      </c>
      <c r="CI86" s="137">
        <f>CI87+CI88</f>
        <v>55946.964472445798</v>
      </c>
      <c r="CJ86" s="138">
        <f t="shared" si="189"/>
        <v>0.25899071083072012</v>
      </c>
      <c r="CK86" s="137">
        <f>CK87+CK88</f>
        <v>56851.669100836298</v>
      </c>
      <c r="CL86" s="138">
        <f t="shared" si="190"/>
        <v>0.21704531490308909</v>
      </c>
      <c r="CM86" s="137">
        <v>63418.791765514397</v>
      </c>
      <c r="CN86" s="138">
        <f t="shared" si="191"/>
        <v>0.26954304762961745</v>
      </c>
      <c r="CO86" s="137">
        <f>SUM(CO87:CO88)</f>
        <v>60378.5622746687</v>
      </c>
      <c r="CP86" s="138">
        <f t="shared" si="192"/>
        <v>0.21428280771218455</v>
      </c>
      <c r="CQ86" s="137">
        <f>SUM(CQ87:CQ88)</f>
        <v>56951.2553297216</v>
      </c>
      <c r="CR86" s="138">
        <f t="shared" si="193"/>
        <v>9.7401052440043268E-2</v>
      </c>
      <c r="CS86" s="137">
        <f>CS87+CS88</f>
        <v>62230.592487524002</v>
      </c>
      <c r="CT86" s="138">
        <f t="shared" si="194"/>
        <v>0.1699606211705269</v>
      </c>
      <c r="CU86" s="137">
        <f>CU87+CU88</f>
        <v>58800.357264387101</v>
      </c>
      <c r="CV86" s="138">
        <f t="shared" si="195"/>
        <v>0.10547079435059348</v>
      </c>
      <c r="CW86" s="137">
        <f t="shared" si="196"/>
        <v>668088.26659393345</v>
      </c>
      <c r="CX86" s="138">
        <f t="shared" si="197"/>
        <v>0.19429059133838544</v>
      </c>
      <c r="CY86" s="138"/>
      <c r="CZ86" s="139">
        <f t="shared" si="198"/>
        <v>-5.5121365328870908E-2</v>
      </c>
      <c r="DA86" s="139">
        <f t="shared" si="199"/>
        <v>9.2699223699942435E-2</v>
      </c>
      <c r="DB86" s="139"/>
      <c r="DC86" s="139"/>
      <c r="DD86" s="139"/>
      <c r="DE86" s="139"/>
      <c r="DF86" s="139"/>
      <c r="DG86" s="139"/>
      <c r="DH86" s="139"/>
      <c r="DI86" s="139"/>
      <c r="DJ86" s="139"/>
      <c r="DK86" s="139"/>
      <c r="DL86" s="615"/>
      <c r="DM86" s="137">
        <v>44824.069677092302</v>
      </c>
      <c r="DN86" s="137">
        <v>31695.619805057599</v>
      </c>
      <c r="DO86" s="137">
        <v>44131.811024397102</v>
      </c>
      <c r="DP86" s="137">
        <v>41260.045742170601</v>
      </c>
      <c r="DQ86" s="137">
        <v>44774.529536098802</v>
      </c>
      <c r="DR86" s="137">
        <v>44437.948581471501</v>
      </c>
      <c r="DS86" s="137">
        <v>46712.861390344602</v>
      </c>
      <c r="DT86" s="137">
        <v>49954.030218923697</v>
      </c>
      <c r="DU86" s="137">
        <v>49723.640894189397</v>
      </c>
      <c r="DV86" s="137">
        <v>51896.483243834999</v>
      </c>
      <c r="DW86" s="137">
        <v>56800.395636584297</v>
      </c>
      <c r="DX86" s="137">
        <v>53190.330820932497</v>
      </c>
      <c r="DY86" s="138">
        <v>3.7421124166352499E-3</v>
      </c>
      <c r="DZ86" s="137">
        <f t="shared" si="200"/>
        <v>559401.76657109743</v>
      </c>
      <c r="EA86" s="19">
        <f t="shared" si="201"/>
        <v>-4.7889910078132369E-2</v>
      </c>
      <c r="EB86" s="19"/>
      <c r="EC86" s="131">
        <f t="shared" ref="EC86:EN86" si="205">EC87+EC88</f>
        <v>57581.233286400398</v>
      </c>
      <c r="ED86" s="131">
        <f t="shared" si="205"/>
        <v>28042.642701340599</v>
      </c>
      <c r="EE86" s="131">
        <f t="shared" si="205"/>
        <v>42801.0752769971</v>
      </c>
      <c r="EF86" s="131">
        <f t="shared" si="205"/>
        <v>46737.602258039798</v>
      </c>
      <c r="EG86" s="131">
        <f t="shared" si="205"/>
        <v>47990.795737291199</v>
      </c>
      <c r="EH86" s="131">
        <f t="shared" si="205"/>
        <v>52701.013641325801</v>
      </c>
      <c r="EI86" s="131">
        <f t="shared" si="205"/>
        <v>48671.267934369796</v>
      </c>
      <c r="EJ86" s="131">
        <f t="shared" si="205"/>
        <v>53619.354583456399</v>
      </c>
      <c r="EK86" s="131">
        <f t="shared" si="205"/>
        <v>52554.974125542802</v>
      </c>
      <c r="EL86" s="131">
        <f t="shared" si="205"/>
        <v>48599.2142204048</v>
      </c>
      <c r="EM86" s="108">
        <f t="shared" si="205"/>
        <v>55247.751800359903</v>
      </c>
      <c r="EN86" s="108">
        <f t="shared" si="205"/>
        <v>52992.028692380103</v>
      </c>
      <c r="EO86" s="143">
        <f t="shared" si="202"/>
        <v>587538.95425790863</v>
      </c>
      <c r="EP86" s="19"/>
      <c r="EQ86" s="155"/>
    </row>
    <row r="87" spans="1:147" ht="27" customHeight="1">
      <c r="A87" s="597"/>
      <c r="B87" s="128" t="s">
        <v>92</v>
      </c>
      <c r="C87" s="112">
        <v>1068.7085</v>
      </c>
      <c r="D87" s="19">
        <f t="shared" si="146"/>
        <v>0.52174272115963061</v>
      </c>
      <c r="E87" s="112">
        <v>694.6345</v>
      </c>
      <c r="F87" s="19">
        <f t="shared" si="147"/>
        <v>0.14659304142055585</v>
      </c>
      <c r="G87" s="112">
        <v>786.84280000000001</v>
      </c>
      <c r="H87" s="19">
        <f t="shared" si="148"/>
        <v>0.66196028832217446</v>
      </c>
      <c r="I87" s="112">
        <v>674.02729999999997</v>
      </c>
      <c r="J87" s="19">
        <f t="shared" si="149"/>
        <v>0.36582922841271737</v>
      </c>
      <c r="K87" s="112">
        <v>640.71119999999996</v>
      </c>
      <c r="L87" s="19">
        <f t="shared" si="150"/>
        <v>0.36040680272195491</v>
      </c>
      <c r="M87" s="112">
        <v>720.8279</v>
      </c>
      <c r="N87" s="19">
        <f t="shared" si="151"/>
        <v>0.49790046454312997</v>
      </c>
      <c r="O87" s="112">
        <v>717.83870000000002</v>
      </c>
      <c r="P87" s="19">
        <f t="shared" si="152"/>
        <v>0.40243930791456339</v>
      </c>
      <c r="Q87" s="126"/>
      <c r="R87" s="126"/>
      <c r="S87" s="112">
        <f t="shared" si="153"/>
        <v>5303.5909000000001</v>
      </c>
      <c r="T87" s="19">
        <f t="shared" si="154"/>
        <v>0.23462955614088088</v>
      </c>
      <c r="U87" s="19"/>
      <c r="V87" s="112">
        <v>702.29250000000002</v>
      </c>
      <c r="W87" s="19">
        <f t="shared" si="155"/>
        <v>-0.52042290915676293</v>
      </c>
      <c r="X87" s="112">
        <v>605.82479999999998</v>
      </c>
      <c r="Y87" s="19">
        <f t="shared" si="156"/>
        <v>-0.46875032883867862</v>
      </c>
      <c r="Z87" s="112">
        <v>473.44260000000003</v>
      </c>
      <c r="AA87" s="19">
        <f t="shared" si="157"/>
        <v>-0.55144141195129581</v>
      </c>
      <c r="AB87" s="112">
        <v>493.49310000000003</v>
      </c>
      <c r="AC87" s="19">
        <f t="shared" si="158"/>
        <v>-0.29543360350417824</v>
      </c>
      <c r="AD87" s="112">
        <v>470.97030000000001</v>
      </c>
      <c r="AE87" s="19">
        <f t="shared" si="159"/>
        <v>-0.351875852866816</v>
      </c>
      <c r="AF87" s="112">
        <v>481.22550000000001</v>
      </c>
      <c r="AG87" s="19">
        <f t="shared" si="160"/>
        <v>-0.29184993664953285</v>
      </c>
      <c r="AH87" s="112">
        <v>511.8501</v>
      </c>
      <c r="AI87" s="19">
        <f t="shared" si="161"/>
        <v>-0.33224761352114496</v>
      </c>
      <c r="AJ87" s="112">
        <v>556.59519999999998</v>
      </c>
      <c r="AK87" s="19">
        <f t="shared" si="162"/>
        <v>-0.34710225151958984</v>
      </c>
      <c r="AL87" s="112">
        <v>516.5</v>
      </c>
      <c r="AM87" s="19">
        <f t="shared" si="163"/>
        <v>-0.24701243253180372</v>
      </c>
      <c r="AN87" s="112">
        <v>483.53719999999998</v>
      </c>
      <c r="AO87" s="19">
        <f t="shared" si="164"/>
        <v>-0.31607891460243764</v>
      </c>
      <c r="AP87" s="112">
        <v>523.89329999999995</v>
      </c>
      <c r="AQ87" s="19">
        <f t="shared" si="165"/>
        <v>-0.30369032896035353</v>
      </c>
      <c r="AR87" s="112">
        <v>569.59879999999998</v>
      </c>
      <c r="AS87" s="19">
        <f t="shared" si="166"/>
        <v>-0.31272882944538449</v>
      </c>
      <c r="AT87" s="112">
        <f t="shared" si="167"/>
        <v>6389.2233999999989</v>
      </c>
      <c r="AU87" s="19">
        <f t="shared" si="168"/>
        <v>-0.38328135664786145</v>
      </c>
      <c r="AV87" s="19"/>
      <c r="AW87" s="112">
        <f t="shared" si="169"/>
        <v>9531.2464</v>
      </c>
      <c r="AX87" s="112">
        <v>1464.3996</v>
      </c>
      <c r="AY87" s="19">
        <f t="shared" si="170"/>
        <v>0.95450789537854308</v>
      </c>
      <c r="AZ87" s="112">
        <v>1140.3768</v>
      </c>
      <c r="BA87" s="19">
        <f t="shared" si="171"/>
        <v>-0.18944142820425924</v>
      </c>
      <c r="BB87" s="112">
        <v>1055.4755</v>
      </c>
      <c r="BC87" s="19">
        <f t="shared" si="172"/>
        <v>0.1083504673976734</v>
      </c>
      <c r="BD87" s="112">
        <v>700.42100000000005</v>
      </c>
      <c r="BE87" s="19">
        <f t="shared" si="173"/>
        <v>-0.24321575256879158</v>
      </c>
      <c r="BF87" s="112">
        <v>726.66679999999997</v>
      </c>
      <c r="BG87" s="19">
        <f t="shared" si="174"/>
        <v>-0.19149872188210171</v>
      </c>
      <c r="BH87" s="112">
        <v>679.553</v>
      </c>
      <c r="BI87" s="19">
        <f t="shared" si="175"/>
        <v>6.2941899856940209E-2</v>
      </c>
      <c r="BJ87" s="112">
        <v>766.52679999999998</v>
      </c>
      <c r="BK87" s="19">
        <f t="shared" si="176"/>
        <v>7.2464141215013989E-2</v>
      </c>
      <c r="BL87" s="112">
        <v>852.49980000000005</v>
      </c>
      <c r="BM87" s="19">
        <f t="shared" si="177"/>
        <v>0.1456852341633339</v>
      </c>
      <c r="BN87" s="112">
        <v>685.93430000000001</v>
      </c>
      <c r="BO87" s="19">
        <f t="shared" si="178"/>
        <v>8.310538824555902E-3</v>
      </c>
      <c r="BP87" s="112">
        <v>707.00729999999999</v>
      </c>
      <c r="BQ87" s="19">
        <f t="shared" si="179"/>
        <v>-0.10930940948831436</v>
      </c>
      <c r="BR87" s="112">
        <v>752.38549999999998</v>
      </c>
      <c r="BS87" s="19">
        <f t="shared" si="180"/>
        <v>-0.20815537797995953</v>
      </c>
      <c r="BT87" s="112">
        <v>828.78319999999997</v>
      </c>
      <c r="BU87" s="19">
        <f t="shared" si="181"/>
        <v>-0.10782807386532389</v>
      </c>
      <c r="BV87" s="112">
        <f t="shared" si="182"/>
        <v>10360.0296</v>
      </c>
      <c r="BW87" s="19">
        <f t="shared" si="183"/>
        <v>-2.3142199304962974E-3</v>
      </c>
      <c r="BX87" s="19"/>
      <c r="BY87" s="108">
        <v>749.24210000000005</v>
      </c>
      <c r="BZ87" s="138">
        <f t="shared" si="184"/>
        <v>0.1002757143056443</v>
      </c>
      <c r="CA87" s="108">
        <v>1406.9023999999999</v>
      </c>
      <c r="CB87" s="138">
        <f t="shared" si="185"/>
        <v>1.3325981906271127</v>
      </c>
      <c r="CC87" s="137">
        <v>952.29399999999998</v>
      </c>
      <c r="CD87" s="138">
        <f t="shared" si="186"/>
        <v>0.55111571741467791</v>
      </c>
      <c r="CE87" s="137">
        <v>925.52269999999999</v>
      </c>
      <c r="CF87" s="138">
        <f t="shared" si="187"/>
        <v>0.63093017129192752</v>
      </c>
      <c r="CG87" s="137">
        <v>898.78250000000003</v>
      </c>
      <c r="CH87" s="138">
        <f t="shared" si="188"/>
        <v>0.5238607189954938</v>
      </c>
      <c r="CI87" s="121">
        <v>639.3134</v>
      </c>
      <c r="CJ87" s="138">
        <f t="shared" si="189"/>
        <v>4.7032895053216173E-3</v>
      </c>
      <c r="CK87" s="121">
        <v>714.73419999999999</v>
      </c>
      <c r="CL87" s="138">
        <f t="shared" si="190"/>
        <v>-4.686106641101484E-2</v>
      </c>
      <c r="CM87" s="137">
        <v>744.096</v>
      </c>
      <c r="CN87" s="138">
        <f t="shared" si="191"/>
        <v>8.9918543494223568E-2</v>
      </c>
      <c r="CO87" s="121">
        <v>680.2808</v>
      </c>
      <c r="CP87" s="138">
        <f t="shared" si="192"/>
        <v>0.11199074682510557</v>
      </c>
      <c r="CQ87" s="121">
        <v>793.77430000000004</v>
      </c>
      <c r="CR87" s="138">
        <f t="shared" si="193"/>
        <v>0.3829960204037719</v>
      </c>
      <c r="CS87" s="108">
        <v>950.16809999999998</v>
      </c>
      <c r="CT87" s="138">
        <f t="shared" si="194"/>
        <v>0.38652821932104819</v>
      </c>
      <c r="CU87" s="108">
        <v>928.95010000000002</v>
      </c>
      <c r="CV87" s="138">
        <f t="shared" si="195"/>
        <v>0.35556595510953248</v>
      </c>
      <c r="CW87" s="137">
        <f t="shared" si="196"/>
        <v>10384.060600000001</v>
      </c>
      <c r="CX87" s="138">
        <f t="shared" si="197"/>
        <v>0.35234515845742354</v>
      </c>
      <c r="CY87" s="138"/>
      <c r="CZ87" s="139">
        <f t="shared" si="198"/>
        <v>-2.2330785468381853E-2</v>
      </c>
      <c r="DA87" s="139">
        <f t="shared" si="199"/>
        <v>0.19702552728149536</v>
      </c>
      <c r="DB87" s="139"/>
      <c r="DC87" s="139"/>
      <c r="DD87" s="139"/>
      <c r="DE87" s="139"/>
      <c r="DF87" s="139"/>
      <c r="DG87" s="139"/>
      <c r="DH87" s="139"/>
      <c r="DI87" s="139"/>
      <c r="DJ87" s="139"/>
      <c r="DK87" s="139"/>
      <c r="DL87" s="615"/>
      <c r="DM87" s="108">
        <v>680.95849999999996</v>
      </c>
      <c r="DN87" s="108">
        <v>603.14819999999997</v>
      </c>
      <c r="DO87" s="137">
        <v>613.94129999999996</v>
      </c>
      <c r="DP87" s="137">
        <v>567.48149999999998</v>
      </c>
      <c r="DQ87" s="137">
        <v>589.80619999999999</v>
      </c>
      <c r="DR87" s="137">
        <v>636.32060000000001</v>
      </c>
      <c r="DS87" s="137">
        <v>749.8741</v>
      </c>
      <c r="DT87" s="137">
        <v>682.7079</v>
      </c>
      <c r="DU87" s="137">
        <v>611.76840000000004</v>
      </c>
      <c r="DV87" s="137">
        <v>573.95270000000005</v>
      </c>
      <c r="DW87" s="137">
        <v>683.31269999999995</v>
      </c>
      <c r="DX87" s="137">
        <v>685.28579999999999</v>
      </c>
      <c r="DY87" s="138">
        <v>0.73596827010837795</v>
      </c>
      <c r="DZ87" s="137">
        <f t="shared" si="200"/>
        <v>7678.5578999999998</v>
      </c>
      <c r="EA87" s="19">
        <f t="shared" si="201"/>
        <v>0.56216074222918611</v>
      </c>
      <c r="EB87" s="19"/>
      <c r="EC87" s="131">
        <v>470.52100000000002</v>
      </c>
      <c r="ED87" s="131">
        <v>352.35700000000003</v>
      </c>
      <c r="EE87" s="131">
        <v>351.613</v>
      </c>
      <c r="EF87" s="131">
        <v>336.85899999999998</v>
      </c>
      <c r="EG87" s="131">
        <v>343.65199999999999</v>
      </c>
      <c r="EH87" s="131">
        <v>435.05180000000001</v>
      </c>
      <c r="EI87" s="131">
        <v>399.09620000000001</v>
      </c>
      <c r="EJ87" s="131">
        <v>493.78109999999998</v>
      </c>
      <c r="EK87" s="131">
        <v>469.38940000000002</v>
      </c>
      <c r="EL87" s="131">
        <v>369.05990000000003</v>
      </c>
      <c r="EM87" s="131">
        <v>499.20679999999999</v>
      </c>
      <c r="EN87" s="131">
        <v>394.75709999999998</v>
      </c>
      <c r="EO87" s="134">
        <f t="shared" si="202"/>
        <v>4915.3443000000007</v>
      </c>
      <c r="EP87" s="19"/>
      <c r="EQ87" s="157">
        <f>SUM(EC87:EN87)</f>
        <v>4915.3443000000007</v>
      </c>
    </row>
    <row r="88" spans="1:147" ht="27" customHeight="1" thickBot="1">
      <c r="A88" s="598"/>
      <c r="B88" s="128" t="s">
        <v>93</v>
      </c>
      <c r="C88" s="112">
        <v>61741.249084921401</v>
      </c>
      <c r="D88" s="19">
        <f t="shared" si="146"/>
        <v>0.13776107288675354</v>
      </c>
      <c r="E88" s="112">
        <v>41979.453284603602</v>
      </c>
      <c r="F88" s="19">
        <f t="shared" si="147"/>
        <v>-0.14029101550374923</v>
      </c>
      <c r="G88" s="112">
        <v>58795.530978382201</v>
      </c>
      <c r="H88" s="19">
        <f t="shared" si="148"/>
        <v>-4.8904350597249957E-2</v>
      </c>
      <c r="I88" s="112">
        <v>60227.515256917402</v>
      </c>
      <c r="J88" s="19">
        <f t="shared" si="149"/>
        <v>-3.0522981968171714E-2</v>
      </c>
      <c r="K88" s="112">
        <v>59561.847312853599</v>
      </c>
      <c r="L88" s="19">
        <f t="shared" si="150"/>
        <v>-3.4743327900241705E-2</v>
      </c>
      <c r="M88" s="112">
        <v>59389.298822762401</v>
      </c>
      <c r="N88" s="19">
        <f t="shared" si="151"/>
        <v>-2.5314494887943573E-3</v>
      </c>
      <c r="O88" s="112">
        <v>59885.074050303701</v>
      </c>
      <c r="P88" s="19">
        <f t="shared" si="152"/>
        <v>-1.2176944887941299E-2</v>
      </c>
      <c r="Q88" s="126"/>
      <c r="R88" s="126"/>
      <c r="S88" s="112">
        <f t="shared" si="153"/>
        <v>401579.96879074431</v>
      </c>
      <c r="T88" s="19">
        <f t="shared" si="154"/>
        <v>-0.15028078296594083</v>
      </c>
      <c r="U88" s="19"/>
      <c r="V88" s="112">
        <v>54265.566432388201</v>
      </c>
      <c r="W88" s="19">
        <f t="shared" si="155"/>
        <v>-5.4969549177778854E-2</v>
      </c>
      <c r="X88" s="112">
        <v>48829.841308686096</v>
      </c>
      <c r="Y88" s="19">
        <f t="shared" si="156"/>
        <v>0.51366047689691063</v>
      </c>
      <c r="Z88" s="112">
        <v>61818.736123231603</v>
      </c>
      <c r="AA88" s="19">
        <f t="shared" si="157"/>
        <v>0.11628428411388492</v>
      </c>
      <c r="AB88" s="112">
        <v>62123.716330261799</v>
      </c>
      <c r="AC88" s="19">
        <f t="shared" si="158"/>
        <v>0.12658639639338953</v>
      </c>
      <c r="AD88" s="112">
        <v>61705.708993740001</v>
      </c>
      <c r="AE88" s="19">
        <f t="shared" si="159"/>
        <v>0.10906599172649845</v>
      </c>
      <c r="AF88" s="112">
        <v>59540.021379446203</v>
      </c>
      <c r="AG88" s="19">
        <f t="shared" si="160"/>
        <v>0.11350987644998667</v>
      </c>
      <c r="AH88" s="112">
        <v>60623.280394594898</v>
      </c>
      <c r="AI88" s="19">
        <f t="shared" si="161"/>
        <v>7.7300251888238858E-2</v>
      </c>
      <c r="AJ88" s="112">
        <v>63696.267510213002</v>
      </c>
      <c r="AK88" s="19">
        <f t="shared" si="162"/>
        <v>3.9646141696457304E-2</v>
      </c>
      <c r="AL88" s="112">
        <v>63621.474340287001</v>
      </c>
      <c r="AM88" s="19">
        <f t="shared" si="163"/>
        <v>6.1801068131876136E-2</v>
      </c>
      <c r="AN88" s="112">
        <v>55016.938919580803</v>
      </c>
      <c r="AO88" s="19">
        <f t="shared" si="164"/>
        <v>-5.6574988896937461E-2</v>
      </c>
      <c r="AP88" s="112">
        <v>58254.201448913198</v>
      </c>
      <c r="AQ88" s="19">
        <f t="shared" si="165"/>
        <v>-5.8279139298926697E-2</v>
      </c>
      <c r="AR88" s="112">
        <v>58220.306413003796</v>
      </c>
      <c r="AS88" s="19">
        <f t="shared" si="166"/>
        <v>-7.4384546525094963E-2</v>
      </c>
      <c r="AT88" s="112">
        <f t="shared" si="167"/>
        <v>707716.05959434668</v>
      </c>
      <c r="AU88" s="19">
        <f t="shared" si="168"/>
        <v>5.6536265972286559E-2</v>
      </c>
      <c r="AV88" s="19"/>
      <c r="AW88" s="112">
        <f t="shared" si="169"/>
        <v>606946.47483436367</v>
      </c>
      <c r="AX88" s="112">
        <v>57422.029507276296</v>
      </c>
      <c r="AY88" s="19">
        <f t="shared" si="170"/>
        <v>0.38128557365230198</v>
      </c>
      <c r="AZ88" s="112">
        <v>32259.441304030101</v>
      </c>
      <c r="BA88" s="19">
        <f t="shared" si="171"/>
        <v>-0.3130475290913779</v>
      </c>
      <c r="BB88" s="112">
        <v>55379.0257580342</v>
      </c>
      <c r="BC88" s="19">
        <f t="shared" si="172"/>
        <v>2.6787657528868136E-2</v>
      </c>
      <c r="BD88" s="112">
        <v>55143.321922883399</v>
      </c>
      <c r="BE88" s="19">
        <f t="shared" si="173"/>
        <v>2.7056488981409332E-2</v>
      </c>
      <c r="BF88" s="112">
        <v>55637.544973930599</v>
      </c>
      <c r="BG88" s="19">
        <f t="shared" si="174"/>
        <v>6.1364459933040516E-2</v>
      </c>
      <c r="BH88" s="112">
        <v>53470.582200193399</v>
      </c>
      <c r="BI88" s="19">
        <f t="shared" si="175"/>
        <v>-3.3215456390402132E-2</v>
      </c>
      <c r="BJ88" s="112">
        <v>56273.337250536599</v>
      </c>
      <c r="BK88" s="19">
        <f t="shared" si="176"/>
        <v>2.4298147011632132E-3</v>
      </c>
      <c r="BL88" s="112">
        <v>61267.257151818703</v>
      </c>
      <c r="BM88" s="19">
        <f t="shared" si="177"/>
        <v>-2.2456249631611525E-2</v>
      </c>
      <c r="BN88" s="112">
        <v>59918.450121944297</v>
      </c>
      <c r="BO88" s="19">
        <f t="shared" si="178"/>
        <v>3.6880232032980853E-3</v>
      </c>
      <c r="BP88" s="112">
        <v>58316.175925052499</v>
      </c>
      <c r="BQ88" s="19">
        <f t="shared" si="179"/>
        <v>3.844002358632137E-2</v>
      </c>
      <c r="BR88" s="112">
        <v>61859.308718663502</v>
      </c>
      <c r="BS88" s="19">
        <f t="shared" si="180"/>
        <v>9.4464804531830815E-3</v>
      </c>
      <c r="BT88" s="112">
        <v>62899.021612523502</v>
      </c>
      <c r="BU88" s="19">
        <f t="shared" si="181"/>
        <v>8.6875621217489485E-2</v>
      </c>
      <c r="BV88" s="112">
        <f t="shared" si="182"/>
        <v>669845.49644688715</v>
      </c>
      <c r="BW88" s="19">
        <f t="shared" si="183"/>
        <v>1.846010766284456E-2</v>
      </c>
      <c r="BX88" s="19"/>
      <c r="BY88" s="108">
        <v>41571.4393913815</v>
      </c>
      <c r="BZ88" s="138">
        <f t="shared" si="184"/>
        <v>-5.8257601631063749E-2</v>
      </c>
      <c r="CA88" s="108">
        <v>46960.2231161073</v>
      </c>
      <c r="CB88" s="138">
        <f t="shared" si="185"/>
        <v>0.51034062883790177</v>
      </c>
      <c r="CC88" s="137">
        <v>53934.253447604598</v>
      </c>
      <c r="CD88" s="138">
        <f t="shared" si="186"/>
        <v>0.23935876891896313</v>
      </c>
      <c r="CE88" s="137">
        <v>53690.641668183402</v>
      </c>
      <c r="CF88" s="138">
        <f t="shared" si="187"/>
        <v>0.31942143897981756</v>
      </c>
      <c r="CG88" s="137">
        <v>52420.772575558702</v>
      </c>
      <c r="CH88" s="138">
        <f t="shared" si="188"/>
        <v>0.18640038043943274</v>
      </c>
      <c r="CI88" s="108">
        <v>55307.651072445798</v>
      </c>
      <c r="CJ88" s="138">
        <f t="shared" si="189"/>
        <v>0.26268482751009747</v>
      </c>
      <c r="CK88" s="121">
        <v>56136.934900836299</v>
      </c>
      <c r="CL88" s="138">
        <f t="shared" si="190"/>
        <v>0.22135087839751733</v>
      </c>
      <c r="CM88" s="137">
        <v>62674.6957655144</v>
      </c>
      <c r="CN88" s="138">
        <f t="shared" si="191"/>
        <v>0.27203194101090422</v>
      </c>
      <c r="CO88" s="137">
        <v>59698.2814746687</v>
      </c>
      <c r="CP88" s="138">
        <f t="shared" si="192"/>
        <v>0.21555702201604743</v>
      </c>
      <c r="CQ88" s="137">
        <v>56157.481029721603</v>
      </c>
      <c r="CR88" s="138">
        <f t="shared" si="193"/>
        <v>9.4207172457270616E-2</v>
      </c>
      <c r="CS88" s="137">
        <v>61280.424387523999</v>
      </c>
      <c r="CT88" s="138">
        <f t="shared" si="194"/>
        <v>0.16713402232286367</v>
      </c>
      <c r="CU88" s="137">
        <v>57871.407164387099</v>
      </c>
      <c r="CV88" s="138">
        <f t="shared" si="195"/>
        <v>0.10220660017175809</v>
      </c>
      <c r="CW88" s="137">
        <f t="shared" si="196"/>
        <v>657704.20599393337</v>
      </c>
      <c r="CX88" s="138">
        <f t="shared" si="197"/>
        <v>0.19209088118316786</v>
      </c>
      <c r="CY88" s="138"/>
      <c r="CZ88" s="139">
        <f t="shared" si="198"/>
        <v>-5.5629791360109038E-2</v>
      </c>
      <c r="DA88" s="139">
        <f t="shared" si="199"/>
        <v>9.1224593123951925E-2</v>
      </c>
      <c r="DB88" s="139"/>
      <c r="DC88" s="139"/>
      <c r="DD88" s="139"/>
      <c r="DE88" s="139"/>
      <c r="DF88" s="139"/>
      <c r="DG88" s="139"/>
      <c r="DH88" s="139"/>
      <c r="DI88" s="139"/>
      <c r="DJ88" s="139"/>
      <c r="DK88" s="139"/>
      <c r="DL88" s="607"/>
      <c r="DM88" s="163">
        <v>44143.111177092302</v>
      </c>
      <c r="DN88" s="163">
        <v>31092.471605057599</v>
      </c>
      <c r="DO88" s="146">
        <v>43517.869724397096</v>
      </c>
      <c r="DP88" s="146">
        <v>40692.5642421706</v>
      </c>
      <c r="DQ88" s="146">
        <v>44184.723336098803</v>
      </c>
      <c r="DR88" s="146">
        <v>43801.627981471502</v>
      </c>
      <c r="DS88" s="146">
        <v>45962.987290344601</v>
      </c>
      <c r="DT88" s="146">
        <v>49271.322318923703</v>
      </c>
      <c r="DU88" s="146">
        <v>49111.872494189403</v>
      </c>
      <c r="DV88" s="146">
        <v>51322.530543834997</v>
      </c>
      <c r="DW88" s="146">
        <v>56117.082936584302</v>
      </c>
      <c r="DX88" s="146">
        <v>52505.045020932499</v>
      </c>
      <c r="DY88" s="147">
        <v>-1.7534478244858301E-3</v>
      </c>
      <c r="DZ88" s="146">
        <f t="shared" si="200"/>
        <v>551723.20867109741</v>
      </c>
      <c r="EA88" s="148">
        <f t="shared" si="201"/>
        <v>-5.3036644514017794E-2</v>
      </c>
      <c r="EB88" s="149"/>
      <c r="EC88" s="164">
        <v>57110.712286400398</v>
      </c>
      <c r="ED88" s="131">
        <v>27690.285701340599</v>
      </c>
      <c r="EE88" s="131">
        <v>42449.462276997103</v>
      </c>
      <c r="EF88" s="131">
        <v>46400.743258039802</v>
      </c>
      <c r="EG88" s="131">
        <v>47647.143737291197</v>
      </c>
      <c r="EH88" s="131">
        <v>52265.961841325799</v>
      </c>
      <c r="EI88" s="131">
        <v>48272.171734369796</v>
      </c>
      <c r="EJ88" s="131">
        <v>53125.573483456399</v>
      </c>
      <c r="EK88" s="131">
        <v>52085.584725542802</v>
      </c>
      <c r="EL88" s="131">
        <v>48230.154320404799</v>
      </c>
      <c r="EM88" s="131">
        <v>54748.545000359903</v>
      </c>
      <c r="EN88" s="131">
        <v>52597.271592380101</v>
      </c>
      <c r="EO88" s="134">
        <f t="shared" si="202"/>
        <v>582623.60995790875</v>
      </c>
      <c r="EP88" s="19"/>
      <c r="EQ88" s="157">
        <f>SUM(EC88:EN88)</f>
        <v>582623.60995790875</v>
      </c>
    </row>
    <row r="89" spans="1:147" s="80" customFormat="1" ht="27" customHeight="1">
      <c r="A89" s="596" t="s">
        <v>106</v>
      </c>
      <c r="B89" s="128" t="s">
        <v>88</v>
      </c>
      <c r="C89" s="112">
        <v>153.33832321711199</v>
      </c>
      <c r="D89" s="19">
        <f t="shared" si="146"/>
        <v>0.27707303910909586</v>
      </c>
      <c r="E89" s="112">
        <v>93.1973405320512</v>
      </c>
      <c r="F89" s="19">
        <f t="shared" si="147"/>
        <v>-0.12028787959576648</v>
      </c>
      <c r="G89" s="112">
        <v>135.728172894441</v>
      </c>
      <c r="H89" s="19">
        <f t="shared" si="148"/>
        <v>-3.5599236770438303E-3</v>
      </c>
      <c r="I89" s="112">
        <v>131.75097581778101</v>
      </c>
      <c r="J89" s="19">
        <f t="shared" si="149"/>
        <v>2.3879089412840671E-2</v>
      </c>
      <c r="K89" s="112">
        <v>145.56639155047199</v>
      </c>
      <c r="L89" s="19">
        <f t="shared" si="150"/>
        <v>7.7722721456937371E-2</v>
      </c>
      <c r="M89" s="112">
        <v>132.51979980708501</v>
      </c>
      <c r="N89" s="19">
        <f t="shared" si="151"/>
        <v>0.14306510171105757</v>
      </c>
      <c r="O89" s="112">
        <v>126.551996214032</v>
      </c>
      <c r="P89" s="19">
        <f t="shared" si="152"/>
        <v>6.7881461219487793E-2</v>
      </c>
      <c r="Q89" s="126"/>
      <c r="R89" s="126"/>
      <c r="S89" s="112">
        <f t="shared" si="153"/>
        <v>918.65300003297421</v>
      </c>
      <c r="T89" s="19">
        <f t="shared" si="154"/>
        <v>-6.4726796641194295E-2</v>
      </c>
      <c r="U89" s="19"/>
      <c r="V89" s="112">
        <v>120.070127957664</v>
      </c>
      <c r="W89" s="19">
        <f t="shared" si="155"/>
        <v>-0.11037975424653435</v>
      </c>
      <c r="X89" s="112">
        <v>105.94072580155699</v>
      </c>
      <c r="Y89" s="19">
        <f t="shared" si="156"/>
        <v>0.64539316124386703</v>
      </c>
      <c r="Z89" s="112">
        <v>136.21308106685399</v>
      </c>
      <c r="AA89" s="19">
        <f t="shared" si="157"/>
        <v>0.22362254767005196</v>
      </c>
      <c r="AB89" s="112">
        <v>128.67825623173499</v>
      </c>
      <c r="AC89" s="19">
        <f t="shared" si="158"/>
        <v>9.4808492090714624E-2</v>
      </c>
      <c r="AD89" s="112">
        <v>135.06850013673801</v>
      </c>
      <c r="AE89" s="19">
        <f t="shared" si="159"/>
        <v>5.3519217013597631E-2</v>
      </c>
      <c r="AF89" s="112">
        <v>115.93372906645099</v>
      </c>
      <c r="AG89" s="19">
        <f t="shared" si="160"/>
        <v>4.6430487521540442E-2</v>
      </c>
      <c r="AH89" s="112">
        <v>118.507531790573</v>
      </c>
      <c r="AI89" s="19">
        <f t="shared" si="161"/>
        <v>4.593650700828289E-2</v>
      </c>
      <c r="AJ89" s="112">
        <v>121.81762186742399</v>
      </c>
      <c r="AK89" s="19">
        <f t="shared" si="162"/>
        <v>1.381137040283531E-2</v>
      </c>
      <c r="AL89" s="112">
        <v>136.22562167491901</v>
      </c>
      <c r="AM89" s="19">
        <f t="shared" si="163"/>
        <v>3.1002644919896349E-2</v>
      </c>
      <c r="AN89" s="112">
        <v>129.4776504697</v>
      </c>
      <c r="AO89" s="19">
        <f t="shared" si="164"/>
        <v>-7.0923484151798055E-3</v>
      </c>
      <c r="AP89" s="112">
        <v>137.73333189106401</v>
      </c>
      <c r="AQ89" s="19">
        <f t="shared" si="165"/>
        <v>3.4778602902039601E-2</v>
      </c>
      <c r="AR89" s="112">
        <v>140.85497648776899</v>
      </c>
      <c r="AS89" s="19">
        <f t="shared" si="166"/>
        <v>2.582876793138067E-2</v>
      </c>
      <c r="AT89" s="112">
        <f t="shared" si="167"/>
        <v>1526.5211544424478</v>
      </c>
      <c r="AU89" s="19">
        <f t="shared" si="168"/>
        <v>6.4808834334581622E-2</v>
      </c>
      <c r="AV89" s="19"/>
      <c r="AW89" s="112">
        <f t="shared" si="169"/>
        <v>1296.3020593451915</v>
      </c>
      <c r="AX89" s="112">
        <v>134.967845584461</v>
      </c>
      <c r="AY89" s="19">
        <f t="shared" si="170"/>
        <v>0.74490960390998184</v>
      </c>
      <c r="AZ89" s="112">
        <v>64.386268459672607</v>
      </c>
      <c r="BA89" s="19">
        <f t="shared" si="171"/>
        <v>-0.30321262272450344</v>
      </c>
      <c r="BB89" s="112">
        <v>111.319525229592</v>
      </c>
      <c r="BC89" s="19">
        <f t="shared" si="172"/>
        <v>2.6720785468248964E-2</v>
      </c>
      <c r="BD89" s="112">
        <v>117.53494529988799</v>
      </c>
      <c r="BE89" s="19">
        <f t="shared" si="173"/>
        <v>8.2227206393591157E-2</v>
      </c>
      <c r="BF89" s="112">
        <v>128.20696381753299</v>
      </c>
      <c r="BG89" s="19">
        <f t="shared" si="174"/>
        <v>0.12927134046937461</v>
      </c>
      <c r="BH89" s="112">
        <v>110.789708871192</v>
      </c>
      <c r="BI89" s="19">
        <f t="shared" si="175"/>
        <v>2.9843449651854703E-2</v>
      </c>
      <c r="BJ89" s="112">
        <v>113.302797059396</v>
      </c>
      <c r="BK89" s="19">
        <f t="shared" si="176"/>
        <v>8.281914634664167E-2</v>
      </c>
      <c r="BL89" s="112">
        <v>120.158074197787</v>
      </c>
      <c r="BM89" s="19">
        <f t="shared" si="177"/>
        <v>5.4575876563451642E-2</v>
      </c>
      <c r="BN89" s="112">
        <v>132.12926498894001</v>
      </c>
      <c r="BO89" s="19">
        <f t="shared" si="178"/>
        <v>7.4447724951173244E-2</v>
      </c>
      <c r="BP89" s="112">
        <v>130.40251050844</v>
      </c>
      <c r="BQ89" s="19">
        <f t="shared" si="179"/>
        <v>4.6653046676052412E-2</v>
      </c>
      <c r="BR89" s="112">
        <v>133.10415532829001</v>
      </c>
      <c r="BS89" s="19">
        <f t="shared" si="180"/>
        <v>-1.253832648685449E-2</v>
      </c>
      <c r="BT89" s="112">
        <v>137.308467934476</v>
      </c>
      <c r="BU89" s="19">
        <f t="shared" si="181"/>
        <v>7.1203007623078518E-2</v>
      </c>
      <c r="BV89" s="112">
        <f t="shared" si="182"/>
        <v>1433.6105272796676</v>
      </c>
      <c r="BW89" s="19">
        <f t="shared" si="183"/>
        <v>7.2253240246048067E-2</v>
      </c>
      <c r="BX89" s="19"/>
      <c r="BY89" s="108">
        <v>77.349477177514501</v>
      </c>
      <c r="BZ89" s="138">
        <f t="shared" si="184"/>
        <v>-0.16551776407788032</v>
      </c>
      <c r="CA89" s="108">
        <v>92.404470229396097</v>
      </c>
      <c r="CB89" s="138">
        <f t="shared" si="185"/>
        <v>0.46426162838738971</v>
      </c>
      <c r="CC89" s="137">
        <v>108.42239370738299</v>
      </c>
      <c r="CD89" s="138">
        <f t="shared" si="186"/>
        <v>0.14464906527831922</v>
      </c>
      <c r="CE89" s="137">
        <v>108.60468541680901</v>
      </c>
      <c r="CF89" s="138">
        <f t="shared" si="187"/>
        <v>0.20735600847217706</v>
      </c>
      <c r="CG89" s="137">
        <v>113.530698268004</v>
      </c>
      <c r="CH89" s="138">
        <f t="shared" si="188"/>
        <v>0.13888810085407122</v>
      </c>
      <c r="CI89" s="121">
        <v>107.579175173319</v>
      </c>
      <c r="CJ89" s="138">
        <f t="shared" si="189"/>
        <v>0.21380804891693828</v>
      </c>
      <c r="CK89" s="121">
        <v>104.636861512536</v>
      </c>
      <c r="CL89" s="138">
        <f t="shared" si="190"/>
        <v>0.20989780033445649</v>
      </c>
      <c r="CM89" s="137">
        <v>113.939714408551</v>
      </c>
      <c r="CN89" s="138">
        <f t="shared" si="191"/>
        <v>0.24894845742541261</v>
      </c>
      <c r="CO89" s="137">
        <v>122.974121421258</v>
      </c>
      <c r="CP89" s="138">
        <f t="shared" si="192"/>
        <v>0.14363131029147325</v>
      </c>
      <c r="CQ89" s="137">
        <v>124.59000709219799</v>
      </c>
      <c r="CR89" s="138">
        <f t="shared" si="193"/>
        <v>0.28091334361886644</v>
      </c>
      <c r="CS89" s="137">
        <v>134.794249638812</v>
      </c>
      <c r="CT89" s="138">
        <f t="shared" si="194"/>
        <v>0.18164632119797175</v>
      </c>
      <c r="CU89" s="137">
        <v>128.181555650365</v>
      </c>
      <c r="CV89" s="138">
        <f t="shared" si="195"/>
        <v>0.12367748687756119</v>
      </c>
      <c r="CW89" s="137">
        <f t="shared" si="196"/>
        <v>1337.0074096961457</v>
      </c>
      <c r="CX89" s="138">
        <f t="shared" si="197"/>
        <v>0.17112013471065946</v>
      </c>
      <c r="CY89" s="138"/>
      <c r="CZ89" s="139">
        <f t="shared" si="198"/>
        <v>-4.9057686111729892E-2</v>
      </c>
      <c r="DA89" s="139">
        <f t="shared" si="199"/>
        <v>8.1902576175814534E-2</v>
      </c>
      <c r="DB89" s="139"/>
      <c r="DC89" s="139"/>
      <c r="DD89" s="139"/>
      <c r="DE89" s="139"/>
      <c r="DF89" s="139"/>
      <c r="DG89" s="139"/>
      <c r="DH89" s="139"/>
      <c r="DI89" s="139"/>
      <c r="DJ89" s="139"/>
      <c r="DK89" s="139"/>
      <c r="DL89" s="159"/>
      <c r="DM89" s="160">
        <v>92.691580297142906</v>
      </c>
      <c r="DN89" s="160">
        <v>63.106529897366997</v>
      </c>
      <c r="DO89" s="150">
        <v>94.721078273034095</v>
      </c>
      <c r="DP89" s="150">
        <v>89.952495084064296</v>
      </c>
      <c r="DQ89" s="150">
        <v>99.685560137879605</v>
      </c>
      <c r="DR89" s="150">
        <v>88.629479158018597</v>
      </c>
      <c r="DS89" s="150">
        <v>86.484049713629403</v>
      </c>
      <c r="DT89" s="150">
        <v>91.228516061765106</v>
      </c>
      <c r="DU89" s="150">
        <v>107.52951612518901</v>
      </c>
      <c r="DV89" s="150">
        <v>97.266538531172898</v>
      </c>
      <c r="DW89" s="150">
        <v>116.279779726367</v>
      </c>
      <c r="DX89" s="150">
        <v>114.07326136483501</v>
      </c>
      <c r="DY89" s="151">
        <v>-6.3052814375153421E-2</v>
      </c>
      <c r="DZ89" s="150">
        <f t="shared" si="200"/>
        <v>1141.648384370465</v>
      </c>
      <c r="EA89" s="152">
        <f t="shared" si="201"/>
        <v>-7.8073440374775926E-2</v>
      </c>
      <c r="EB89" s="161"/>
      <c r="EC89" s="142">
        <v>128.04959918784101</v>
      </c>
      <c r="ED89" s="131">
        <v>47.992204066780999</v>
      </c>
      <c r="EE89" s="131">
        <v>84.961371898449201</v>
      </c>
      <c r="EF89" s="131">
        <v>106.95199359034299</v>
      </c>
      <c r="EG89" s="131">
        <v>113.25609203980299</v>
      </c>
      <c r="EH89" s="131">
        <v>116.20758267519599</v>
      </c>
      <c r="EI89" s="131">
        <v>94.131297773063594</v>
      </c>
      <c r="EJ89" s="131">
        <v>92.090960976168503</v>
      </c>
      <c r="EK89" s="131">
        <v>111.06551377933999</v>
      </c>
      <c r="EL89" s="131">
        <v>101.164744465597</v>
      </c>
      <c r="EM89" s="131">
        <v>120.707690813661</v>
      </c>
      <c r="EN89" s="131">
        <v>121.74993757920301</v>
      </c>
      <c r="EO89" s="143">
        <f t="shared" si="202"/>
        <v>1238.3289888454465</v>
      </c>
      <c r="EP89" s="19"/>
      <c r="EQ89" s="157">
        <f>SUM(EC89:EN89)</f>
        <v>1238.3289888454465</v>
      </c>
    </row>
    <row r="90" spans="1:147" ht="27" customHeight="1">
      <c r="A90" s="597"/>
      <c r="B90" s="128" t="s">
        <v>89</v>
      </c>
      <c r="C90" s="112">
        <v>12.163500000000001</v>
      </c>
      <c r="D90" s="19">
        <f t="shared" si="146"/>
        <v>4.8681493631802395</v>
      </c>
      <c r="E90" s="112">
        <v>6.8125999999999998</v>
      </c>
      <c r="F90" s="19">
        <f t="shared" si="147"/>
        <v>4.5608521753326254</v>
      </c>
      <c r="G90" s="112">
        <v>14.5009</v>
      </c>
      <c r="H90" s="19">
        <f t="shared" si="148"/>
        <v>1.722304616366606</v>
      </c>
      <c r="I90" s="112">
        <v>14.708500000000001</v>
      </c>
      <c r="J90" s="19">
        <f t="shared" si="149"/>
        <v>5.526668441604544</v>
      </c>
      <c r="K90" s="112">
        <v>26.676100000000002</v>
      </c>
      <c r="L90" s="19">
        <f t="shared" si="150"/>
        <v>10.548595177280403</v>
      </c>
      <c r="M90" s="112">
        <v>23.396100000000001</v>
      </c>
      <c r="N90" s="19">
        <f t="shared" si="151"/>
        <v>6.8968845985081177</v>
      </c>
      <c r="O90" s="112">
        <v>28.159700000000001</v>
      </c>
      <c r="P90" s="19">
        <f t="shared" si="152"/>
        <v>7.9096057710561283</v>
      </c>
      <c r="Q90" s="126"/>
      <c r="R90" s="126"/>
      <c r="S90" s="112">
        <f t="shared" si="153"/>
        <v>126.41740000000001</v>
      </c>
      <c r="T90" s="19">
        <f t="shared" si="154"/>
        <v>4.5262021332400773</v>
      </c>
      <c r="U90" s="19"/>
      <c r="V90" s="112">
        <v>2.0728</v>
      </c>
      <c r="W90" s="19">
        <f t="shared" si="155"/>
        <v>-0.30372858582465567</v>
      </c>
      <c r="X90" s="112">
        <v>1.2251000000000001</v>
      </c>
      <c r="Y90" s="19">
        <f t="shared" si="156"/>
        <v>-0.38141883362787166</v>
      </c>
      <c r="Z90" s="112">
        <v>5.3266999999999998</v>
      </c>
      <c r="AA90" s="19">
        <f t="shared" si="157"/>
        <v>1.3819255019451773</v>
      </c>
      <c r="AB90" s="112">
        <v>2.2536</v>
      </c>
      <c r="AC90" s="19">
        <f t="shared" si="158"/>
        <v>0.13041733547351519</v>
      </c>
      <c r="AD90" s="112">
        <v>2.3098999999999998</v>
      </c>
      <c r="AE90" s="19">
        <f t="shared" si="159"/>
        <v>0.11610939311944346</v>
      </c>
      <c r="AF90" s="112">
        <v>2.9626999999999999</v>
      </c>
      <c r="AG90" s="19">
        <f t="shared" si="160"/>
        <v>0.38930832356389211</v>
      </c>
      <c r="AH90" s="112">
        <v>3.1606000000000001</v>
      </c>
      <c r="AI90" s="19">
        <f t="shared" si="161"/>
        <v>0.60111448834853087</v>
      </c>
      <c r="AJ90" s="112">
        <v>3.5646</v>
      </c>
      <c r="AK90" s="19">
        <f t="shared" si="162"/>
        <v>0.75475041843063884</v>
      </c>
      <c r="AL90" s="112">
        <v>1.9630000000000001</v>
      </c>
      <c r="AM90" s="19">
        <f t="shared" si="163"/>
        <v>-1.5280395252892376E-4</v>
      </c>
      <c r="AN90" s="112">
        <v>1.2035</v>
      </c>
      <c r="AO90" s="19">
        <f t="shared" si="164"/>
        <v>-0.36800924224124354</v>
      </c>
      <c r="AP90" s="112">
        <v>1.2725</v>
      </c>
      <c r="AQ90" s="19">
        <f t="shared" si="165"/>
        <v>-0.3724726304369268</v>
      </c>
      <c r="AR90" s="112">
        <v>1.76</v>
      </c>
      <c r="AS90" s="19">
        <f t="shared" si="166"/>
        <v>-0.17691624187438626</v>
      </c>
      <c r="AT90" s="112">
        <f t="shared" si="167"/>
        <v>29.075000000000006</v>
      </c>
      <c r="AU90" s="19">
        <f t="shared" si="168"/>
        <v>0.1433975916880994</v>
      </c>
      <c r="AV90" s="19"/>
      <c r="AW90" s="112">
        <f t="shared" si="169"/>
        <v>23.290299999999998</v>
      </c>
      <c r="AX90" s="112">
        <v>2.9769999999999999</v>
      </c>
      <c r="AY90" s="19">
        <f t="shared" si="170"/>
        <v>2.4616279069767439</v>
      </c>
      <c r="AZ90" s="112">
        <v>1.9804999999999999</v>
      </c>
      <c r="BA90" s="19">
        <f t="shared" si="171"/>
        <v>1.2505681818181817</v>
      </c>
      <c r="BB90" s="112">
        <v>2.2363</v>
      </c>
      <c r="BC90" s="19">
        <f t="shared" si="172"/>
        <v>1.1606763285024155</v>
      </c>
      <c r="BD90" s="112">
        <v>1.9936</v>
      </c>
      <c r="BE90" s="19">
        <f t="shared" si="173"/>
        <v>0.83235294117647052</v>
      </c>
      <c r="BF90" s="112">
        <v>2.0695999999999999</v>
      </c>
      <c r="BG90" s="19">
        <f t="shared" si="174"/>
        <v>0.88659981768459439</v>
      </c>
      <c r="BH90" s="112">
        <v>2.1324999999999998</v>
      </c>
      <c r="BI90" s="19">
        <f t="shared" si="175"/>
        <v>0.79488258564093939</v>
      </c>
      <c r="BJ90" s="112">
        <v>1.974</v>
      </c>
      <c r="BK90" s="19">
        <f t="shared" si="176"/>
        <v>0.12369784254568228</v>
      </c>
      <c r="BL90" s="112">
        <v>2.0314000000000001</v>
      </c>
      <c r="BM90" s="19">
        <f t="shared" si="177"/>
        <v>0.37918392287324321</v>
      </c>
      <c r="BN90" s="112">
        <v>1.9633</v>
      </c>
      <c r="BO90" s="19">
        <f t="shared" si="178"/>
        <v>0.26697212183789354</v>
      </c>
      <c r="BP90" s="112">
        <v>1.9043000000000001</v>
      </c>
      <c r="BQ90" s="19">
        <f t="shared" si="179"/>
        <v>4.5858963093145855E-2</v>
      </c>
      <c r="BR90" s="112">
        <v>2.0278</v>
      </c>
      <c r="BS90" s="19">
        <f t="shared" si="180"/>
        <v>0.56020620143109934</v>
      </c>
      <c r="BT90" s="112">
        <v>2.1383000000000001</v>
      </c>
      <c r="BU90" s="19">
        <f t="shared" si="181"/>
        <v>0.42429894091787124</v>
      </c>
      <c r="BV90" s="112">
        <f t="shared" si="182"/>
        <v>25.428599999999999</v>
      </c>
      <c r="BW90" s="19">
        <f t="shared" si="183"/>
        <v>0.63537439465949785</v>
      </c>
      <c r="BX90" s="19"/>
      <c r="BY90" s="108">
        <v>0.86</v>
      </c>
      <c r="BZ90" s="138" t="e">
        <f t="shared" si="184"/>
        <v>#DIV/0!</v>
      </c>
      <c r="CA90" s="108">
        <v>0.88</v>
      </c>
      <c r="CB90" s="138" t="e">
        <f t="shared" si="185"/>
        <v>#DIV/0!</v>
      </c>
      <c r="CC90" s="137">
        <v>1.0349999999999999</v>
      </c>
      <c r="CD90" s="138" t="e">
        <f t="shared" si="186"/>
        <v>#DIV/0!</v>
      </c>
      <c r="CE90" s="137">
        <v>1.0880000000000001</v>
      </c>
      <c r="CF90" s="138" t="e">
        <f t="shared" si="187"/>
        <v>#DIV/0!</v>
      </c>
      <c r="CG90" s="137">
        <v>1.097</v>
      </c>
      <c r="CH90" s="138" t="e">
        <f t="shared" si="188"/>
        <v>#DIV/0!</v>
      </c>
      <c r="CI90" s="121">
        <v>1.1880999999999999</v>
      </c>
      <c r="CJ90" s="138" t="e">
        <f t="shared" si="189"/>
        <v>#DIV/0!</v>
      </c>
      <c r="CK90" s="121">
        <v>1.7566999999999999</v>
      </c>
      <c r="CL90" s="138" t="e">
        <f t="shared" si="190"/>
        <v>#DIV/0!</v>
      </c>
      <c r="CM90" s="137">
        <v>1.4729000000000001</v>
      </c>
      <c r="CN90" s="138" t="e">
        <f t="shared" si="191"/>
        <v>#DIV/0!</v>
      </c>
      <c r="CO90" s="137">
        <v>1.5496000000000001</v>
      </c>
      <c r="CP90" s="138" t="e">
        <f t="shared" si="192"/>
        <v>#DIV/0!</v>
      </c>
      <c r="CQ90" s="137">
        <v>1.8208</v>
      </c>
      <c r="CR90" s="138" t="e">
        <f t="shared" si="193"/>
        <v>#DIV/0!</v>
      </c>
      <c r="CS90" s="137">
        <v>1.2997000000000001</v>
      </c>
      <c r="CT90" s="138" t="e">
        <f t="shared" si="194"/>
        <v>#DIV/0!</v>
      </c>
      <c r="CU90" s="137">
        <v>1.5013000000000001</v>
      </c>
      <c r="CV90" s="138" t="e">
        <f t="shared" si="195"/>
        <v>#DIV/0!</v>
      </c>
      <c r="CW90" s="137">
        <f t="shared" si="196"/>
        <v>15.549100000000001</v>
      </c>
      <c r="CX90" s="138" t="e">
        <f t="shared" si="197"/>
        <v>#DIV/0!</v>
      </c>
      <c r="CY90" s="138"/>
      <c r="CZ90" s="139">
        <f t="shared" si="198"/>
        <v>0.15511271831961215</v>
      </c>
      <c r="DA90" s="139">
        <f t="shared" si="199"/>
        <v>-0.28619288224956063</v>
      </c>
      <c r="DB90" s="139"/>
      <c r="DC90" s="139"/>
      <c r="DD90" s="139"/>
      <c r="DE90" s="139"/>
      <c r="DF90" s="139"/>
      <c r="DG90" s="139"/>
      <c r="DH90" s="139"/>
      <c r="DI90" s="139"/>
      <c r="DJ90" s="139"/>
      <c r="DK90" s="139"/>
      <c r="DL90" s="605" t="s">
        <v>107</v>
      </c>
      <c r="DM90" s="160">
        <v>0</v>
      </c>
      <c r="DN90" s="160">
        <v>0</v>
      </c>
      <c r="DO90" s="150">
        <v>0</v>
      </c>
      <c r="DP90" s="150">
        <v>0</v>
      </c>
      <c r="DQ90" s="150">
        <v>0</v>
      </c>
      <c r="DR90" s="150">
        <v>0</v>
      </c>
      <c r="DS90" s="150">
        <v>0</v>
      </c>
      <c r="DT90" s="150">
        <v>0</v>
      </c>
      <c r="DU90" s="150">
        <v>0</v>
      </c>
      <c r="DV90" s="150">
        <v>0</v>
      </c>
      <c r="DW90" s="150">
        <v>0</v>
      </c>
      <c r="DX90" s="150">
        <v>0</v>
      </c>
      <c r="DY90" s="151"/>
      <c r="DZ90" s="150">
        <f t="shared" si="200"/>
        <v>0</v>
      </c>
      <c r="EA90" s="152" t="str">
        <f t="shared" si="201"/>
        <v/>
      </c>
      <c r="EB90" s="165"/>
      <c r="EC90" s="142">
        <v>0</v>
      </c>
      <c r="ED90" s="131">
        <v>0</v>
      </c>
      <c r="EE90" s="131">
        <v>0</v>
      </c>
      <c r="EF90" s="131">
        <v>0</v>
      </c>
      <c r="EG90" s="131">
        <v>0</v>
      </c>
      <c r="EH90" s="131">
        <v>0</v>
      </c>
      <c r="EI90" s="131">
        <v>0</v>
      </c>
      <c r="EJ90" s="131">
        <v>0</v>
      </c>
      <c r="EK90" s="131">
        <v>0</v>
      </c>
      <c r="EL90" s="131">
        <v>0</v>
      </c>
      <c r="EM90" s="131">
        <v>0</v>
      </c>
      <c r="EN90" s="131">
        <v>0</v>
      </c>
      <c r="EO90" s="134">
        <f t="shared" si="202"/>
        <v>0</v>
      </c>
      <c r="EP90" s="19"/>
      <c r="EQ90" s="157">
        <f>SUM(EC90:EN90)</f>
        <v>0</v>
      </c>
    </row>
    <row r="91" spans="1:147" s="80" customFormat="1" ht="27" customHeight="1">
      <c r="A91" s="597"/>
      <c r="B91" s="128" t="s">
        <v>90</v>
      </c>
      <c r="C91" s="112">
        <v>141.17482321711199</v>
      </c>
      <c r="D91" s="19">
        <f t="shared" si="146"/>
        <v>0.19642389925781867</v>
      </c>
      <c r="E91" s="112">
        <v>86.384740532051197</v>
      </c>
      <c r="F91" s="19">
        <f t="shared" si="147"/>
        <v>-0.17505396285597374</v>
      </c>
      <c r="G91" s="112">
        <v>121.227272894441</v>
      </c>
      <c r="H91" s="19">
        <f t="shared" si="148"/>
        <v>-7.3797656361813013E-2</v>
      </c>
      <c r="I91" s="112">
        <v>117.042475817781</v>
      </c>
      <c r="J91" s="19">
        <f t="shared" si="149"/>
        <v>-7.4211634768114987E-2</v>
      </c>
      <c r="K91" s="112">
        <v>118.890291550472</v>
      </c>
      <c r="L91" s="19">
        <f t="shared" si="150"/>
        <v>-0.10446260032858135</v>
      </c>
      <c r="M91" s="112">
        <v>109.123699807085</v>
      </c>
      <c r="N91" s="19">
        <f t="shared" si="151"/>
        <v>-3.405589283517052E-2</v>
      </c>
      <c r="O91" s="112">
        <v>98.392296214032001</v>
      </c>
      <c r="P91" s="19">
        <f t="shared" si="152"/>
        <v>-0.14698818003520275</v>
      </c>
      <c r="Q91" s="126"/>
      <c r="R91" s="126"/>
      <c r="S91" s="112">
        <f t="shared" si="153"/>
        <v>792.23560003297416</v>
      </c>
      <c r="T91" s="19">
        <f t="shared" si="154"/>
        <v>-0.17419852120145707</v>
      </c>
      <c r="U91" s="19"/>
      <c r="V91" s="112">
        <v>117.997327957664</v>
      </c>
      <c r="W91" s="19">
        <f t="shared" si="155"/>
        <v>-0.10601884975305009</v>
      </c>
      <c r="X91" s="112">
        <v>104.715625801557</v>
      </c>
      <c r="Y91" s="19">
        <f t="shared" si="156"/>
        <v>0.67797991093123944</v>
      </c>
      <c r="Z91" s="112">
        <v>130.886381066854</v>
      </c>
      <c r="AA91" s="19">
        <f t="shared" si="157"/>
        <v>0.19987634021062339</v>
      </c>
      <c r="AB91" s="112">
        <v>126.424656231735</v>
      </c>
      <c r="AC91" s="19">
        <f t="shared" si="158"/>
        <v>9.4194081812007058E-2</v>
      </c>
      <c r="AD91" s="112">
        <v>132.75860013673801</v>
      </c>
      <c r="AE91" s="19">
        <f t="shared" si="159"/>
        <v>5.2492268102123374E-2</v>
      </c>
      <c r="AF91" s="112">
        <v>112.971029066451</v>
      </c>
      <c r="AG91" s="19">
        <f t="shared" si="160"/>
        <v>3.9701187248172731E-2</v>
      </c>
      <c r="AH91" s="112">
        <v>115.346931790573</v>
      </c>
      <c r="AI91" s="19">
        <f t="shared" si="161"/>
        <v>3.609250110762674E-2</v>
      </c>
      <c r="AJ91" s="112">
        <v>118.253021867424</v>
      </c>
      <c r="AK91" s="19">
        <f t="shared" si="162"/>
        <v>1.0695947422125762E-3</v>
      </c>
      <c r="AL91" s="112">
        <v>134.26262167491899</v>
      </c>
      <c r="AM91" s="19">
        <f t="shared" si="163"/>
        <v>3.1472564170880402E-2</v>
      </c>
      <c r="AN91" s="112">
        <v>128.2741504697</v>
      </c>
      <c r="AO91" s="19">
        <f t="shared" si="164"/>
        <v>-1.7436821715527406E-3</v>
      </c>
      <c r="AP91" s="112">
        <v>136.460831891064</v>
      </c>
      <c r="AQ91" s="19">
        <f t="shared" si="165"/>
        <v>4.1078931049678635E-2</v>
      </c>
      <c r="AR91" s="112">
        <v>139.094976487769</v>
      </c>
      <c r="AS91" s="19">
        <f t="shared" si="166"/>
        <v>2.9036055908397973E-2</v>
      </c>
      <c r="AT91" s="112">
        <f t="shared" si="167"/>
        <v>1497.4461544424478</v>
      </c>
      <c r="AU91" s="19">
        <f t="shared" si="168"/>
        <v>6.338969804506811E-2</v>
      </c>
      <c r="AV91" s="19"/>
      <c r="AW91" s="112">
        <f t="shared" si="169"/>
        <v>1273.0117593451916</v>
      </c>
      <c r="AX91" s="112">
        <v>131.990845584461</v>
      </c>
      <c r="AY91" s="19">
        <f t="shared" si="170"/>
        <v>0.72560789346409793</v>
      </c>
      <c r="AZ91" s="112">
        <v>62.405768459672608</v>
      </c>
      <c r="BA91" s="19">
        <f t="shared" si="171"/>
        <v>-0.31815209306036563</v>
      </c>
      <c r="BB91" s="112">
        <v>109.083225229592</v>
      </c>
      <c r="BC91" s="19">
        <f t="shared" si="172"/>
        <v>1.5791718782466546E-2</v>
      </c>
      <c r="BD91" s="112">
        <v>115.54134529988799</v>
      </c>
      <c r="BE91" s="19">
        <f t="shared" si="173"/>
        <v>7.4636414357174941E-2</v>
      </c>
      <c r="BF91" s="112">
        <v>126.137363817533</v>
      </c>
      <c r="BG91" s="19">
        <f t="shared" si="174"/>
        <v>0.12188219155492064</v>
      </c>
      <c r="BH91" s="112">
        <v>108.657208871192</v>
      </c>
      <c r="BI91" s="19">
        <f t="shared" si="175"/>
        <v>2.1300035686088403E-2</v>
      </c>
      <c r="BJ91" s="112">
        <v>111.328797059396</v>
      </c>
      <c r="BK91" s="19">
        <f t="shared" si="176"/>
        <v>8.2121134168617216E-2</v>
      </c>
      <c r="BL91" s="112">
        <v>118.126674197787</v>
      </c>
      <c r="BM91" s="19">
        <f t="shared" si="177"/>
        <v>5.0324709728825301E-2</v>
      </c>
      <c r="BN91" s="112">
        <v>130.16596498894</v>
      </c>
      <c r="BO91" s="19">
        <f t="shared" si="178"/>
        <v>7.1990759900591339E-2</v>
      </c>
      <c r="BP91" s="112">
        <v>128.49821050844</v>
      </c>
      <c r="BQ91" s="19">
        <f t="shared" si="179"/>
        <v>4.6664823793637344E-2</v>
      </c>
      <c r="BR91" s="112">
        <v>131.07635532828999</v>
      </c>
      <c r="BS91" s="19">
        <f t="shared" si="180"/>
        <v>-1.8114554617134293E-2</v>
      </c>
      <c r="BT91" s="112">
        <v>135.17016793447601</v>
      </c>
      <c r="BU91" s="19">
        <f t="shared" si="181"/>
        <v>6.7018433460878102E-2</v>
      </c>
      <c r="BV91" s="112">
        <f t="shared" si="182"/>
        <v>1408.1819272796677</v>
      </c>
      <c r="BW91" s="19">
        <f t="shared" si="183"/>
        <v>6.5627206660392678E-2</v>
      </c>
      <c r="BX91" s="19"/>
      <c r="BY91" s="108">
        <v>76.489477177514502</v>
      </c>
      <c r="BZ91" s="138">
        <f t="shared" si="184"/>
        <v>-0.17479584518560431</v>
      </c>
      <c r="CA91" s="108">
        <v>91.524470229396101</v>
      </c>
      <c r="CB91" s="138">
        <f t="shared" si="185"/>
        <v>0.45031695417647732</v>
      </c>
      <c r="CC91" s="137">
        <v>107.387393707383</v>
      </c>
      <c r="CD91" s="138">
        <f t="shared" si="186"/>
        <v>0.13372224709940661</v>
      </c>
      <c r="CE91" s="137">
        <v>107.516685416809</v>
      </c>
      <c r="CF91" s="138">
        <f t="shared" si="187"/>
        <v>0.195260735306233</v>
      </c>
      <c r="CG91" s="137">
        <v>112.43369826800399</v>
      </c>
      <c r="CH91" s="138">
        <f t="shared" si="188"/>
        <v>0.12788349799601728</v>
      </c>
      <c r="CI91" s="121">
        <v>106.391075173319</v>
      </c>
      <c r="CJ91" s="138">
        <f t="shared" si="189"/>
        <v>0.20040280258933962</v>
      </c>
      <c r="CK91" s="121">
        <v>102.88016151253601</v>
      </c>
      <c r="CL91" s="138">
        <f t="shared" si="190"/>
        <v>0.18958538427835281</v>
      </c>
      <c r="CM91" s="137">
        <v>112.466814408551</v>
      </c>
      <c r="CN91" s="138">
        <f t="shared" si="191"/>
        <v>0.23280328633655256</v>
      </c>
      <c r="CO91" s="137">
        <v>121.42452142125801</v>
      </c>
      <c r="CP91" s="138">
        <f t="shared" si="192"/>
        <v>0.12922038335866803</v>
      </c>
      <c r="CQ91" s="137">
        <v>122.769207092198</v>
      </c>
      <c r="CR91" s="138">
        <f t="shared" si="193"/>
        <v>0.26219364795069544</v>
      </c>
      <c r="CS91" s="137">
        <v>133.494549638812</v>
      </c>
      <c r="CT91" s="138">
        <f t="shared" si="194"/>
        <v>0.17025276599976236</v>
      </c>
      <c r="CU91" s="137">
        <v>126.680255650365</v>
      </c>
      <c r="CV91" s="138">
        <f t="shared" si="195"/>
        <v>0.11051664636123326</v>
      </c>
      <c r="CW91" s="137">
        <f t="shared" si="196"/>
        <v>1321.4583096961455</v>
      </c>
      <c r="CX91" s="138">
        <f t="shared" si="197"/>
        <v>0.1575002669712815</v>
      </c>
      <c r="CY91" s="138"/>
      <c r="CZ91" s="139">
        <f t="shared" si="198"/>
        <v>-5.1045484679966502E-2</v>
      </c>
      <c r="DA91" s="139">
        <f t="shared" si="199"/>
        <v>8.7361829571477312E-2</v>
      </c>
      <c r="DB91" s="139"/>
      <c r="DC91" s="139"/>
      <c r="DD91" s="139"/>
      <c r="DE91" s="139"/>
      <c r="DF91" s="139"/>
      <c r="DG91" s="139"/>
      <c r="DH91" s="139"/>
      <c r="DI91" s="139"/>
      <c r="DJ91" s="139"/>
      <c r="DK91" s="139"/>
      <c r="DL91" s="606"/>
      <c r="DM91" s="160">
        <v>92.691580297142906</v>
      </c>
      <c r="DN91" s="160">
        <v>63.106529897366997</v>
      </c>
      <c r="DO91" s="150">
        <v>94.721078273034095</v>
      </c>
      <c r="DP91" s="150">
        <v>89.952495084064296</v>
      </c>
      <c r="DQ91" s="150">
        <v>99.685560137879605</v>
      </c>
      <c r="DR91" s="150">
        <v>88.629479158018597</v>
      </c>
      <c r="DS91" s="150">
        <v>86.484049713629403</v>
      </c>
      <c r="DT91" s="150">
        <v>91.228516061765106</v>
      </c>
      <c r="DU91" s="150">
        <v>107.52951612518901</v>
      </c>
      <c r="DV91" s="150">
        <v>97.266538531172898</v>
      </c>
      <c r="DW91" s="150">
        <v>116.279779726367</v>
      </c>
      <c r="DX91" s="150">
        <v>114.07326136483501</v>
      </c>
      <c r="DY91" s="151">
        <v>-6.3052814375153421E-2</v>
      </c>
      <c r="DZ91" s="150">
        <f t="shared" si="200"/>
        <v>1141.648384370465</v>
      </c>
      <c r="EA91" s="152">
        <f t="shared" si="201"/>
        <v>-7.8073440374775926E-2</v>
      </c>
      <c r="EB91" s="152"/>
      <c r="EC91" s="142">
        <v>128.04959918784101</v>
      </c>
      <c r="ED91" s="131">
        <v>47.992204066780999</v>
      </c>
      <c r="EE91" s="131">
        <v>84.961371898449201</v>
      </c>
      <c r="EF91" s="131">
        <v>106.95199359034299</v>
      </c>
      <c r="EG91" s="131">
        <v>113.25609203980299</v>
      </c>
      <c r="EH91" s="131">
        <v>116.20758267519599</v>
      </c>
      <c r="EI91" s="131">
        <v>94.131297773063594</v>
      </c>
      <c r="EJ91" s="131">
        <v>92.090960976168503</v>
      </c>
      <c r="EK91" s="131">
        <v>111.06551377933999</v>
      </c>
      <c r="EL91" s="131">
        <v>101.164744465597</v>
      </c>
      <c r="EM91" s="131">
        <v>120.707690813661</v>
      </c>
      <c r="EN91" s="131">
        <v>121.74993757920301</v>
      </c>
      <c r="EO91" s="143">
        <f t="shared" si="202"/>
        <v>1238.3289888454465</v>
      </c>
      <c r="EP91" s="19"/>
      <c r="EQ91" s="157">
        <f>SUM(EC91:EN91)</f>
        <v>1238.3289888454465</v>
      </c>
    </row>
    <row r="92" spans="1:147" ht="27" customHeight="1">
      <c r="A92" s="597"/>
      <c r="B92" s="128" t="s">
        <v>91</v>
      </c>
      <c r="C92" s="112">
        <f>C93+C94</f>
        <v>19902.833003732299</v>
      </c>
      <c r="D92" s="19">
        <f t="shared" si="146"/>
        <v>0.18714531209236318</v>
      </c>
      <c r="E92" s="112">
        <f>E93+E94</f>
        <v>13494.576207432901</v>
      </c>
      <c r="F92" s="19">
        <f t="shared" si="147"/>
        <v>-0.14285163773408904</v>
      </c>
      <c r="G92" s="112">
        <f>G93+G94</f>
        <v>18881.277396823902</v>
      </c>
      <c r="H92" s="19">
        <f t="shared" si="148"/>
        <v>-5.6949221587568322E-2</v>
      </c>
      <c r="I92" s="112">
        <f>I93+I94</f>
        <v>17865.102275333902</v>
      </c>
      <c r="J92" s="19">
        <f t="shared" si="149"/>
        <v>-9.9253012730688983E-3</v>
      </c>
      <c r="K92" s="112">
        <f>K93+K94</f>
        <v>19218.967182600401</v>
      </c>
      <c r="L92" s="19">
        <f t="shared" si="150"/>
        <v>-7.4009629578268843E-3</v>
      </c>
      <c r="M92" s="112">
        <f>M93+M94</f>
        <v>17452.292712001799</v>
      </c>
      <c r="N92" s="19">
        <f t="shared" si="151"/>
        <v>1.6861142908718652E-2</v>
      </c>
      <c r="O92" s="112">
        <f>O93+O94</f>
        <v>17130.949578964999</v>
      </c>
      <c r="P92" s="19">
        <f t="shared" si="152"/>
        <v>-1.3253996688046166E-2</v>
      </c>
      <c r="Q92" s="126"/>
      <c r="R92" s="126"/>
      <c r="S92" s="112">
        <f t="shared" si="153"/>
        <v>123945.99835689021</v>
      </c>
      <c r="T92" s="19">
        <f t="shared" si="154"/>
        <v>-0.13051184803150861</v>
      </c>
      <c r="U92" s="19"/>
      <c r="V92" s="112">
        <f>V93+V94</f>
        <v>16765.2879567483</v>
      </c>
      <c r="W92" s="19">
        <f t="shared" si="155"/>
        <v>-0.10994255805562458</v>
      </c>
      <c r="X92" s="112">
        <f>X93+X94</f>
        <v>15743.571126659301</v>
      </c>
      <c r="Y92" s="19">
        <f t="shared" si="156"/>
        <v>0.51485528372960587</v>
      </c>
      <c r="Z92" s="112">
        <f>Z93+Z94</f>
        <v>20021.485405705702</v>
      </c>
      <c r="AA92" s="19">
        <f t="shared" si="157"/>
        <v>0.19588326432712933</v>
      </c>
      <c r="AB92" s="112">
        <f>AB93+AB94</f>
        <v>18044.1963604417</v>
      </c>
      <c r="AC92" s="19">
        <f t="shared" si="158"/>
        <v>0.10216666699528165</v>
      </c>
      <c r="AD92" s="112">
        <f>AD93+AD94</f>
        <v>19362.266600490198</v>
      </c>
      <c r="AE92" s="19">
        <f t="shared" si="159"/>
        <v>8.7105441973162279E-2</v>
      </c>
      <c r="AF92" s="112">
        <f>AF93+AF94</f>
        <v>17162.906492896102</v>
      </c>
      <c r="AG92" s="19">
        <f t="shared" si="160"/>
        <v>9.7028652788934799E-2</v>
      </c>
      <c r="AH92" s="112">
        <f>AH93+AH94</f>
        <v>17361.0529168256</v>
      </c>
      <c r="AI92" s="19">
        <f t="shared" si="161"/>
        <v>6.875035744706337E-2</v>
      </c>
      <c r="AJ92" s="112">
        <f>AJ93+AJ94</f>
        <v>18089.764825202801</v>
      </c>
      <c r="AK92" s="19">
        <f t="shared" si="162"/>
        <v>3.944254909549394E-2</v>
      </c>
      <c r="AL92" s="112">
        <f>AL93+AL94</f>
        <v>18866.895566941501</v>
      </c>
      <c r="AM92" s="19">
        <f t="shared" si="163"/>
        <v>3.4788775063399058E-2</v>
      </c>
      <c r="AN92" s="112">
        <f>AN93+AN94</f>
        <v>17514.117041558799</v>
      </c>
      <c r="AO92" s="19">
        <f t="shared" si="164"/>
        <v>-2.4796658657952775E-2</v>
      </c>
      <c r="AP92" s="112">
        <f>AP93+AP94</f>
        <v>17776.757902901303</v>
      </c>
      <c r="AQ92" s="19">
        <f t="shared" si="165"/>
        <v>-1.622232738005569E-2</v>
      </c>
      <c r="AR92" s="112">
        <f>AR93+AR94</f>
        <v>19281.934592254798</v>
      </c>
      <c r="AS92" s="19">
        <f t="shared" si="166"/>
        <v>-3.2228705976215632E-2</v>
      </c>
      <c r="AT92" s="112">
        <f t="shared" si="167"/>
        <v>215990.23678862615</v>
      </c>
      <c r="AU92" s="19">
        <f t="shared" si="168"/>
        <v>6.0689607060893103E-2</v>
      </c>
      <c r="AV92" s="19"/>
      <c r="AW92" s="112">
        <f t="shared" si="169"/>
        <v>183707.8356701475</v>
      </c>
      <c r="AX92" s="112">
        <f>AX93+AX94</f>
        <v>18836.1864826653</v>
      </c>
      <c r="AY92" s="19">
        <f t="shared" si="170"/>
        <v>0.47212610083708251</v>
      </c>
      <c r="AZ92" s="112">
        <f>AZ93+AZ94</f>
        <v>10392.788866206609</v>
      </c>
      <c r="BA92" s="19">
        <f t="shared" si="171"/>
        <v>-0.29621983815551578</v>
      </c>
      <c r="BB92" s="112">
        <f>BB93+BB94</f>
        <v>16742.0065176436</v>
      </c>
      <c r="BC92" s="19">
        <f t="shared" si="172"/>
        <v>5.9871553467046645E-2</v>
      </c>
      <c r="BD92" s="112">
        <f>BD93+BD94</f>
        <v>16371.567840673</v>
      </c>
      <c r="BE92" s="19">
        <f t="shared" si="173"/>
        <v>3.631212629609637E-2</v>
      </c>
      <c r="BF92" s="112">
        <f>BF93+BF94</f>
        <v>17810.845068852301</v>
      </c>
      <c r="BG92" s="19">
        <f t="shared" si="174"/>
        <v>9.0385500978213962E-2</v>
      </c>
      <c r="BH92" s="112">
        <f>BH93+BH94</f>
        <v>15644.902664359301</v>
      </c>
      <c r="BI92" s="19">
        <f t="shared" si="175"/>
        <v>2.2521381799867068E-3</v>
      </c>
      <c r="BJ92" s="112">
        <f>BJ93+BJ94</f>
        <v>16244.254606189001</v>
      </c>
      <c r="BK92" s="19">
        <f t="shared" si="176"/>
        <v>4.6427705397956043E-2</v>
      </c>
      <c r="BL92" s="112">
        <f>BL93+BL94</f>
        <v>17403.3330085864</v>
      </c>
      <c r="BM92" s="19">
        <f t="shared" si="177"/>
        <v>9.7296553742027836E-3</v>
      </c>
      <c r="BN92" s="112">
        <f>BN93+BN94</f>
        <v>18232.6055535204</v>
      </c>
      <c r="BO92" s="19">
        <f t="shared" si="178"/>
        <v>3.6790324485894033E-2</v>
      </c>
      <c r="BP92" s="112">
        <f>BP93+BP94</f>
        <v>17959.451428310702</v>
      </c>
      <c r="BQ92" s="19">
        <f t="shared" si="179"/>
        <v>3.874697951695838E-2</v>
      </c>
      <c r="BR92" s="112">
        <f>BR93+BR94</f>
        <v>18069.893633140899</v>
      </c>
      <c r="BS92" s="19">
        <f t="shared" si="180"/>
        <v>-1.9037012371566964E-2</v>
      </c>
      <c r="BT92" s="112">
        <f>BT93+BT94</f>
        <v>19924.061305935902</v>
      </c>
      <c r="BU92" s="19">
        <f t="shared" si="181"/>
        <v>4.5209854473678091E-2</v>
      </c>
      <c r="BV92" s="112">
        <f t="shared" si="182"/>
        <v>203631.8969760834</v>
      </c>
      <c r="BW92" s="19">
        <f t="shared" si="183"/>
        <v>3.7784815019593632E-2</v>
      </c>
      <c r="BX92" s="19"/>
      <c r="BY92" s="137">
        <f>BY93+BY94</f>
        <v>12795.2262187014</v>
      </c>
      <c r="BZ92" s="138">
        <f t="shared" si="184"/>
        <v>-0.12529376634451461</v>
      </c>
      <c r="CA92" s="137">
        <f>CA93+CA94</f>
        <v>14767.0955074507</v>
      </c>
      <c r="CB92" s="138">
        <f t="shared" si="185"/>
        <v>0.42640610809480139</v>
      </c>
      <c r="CC92" s="137">
        <f>SUM(CC93:CC94)</f>
        <v>15796.2598985483</v>
      </c>
      <c r="CD92" s="138">
        <f t="shared" si="186"/>
        <v>0.14365605124317882</v>
      </c>
      <c r="CE92" s="137">
        <v>15797.9120626398</v>
      </c>
      <c r="CF92" s="138">
        <f t="shared" si="187"/>
        <v>0.13571414984335628</v>
      </c>
      <c r="CG92" s="137">
        <v>16334.4478194856</v>
      </c>
      <c r="CH92" s="138">
        <f t="shared" si="188"/>
        <v>0.13704814343988625</v>
      </c>
      <c r="CI92" s="137">
        <f>CI93+CI94</f>
        <v>15609.747356358101</v>
      </c>
      <c r="CJ92" s="138">
        <f t="shared" si="189"/>
        <v>0.20082364236193873</v>
      </c>
      <c r="CK92" s="137">
        <f>CK93+CK94</f>
        <v>15523.5326075501</v>
      </c>
      <c r="CL92" s="138">
        <f t="shared" si="190"/>
        <v>0.20267113510993839</v>
      </c>
      <c r="CM92" s="137">
        <v>17235.636208126201</v>
      </c>
      <c r="CN92" s="138">
        <f t="shared" si="191"/>
        <v>0.22497298956492706</v>
      </c>
      <c r="CO92" s="137">
        <f>SUM(CO93:CO94)</f>
        <v>17585.624714005</v>
      </c>
      <c r="CP92" s="138">
        <f t="shared" si="192"/>
        <v>0.11333835058434083</v>
      </c>
      <c r="CQ92" s="137">
        <f>SUM(CQ93:CQ94)</f>
        <v>17289.534200775503</v>
      </c>
      <c r="CR92" s="138">
        <f t="shared" si="193"/>
        <v>0.15669270257186785</v>
      </c>
      <c r="CS92" s="137">
        <f>CS93+CS94</f>
        <v>18420.5661793892</v>
      </c>
      <c r="CT92" s="138">
        <f t="shared" si="194"/>
        <v>7.4339349025791979E-2</v>
      </c>
      <c r="CU92" s="137">
        <f>CU93+CU94</f>
        <v>19062.2593354411</v>
      </c>
      <c r="CV92" s="138">
        <f t="shared" si="195"/>
        <v>0.11176470288481033</v>
      </c>
      <c r="CW92" s="137">
        <f t="shared" si="196"/>
        <v>196217.842108471</v>
      </c>
      <c r="CX92" s="138">
        <f t="shared" si="197"/>
        <v>0.13984467588798188</v>
      </c>
      <c r="CY92" s="138"/>
      <c r="CZ92" s="139">
        <f t="shared" si="198"/>
        <v>3.4835691248724654E-2</v>
      </c>
      <c r="DA92" s="139">
        <f t="shared" si="199"/>
        <v>6.5417145741437421E-2</v>
      </c>
      <c r="DB92" s="139"/>
      <c r="DC92" s="139"/>
      <c r="DD92" s="139"/>
      <c r="DE92" s="139"/>
      <c r="DF92" s="139"/>
      <c r="DG92" s="139"/>
      <c r="DH92" s="139"/>
      <c r="DI92" s="139"/>
      <c r="DJ92" s="139"/>
      <c r="DK92" s="139"/>
      <c r="DL92" s="615"/>
      <c r="DM92" s="137">
        <v>14628.0267893243</v>
      </c>
      <c r="DN92" s="137">
        <v>10352.6586318216</v>
      </c>
      <c r="DO92" s="137">
        <v>13812.072153491799</v>
      </c>
      <c r="DP92" s="137">
        <v>13910.1129142564</v>
      </c>
      <c r="DQ92" s="137">
        <v>14365.6606923163</v>
      </c>
      <c r="DR92" s="137">
        <v>12999.200553425801</v>
      </c>
      <c r="DS92" s="137">
        <v>12907.5456742637</v>
      </c>
      <c r="DT92" s="137">
        <v>14070.2173476068</v>
      </c>
      <c r="DU92" s="137">
        <v>15795.400117830401</v>
      </c>
      <c r="DV92" s="137">
        <v>14947.387635741799</v>
      </c>
      <c r="DW92" s="137">
        <v>17210.138559675201</v>
      </c>
      <c r="DX92" s="137">
        <v>17145.947596625701</v>
      </c>
      <c r="DY92" s="138" t="e">
        <v>#DIV/0!</v>
      </c>
      <c r="DZ92" s="137">
        <f t="shared" si="200"/>
        <v>172144.36866637983</v>
      </c>
      <c r="EA92" s="19">
        <f t="shared" si="201"/>
        <v>-1.4716890297826635E-2</v>
      </c>
      <c r="EB92" s="19"/>
      <c r="EC92" s="131">
        <f t="shared" ref="EC92:EN92" si="206">EC93+EC94</f>
        <v>19118.079848329398</v>
      </c>
      <c r="ED92" s="131">
        <f t="shared" si="206"/>
        <v>9276.4726950847107</v>
      </c>
      <c r="EE92" s="131">
        <f t="shared" si="206"/>
        <v>12183.755997320301</v>
      </c>
      <c r="EF92" s="131">
        <f t="shared" si="206"/>
        <v>14521.895744567</v>
      </c>
      <c r="EG92" s="131">
        <f t="shared" si="206"/>
        <v>14668.1175829887</v>
      </c>
      <c r="EH92" s="131">
        <f t="shared" si="206"/>
        <v>14981.3408507164</v>
      </c>
      <c r="EI92" s="131">
        <f t="shared" si="206"/>
        <v>12902.011501003901</v>
      </c>
      <c r="EJ92" s="131">
        <f t="shared" si="206"/>
        <v>14916.1648902654</v>
      </c>
      <c r="EK92" s="131">
        <f t="shared" si="206"/>
        <v>15936.306490372301</v>
      </c>
      <c r="EL92" s="131">
        <f t="shared" si="206"/>
        <v>13727.4829192135</v>
      </c>
      <c r="EM92" s="108">
        <f t="shared" si="206"/>
        <v>16255.0049012728</v>
      </c>
      <c r="EN92" s="108">
        <f t="shared" si="206"/>
        <v>16229.0061460706</v>
      </c>
      <c r="EO92" s="143">
        <f t="shared" si="202"/>
        <v>174715.63956720501</v>
      </c>
      <c r="EP92" s="19"/>
      <c r="EQ92" s="155"/>
    </row>
    <row r="93" spans="1:147" ht="26.7" customHeight="1">
      <c r="A93" s="597"/>
      <c r="B93" s="128" t="s">
        <v>92</v>
      </c>
      <c r="C93" s="112">
        <v>847.19380000000001</v>
      </c>
      <c r="D93" s="19">
        <f t="shared" si="146"/>
        <v>-0.22952123015584303</v>
      </c>
      <c r="E93" s="112">
        <v>557.44150000000002</v>
      </c>
      <c r="F93" s="19">
        <f t="shared" si="147"/>
        <v>6.7499678280239506E-2</v>
      </c>
      <c r="G93" s="112">
        <v>1518.633</v>
      </c>
      <c r="H93" s="19">
        <f t="shared" si="148"/>
        <v>-0.52791227205265634</v>
      </c>
      <c r="I93" s="112">
        <v>1216.1724999999999</v>
      </c>
      <c r="J93" s="19">
        <f t="shared" si="149"/>
        <v>-0.17118282967115361</v>
      </c>
      <c r="K93" s="112">
        <v>1457.2366999999999</v>
      </c>
      <c r="L93" s="19">
        <f t="shared" si="150"/>
        <v>-1.7884405641266921E-2</v>
      </c>
      <c r="M93" s="112">
        <v>1456.99</v>
      </c>
      <c r="N93" s="19">
        <f t="shared" si="151"/>
        <v>-0.24847748591762475</v>
      </c>
      <c r="O93" s="112">
        <v>1605.3407999999999</v>
      </c>
      <c r="P93" s="19">
        <f t="shared" si="152"/>
        <v>-0.19729921777539283</v>
      </c>
      <c r="Q93" s="126"/>
      <c r="R93" s="126"/>
      <c r="S93" s="112">
        <f t="shared" si="153"/>
        <v>8659.0082999999995</v>
      </c>
      <c r="T93" s="19">
        <f t="shared" si="154"/>
        <v>-0.36888156905264657</v>
      </c>
      <c r="U93" s="19"/>
      <c r="V93" s="112">
        <v>1099.568</v>
      </c>
      <c r="W93" s="19">
        <f t="shared" si="155"/>
        <v>-0.3685036569963055</v>
      </c>
      <c r="X93" s="112">
        <v>522.19359999999995</v>
      </c>
      <c r="Y93" s="19">
        <f t="shared" si="156"/>
        <v>-0.42906268371598377</v>
      </c>
      <c r="Z93" s="112">
        <v>3216.8449000000001</v>
      </c>
      <c r="AA93" s="19">
        <f t="shared" si="157"/>
        <v>1.2051883035066724</v>
      </c>
      <c r="AB93" s="112">
        <v>1467.3592000000001</v>
      </c>
      <c r="AC93" s="19">
        <f t="shared" si="158"/>
        <v>0.11732088941033014</v>
      </c>
      <c r="AD93" s="112">
        <v>1483.7731000000001</v>
      </c>
      <c r="AE93" s="19">
        <f t="shared" si="159"/>
        <v>0.13131342166297877</v>
      </c>
      <c r="AF93" s="112">
        <v>1938.7176999999999</v>
      </c>
      <c r="AG93" s="19">
        <f t="shared" si="160"/>
        <v>0.43854763443548994</v>
      </c>
      <c r="AH93" s="112">
        <v>1999.9242999999999</v>
      </c>
      <c r="AI93" s="19">
        <f t="shared" si="161"/>
        <v>0.66994319139225245</v>
      </c>
      <c r="AJ93" s="112">
        <v>1991.7197000000001</v>
      </c>
      <c r="AK93" s="19">
        <f t="shared" si="162"/>
        <v>0.56023890682049626</v>
      </c>
      <c r="AL93" s="112">
        <v>620.87300000000005</v>
      </c>
      <c r="AM93" s="19">
        <f t="shared" si="163"/>
        <v>-0.45636331255066442</v>
      </c>
      <c r="AN93" s="112">
        <v>799.78489999999999</v>
      </c>
      <c r="AO93" s="19">
        <f t="shared" si="164"/>
        <v>-0.15667054245623979</v>
      </c>
      <c r="AP93" s="112">
        <v>434.1173</v>
      </c>
      <c r="AQ93" s="19">
        <f t="shared" si="165"/>
        <v>-0.63606040737310043</v>
      </c>
      <c r="AR93" s="112">
        <v>458.86540000000002</v>
      </c>
      <c r="AS93" s="19">
        <f t="shared" si="166"/>
        <v>-0.63211445991388793</v>
      </c>
      <c r="AT93" s="112">
        <f t="shared" si="167"/>
        <v>16033.741100000001</v>
      </c>
      <c r="AU93" s="19">
        <f t="shared" si="168"/>
        <v>6.2411191668176436E-2</v>
      </c>
      <c r="AV93" s="19"/>
      <c r="AW93" s="112">
        <f t="shared" si="169"/>
        <v>13844.5365</v>
      </c>
      <c r="AX93" s="112">
        <v>1741.2103999999999</v>
      </c>
      <c r="AY93" s="19">
        <f t="shared" si="170"/>
        <v>0.87226924731182787</v>
      </c>
      <c r="AZ93" s="112">
        <v>914.62509999999997</v>
      </c>
      <c r="BA93" s="19">
        <f t="shared" si="171"/>
        <v>-2.3670900939368078E-2</v>
      </c>
      <c r="BB93" s="112">
        <v>1458.7619999999999</v>
      </c>
      <c r="BC93" s="19">
        <f t="shared" si="172"/>
        <v>0.28434759640781837</v>
      </c>
      <c r="BD93" s="112">
        <v>1313.2836</v>
      </c>
      <c r="BE93" s="19">
        <f t="shared" si="173"/>
        <v>9.0564213966836782E-2</v>
      </c>
      <c r="BF93" s="112">
        <v>1311.5491</v>
      </c>
      <c r="BG93" s="19">
        <f t="shared" si="174"/>
        <v>8.5904992376180767E-2</v>
      </c>
      <c r="BH93" s="112">
        <v>1347.691</v>
      </c>
      <c r="BI93" s="19">
        <f t="shared" si="175"/>
        <v>-0.13465137910279246</v>
      </c>
      <c r="BJ93" s="112">
        <v>1197.6002000000001</v>
      </c>
      <c r="BK93" s="19">
        <f t="shared" si="176"/>
        <v>-0.28452187357737801</v>
      </c>
      <c r="BL93" s="112">
        <v>1276.5479</v>
      </c>
      <c r="BM93" s="19">
        <f t="shared" si="177"/>
        <v>-0.15237078936982051</v>
      </c>
      <c r="BN93" s="112">
        <v>1142.0734</v>
      </c>
      <c r="BO93" s="19">
        <f t="shared" si="178"/>
        <v>-0.2100512921817258</v>
      </c>
      <c r="BP93" s="112">
        <v>948.36590000000001</v>
      </c>
      <c r="BQ93" s="19">
        <f t="shared" si="179"/>
        <v>-0.41778502332565737</v>
      </c>
      <c r="BR93" s="112">
        <v>1192.8279</v>
      </c>
      <c r="BS93" s="19">
        <f t="shared" si="180"/>
        <v>1.8958133359225915E-3</v>
      </c>
      <c r="BT93" s="112">
        <v>1247.3047999999999</v>
      </c>
      <c r="BU93" s="19">
        <f t="shared" si="181"/>
        <v>5.3106440653047926E-3</v>
      </c>
      <c r="BV93" s="112">
        <f t="shared" si="182"/>
        <v>15091.8413</v>
      </c>
      <c r="BW93" s="19">
        <f t="shared" si="183"/>
        <v>-3.614657592962911E-2</v>
      </c>
      <c r="BX93" s="19"/>
      <c r="BY93" s="108">
        <v>930</v>
      </c>
      <c r="BZ93" s="138" t="e">
        <f t="shared" si="184"/>
        <v>#DIV/0!</v>
      </c>
      <c r="CA93" s="108">
        <v>936.8</v>
      </c>
      <c r="CB93" s="138" t="e">
        <f t="shared" si="185"/>
        <v>#DIV/0!</v>
      </c>
      <c r="CC93" s="137">
        <v>1135.8</v>
      </c>
      <c r="CD93" s="138" t="e">
        <f t="shared" si="186"/>
        <v>#DIV/0!</v>
      </c>
      <c r="CE93" s="137">
        <v>1204.2239999999999</v>
      </c>
      <c r="CF93" s="138" t="e">
        <f t="shared" si="187"/>
        <v>#DIV/0!</v>
      </c>
      <c r="CG93" s="137">
        <v>1207.7936</v>
      </c>
      <c r="CH93" s="138" t="e">
        <f t="shared" si="188"/>
        <v>#DIV/0!</v>
      </c>
      <c r="CI93" s="121">
        <v>1557.3966</v>
      </c>
      <c r="CJ93" s="138" t="e">
        <f t="shared" si="189"/>
        <v>#DIV/0!</v>
      </c>
      <c r="CK93" s="121">
        <v>1673.846</v>
      </c>
      <c r="CL93" s="138" t="e">
        <f t="shared" si="190"/>
        <v>#DIV/0!</v>
      </c>
      <c r="CM93" s="137">
        <v>1506.0216</v>
      </c>
      <c r="CN93" s="138" t="e">
        <f t="shared" si="191"/>
        <v>#DIV/0!</v>
      </c>
      <c r="CO93" s="121">
        <v>1445.7564</v>
      </c>
      <c r="CP93" s="138" t="e">
        <f t="shared" si="192"/>
        <v>#DIV/0!</v>
      </c>
      <c r="CQ93" s="121">
        <v>1628.893</v>
      </c>
      <c r="CR93" s="138" t="e">
        <f t="shared" si="193"/>
        <v>#DIV/0!</v>
      </c>
      <c r="CS93" s="108">
        <v>1190.5708</v>
      </c>
      <c r="CT93" s="138" t="e">
        <f t="shared" si="194"/>
        <v>#DIV/0!</v>
      </c>
      <c r="CU93" s="108">
        <v>1240.7157999999999</v>
      </c>
      <c r="CV93" s="138" t="e">
        <f t="shared" si="195"/>
        <v>#DIV/0!</v>
      </c>
      <c r="CW93" s="137">
        <f t="shared" si="196"/>
        <v>15657.817799999999</v>
      </c>
      <c r="CX93" s="138" t="e">
        <f t="shared" si="197"/>
        <v>#DIV/0!</v>
      </c>
      <c r="CY93" s="138"/>
      <c r="CZ93" s="139">
        <f t="shared" si="198"/>
        <v>4.2118452762321956E-2</v>
      </c>
      <c r="DA93" s="139">
        <f t="shared" si="199"/>
        <v>-0.2690920766434628</v>
      </c>
      <c r="DB93" s="139"/>
      <c r="DC93" s="139"/>
      <c r="DD93" s="139"/>
      <c r="DE93" s="139"/>
      <c r="DF93" s="139"/>
      <c r="DG93" s="139"/>
      <c r="DH93" s="139"/>
      <c r="DI93" s="139"/>
      <c r="DJ93" s="139"/>
      <c r="DK93" s="139"/>
      <c r="DL93" s="615"/>
      <c r="DM93" s="108">
        <v>0</v>
      </c>
      <c r="DN93" s="108">
        <v>0</v>
      </c>
      <c r="DO93" s="137">
        <v>0</v>
      </c>
      <c r="DP93" s="137">
        <v>0</v>
      </c>
      <c r="DQ93" s="137">
        <v>0</v>
      </c>
      <c r="DR93" s="137">
        <v>0</v>
      </c>
      <c r="DS93" s="137">
        <v>0</v>
      </c>
      <c r="DT93" s="137">
        <v>0</v>
      </c>
      <c r="DU93" s="137">
        <v>0</v>
      </c>
      <c r="DV93" s="137">
        <v>0</v>
      </c>
      <c r="DW93" s="137">
        <v>0</v>
      </c>
      <c r="DX93" s="137">
        <v>0</v>
      </c>
      <c r="DY93" s="138" t="e">
        <v>#DIV/0!</v>
      </c>
      <c r="DZ93" s="137">
        <f t="shared" si="200"/>
        <v>0</v>
      </c>
      <c r="EA93" s="19" t="str">
        <f t="shared" si="201"/>
        <v/>
      </c>
      <c r="EB93" s="141"/>
      <c r="EC93" s="142">
        <v>0</v>
      </c>
      <c r="ED93" s="131">
        <v>0</v>
      </c>
      <c r="EE93" s="131">
        <v>0</v>
      </c>
      <c r="EF93" s="131">
        <v>0</v>
      </c>
      <c r="EG93" s="131">
        <v>0</v>
      </c>
      <c r="EH93" s="131">
        <v>0</v>
      </c>
      <c r="EI93" s="131">
        <v>0</v>
      </c>
      <c r="EJ93" s="131">
        <v>0</v>
      </c>
      <c r="EK93" s="131">
        <v>0</v>
      </c>
      <c r="EL93" s="131">
        <v>0</v>
      </c>
      <c r="EM93" s="131">
        <v>0</v>
      </c>
      <c r="EN93" s="131">
        <v>0</v>
      </c>
      <c r="EO93" s="134">
        <f t="shared" si="202"/>
        <v>0</v>
      </c>
      <c r="EP93" s="19"/>
      <c r="EQ93" s="157">
        <f>SUM(EC93:EN93)</f>
        <v>0</v>
      </c>
    </row>
    <row r="94" spans="1:147" ht="27" customHeight="1" thickBot="1">
      <c r="A94" s="598"/>
      <c r="B94" s="128" t="s">
        <v>93</v>
      </c>
      <c r="C94" s="112">
        <v>19055.639203732298</v>
      </c>
      <c r="D94" s="19">
        <f t="shared" si="146"/>
        <v>0.21639090040823361</v>
      </c>
      <c r="E94" s="112">
        <v>12937.134707432901</v>
      </c>
      <c r="F94" s="19">
        <f t="shared" si="147"/>
        <v>-0.1500680746683859</v>
      </c>
      <c r="G94" s="112">
        <v>17362.6443968239</v>
      </c>
      <c r="H94" s="19">
        <f t="shared" si="148"/>
        <v>3.3205345328794156E-2</v>
      </c>
      <c r="I94" s="112">
        <v>16648.929775333901</v>
      </c>
      <c r="J94" s="19">
        <f t="shared" si="149"/>
        <v>4.3489969886558733E-3</v>
      </c>
      <c r="K94" s="112">
        <v>17761.7304826004</v>
      </c>
      <c r="L94" s="19">
        <f t="shared" si="150"/>
        <v>-6.5309203981084307E-3</v>
      </c>
      <c r="M94" s="112">
        <v>15995.3027120018</v>
      </c>
      <c r="N94" s="19">
        <f t="shared" si="151"/>
        <v>5.0650575186345304E-2</v>
      </c>
      <c r="O94" s="112">
        <v>15525.608778964999</v>
      </c>
      <c r="P94" s="19">
        <f t="shared" si="152"/>
        <v>1.0707557123064371E-2</v>
      </c>
      <c r="Q94" s="126"/>
      <c r="R94" s="126"/>
      <c r="S94" s="112">
        <f t="shared" si="153"/>
        <v>115286.99005689019</v>
      </c>
      <c r="T94" s="19">
        <f t="shared" si="154"/>
        <v>-0.10512610261029376</v>
      </c>
      <c r="U94" s="19"/>
      <c r="V94" s="112">
        <v>15665.7199567483</v>
      </c>
      <c r="W94" s="19">
        <f t="shared" si="155"/>
        <v>-8.360679295517115E-2</v>
      </c>
      <c r="X94" s="112">
        <v>15221.3775266593</v>
      </c>
      <c r="Y94" s="19">
        <f t="shared" si="156"/>
        <v>0.60594160452571111</v>
      </c>
      <c r="Z94" s="112">
        <v>16804.640505705702</v>
      </c>
      <c r="AA94" s="19">
        <f t="shared" si="157"/>
        <v>9.9546662772145078E-2</v>
      </c>
      <c r="AB94" s="112">
        <v>16576.837160441701</v>
      </c>
      <c r="AC94" s="19">
        <f t="shared" si="158"/>
        <v>0.10084501630451581</v>
      </c>
      <c r="AD94" s="112">
        <v>17878.4935004902</v>
      </c>
      <c r="AE94" s="19">
        <f t="shared" si="159"/>
        <v>8.3591295909933194E-2</v>
      </c>
      <c r="AF94" s="112">
        <v>15224.1887928961</v>
      </c>
      <c r="AG94" s="19">
        <f t="shared" si="160"/>
        <v>6.4836217739407731E-2</v>
      </c>
      <c r="AH94" s="112">
        <v>15361.128616825599</v>
      </c>
      <c r="AI94" s="19">
        <f t="shared" si="161"/>
        <v>2.0899942415587791E-2</v>
      </c>
      <c r="AJ94" s="112">
        <v>16098.0451252028</v>
      </c>
      <c r="AK94" s="19">
        <f t="shared" si="162"/>
        <v>-1.7821272615766715E-3</v>
      </c>
      <c r="AL94" s="112">
        <v>18246.022566941501</v>
      </c>
      <c r="AM94" s="19">
        <f t="shared" si="163"/>
        <v>6.7609972763960302E-2</v>
      </c>
      <c r="AN94" s="112">
        <v>16714.3321415588</v>
      </c>
      <c r="AO94" s="19">
        <f t="shared" si="164"/>
        <v>-1.7444706057001991E-2</v>
      </c>
      <c r="AP94" s="112">
        <v>17342.640602901301</v>
      </c>
      <c r="AQ94" s="19">
        <f t="shared" si="165"/>
        <v>2.7586244974217911E-2</v>
      </c>
      <c r="AR94" s="112">
        <v>18823.069192254799</v>
      </c>
      <c r="AS94" s="19">
        <f t="shared" si="166"/>
        <v>7.8339451645363933E-3</v>
      </c>
      <c r="AT94" s="112">
        <f t="shared" si="167"/>
        <v>199956.49568862608</v>
      </c>
      <c r="AU94" s="19">
        <f t="shared" si="168"/>
        <v>6.0551801428108343E-2</v>
      </c>
      <c r="AV94" s="19"/>
      <c r="AW94" s="112">
        <f t="shared" si="169"/>
        <v>169863.29917014751</v>
      </c>
      <c r="AX94" s="112">
        <v>17094.9760826653</v>
      </c>
      <c r="AY94" s="19">
        <f t="shared" si="170"/>
        <v>0.44076276065609421</v>
      </c>
      <c r="AZ94" s="112">
        <v>9478.1637662066096</v>
      </c>
      <c r="BA94" s="19">
        <f t="shared" si="171"/>
        <v>-0.31468103764662847</v>
      </c>
      <c r="BB94" s="112">
        <v>15283.244517643599</v>
      </c>
      <c r="BC94" s="19">
        <f t="shared" si="172"/>
        <v>4.2480564962151579E-2</v>
      </c>
      <c r="BD94" s="112">
        <v>15058.284240673</v>
      </c>
      <c r="BE94" s="19">
        <f t="shared" si="173"/>
        <v>3.1835419260644482E-2</v>
      </c>
      <c r="BF94" s="112">
        <v>16499.295968852301</v>
      </c>
      <c r="BG94" s="19">
        <f t="shared" si="174"/>
        <v>9.0743248933297771E-2</v>
      </c>
      <c r="BH94" s="112">
        <v>14297.2116643593</v>
      </c>
      <c r="BI94" s="19">
        <f t="shared" si="175"/>
        <v>1.7424907209237617E-2</v>
      </c>
      <c r="BJ94" s="112">
        <v>15046.654406189</v>
      </c>
      <c r="BK94" s="19">
        <f t="shared" si="176"/>
        <v>8.6425623377382133E-2</v>
      </c>
      <c r="BL94" s="112">
        <v>16126.7851085864</v>
      </c>
      <c r="BM94" s="19">
        <f t="shared" si="177"/>
        <v>2.5249855788266773E-2</v>
      </c>
      <c r="BN94" s="112">
        <v>17090.532153520398</v>
      </c>
      <c r="BO94" s="19">
        <f t="shared" si="178"/>
        <v>5.8901585875423823E-2</v>
      </c>
      <c r="BP94" s="112">
        <v>17011.085528310701</v>
      </c>
      <c r="BQ94" s="19">
        <f t="shared" si="179"/>
        <v>8.6231739187558221E-2</v>
      </c>
      <c r="BR94" s="112">
        <v>16877.065733140898</v>
      </c>
      <c r="BS94" s="19">
        <f t="shared" si="180"/>
        <v>-2.0483444044940402E-2</v>
      </c>
      <c r="BT94" s="112">
        <v>18676.7565059359</v>
      </c>
      <c r="BU94" s="19">
        <f t="shared" si="181"/>
        <v>4.7987592589501027E-2</v>
      </c>
      <c r="BV94" s="112">
        <f t="shared" si="182"/>
        <v>188540.0556760834</v>
      </c>
      <c r="BW94" s="19">
        <f t="shared" si="183"/>
        <v>4.4196002953451163E-2</v>
      </c>
      <c r="BX94" s="19"/>
      <c r="BY94" s="108">
        <v>11865.2262187014</v>
      </c>
      <c r="BZ94" s="138">
        <f t="shared" si="184"/>
        <v>-0.18887035212700209</v>
      </c>
      <c r="CA94" s="108">
        <v>13830.295507450701</v>
      </c>
      <c r="CB94" s="138">
        <f t="shared" si="185"/>
        <v>0.33591727490556633</v>
      </c>
      <c r="CC94" s="137">
        <v>14660.459898548301</v>
      </c>
      <c r="CD94" s="138">
        <f t="shared" si="186"/>
        <v>6.1423639815118003E-2</v>
      </c>
      <c r="CE94" s="137">
        <v>14593.6880626398</v>
      </c>
      <c r="CF94" s="138">
        <f t="shared" si="187"/>
        <v>4.9142314846546409E-2</v>
      </c>
      <c r="CG94" s="137">
        <v>15126.654219485599</v>
      </c>
      <c r="CH94" s="138">
        <f t="shared" si="188"/>
        <v>5.2973096293185362E-2</v>
      </c>
      <c r="CI94" s="108">
        <v>14052.350756358101</v>
      </c>
      <c r="CJ94" s="138">
        <f t="shared" si="189"/>
        <v>8.1016536255743343E-2</v>
      </c>
      <c r="CK94" s="121">
        <v>13849.6866075501</v>
      </c>
      <c r="CL94" s="138">
        <f t="shared" si="190"/>
        <v>7.2991485528107081E-2</v>
      </c>
      <c r="CM94" s="137">
        <v>15729.6146081262</v>
      </c>
      <c r="CN94" s="138">
        <f t="shared" si="191"/>
        <v>0.11793686049929053</v>
      </c>
      <c r="CO94" s="137">
        <v>16139.868314005</v>
      </c>
      <c r="CP94" s="138">
        <f t="shared" si="192"/>
        <v>2.1808133608831604E-2</v>
      </c>
      <c r="CQ94" s="137">
        <v>15660.641200775501</v>
      </c>
      <c r="CR94" s="138">
        <f t="shared" si="193"/>
        <v>4.7717606742745389E-2</v>
      </c>
      <c r="CS94" s="137">
        <v>17229.995379389198</v>
      </c>
      <c r="CT94" s="138">
        <f t="shared" si="194"/>
        <v>4.9019036299888796E-3</v>
      </c>
      <c r="CU94" s="137">
        <v>17821.543535441098</v>
      </c>
      <c r="CV94" s="138">
        <f t="shared" si="195"/>
        <v>3.9402659725167544E-2</v>
      </c>
      <c r="CW94" s="137">
        <f t="shared" si="196"/>
        <v>180560.02430847101</v>
      </c>
      <c r="CX94" s="138">
        <f t="shared" si="197"/>
        <v>4.888719687601828E-2</v>
      </c>
      <c r="CY94" s="138"/>
      <c r="CZ94" s="139">
        <f t="shared" si="198"/>
        <v>3.4332461676659598E-2</v>
      </c>
      <c r="DA94" s="139">
        <f t="shared" si="199"/>
        <v>0.10021008453574587</v>
      </c>
      <c r="DB94" s="139"/>
      <c r="DC94" s="139"/>
      <c r="DD94" s="139"/>
      <c r="DE94" s="139"/>
      <c r="DF94" s="139"/>
      <c r="DG94" s="139"/>
      <c r="DH94" s="139"/>
      <c r="DI94" s="139"/>
      <c r="DJ94" s="139"/>
      <c r="DK94" s="139"/>
      <c r="DL94" s="607"/>
      <c r="DM94" s="163">
        <v>14628.0267893243</v>
      </c>
      <c r="DN94" s="163">
        <v>10352.6586318216</v>
      </c>
      <c r="DO94" s="146">
        <v>13812.072153491799</v>
      </c>
      <c r="DP94" s="146">
        <v>13910.1129142564</v>
      </c>
      <c r="DQ94" s="146">
        <v>14365.6606923163</v>
      </c>
      <c r="DR94" s="146">
        <v>12999.200553425801</v>
      </c>
      <c r="DS94" s="146">
        <v>12907.5456742637</v>
      </c>
      <c r="DT94" s="146">
        <v>14070.2173476068</v>
      </c>
      <c r="DU94" s="146">
        <v>15795.400117830401</v>
      </c>
      <c r="DV94" s="146">
        <v>14947.387635741799</v>
      </c>
      <c r="DW94" s="146">
        <v>17210.138559675201</v>
      </c>
      <c r="DX94" s="146">
        <v>17145.947596625701</v>
      </c>
      <c r="DY94" s="147" t="e">
        <v>#DIV/0!</v>
      </c>
      <c r="DZ94" s="146">
        <f t="shared" si="200"/>
        <v>172144.36866637983</v>
      </c>
      <c r="EA94" s="148">
        <f t="shared" si="201"/>
        <v>-1.4716890297826635E-2</v>
      </c>
      <c r="EB94" s="149"/>
      <c r="EC94" s="142">
        <v>19118.079848329398</v>
      </c>
      <c r="ED94" s="131">
        <v>9276.4726950847107</v>
      </c>
      <c r="EE94" s="131">
        <v>12183.755997320301</v>
      </c>
      <c r="EF94" s="131">
        <v>14521.895744567</v>
      </c>
      <c r="EG94" s="131">
        <v>14668.1175829887</v>
      </c>
      <c r="EH94" s="131">
        <v>14981.3408507164</v>
      </c>
      <c r="EI94" s="131">
        <v>12902.011501003901</v>
      </c>
      <c r="EJ94" s="131">
        <v>14916.1648902654</v>
      </c>
      <c r="EK94" s="131">
        <v>15936.306490372301</v>
      </c>
      <c r="EL94" s="131">
        <v>13727.4829192135</v>
      </c>
      <c r="EM94" s="131">
        <v>16255.0049012728</v>
      </c>
      <c r="EN94" s="131">
        <v>16229.0061460706</v>
      </c>
      <c r="EO94" s="134">
        <f t="shared" si="202"/>
        <v>174715.63956720501</v>
      </c>
      <c r="EP94" s="19"/>
      <c r="EQ94" s="157">
        <f>SUM(EC94:EN94)</f>
        <v>174715.63956720501</v>
      </c>
    </row>
    <row r="95" spans="1:147" s="80" customFormat="1" ht="27" customHeight="1">
      <c r="A95" s="596" t="s">
        <v>108</v>
      </c>
      <c r="B95" s="128" t="s">
        <v>88</v>
      </c>
      <c r="C95" s="112">
        <v>215.55776155682901</v>
      </c>
      <c r="D95" s="19">
        <f t="shared" si="146"/>
        <v>0.17066019515920394</v>
      </c>
      <c r="E95" s="112">
        <v>146.19448742570901</v>
      </c>
      <c r="F95" s="19">
        <f t="shared" si="147"/>
        <v>-0.15160943651591963</v>
      </c>
      <c r="G95" s="112">
        <v>191.971735138246</v>
      </c>
      <c r="H95" s="19">
        <f t="shared" si="148"/>
        <v>-8.2889328011817032E-3</v>
      </c>
      <c r="I95" s="112">
        <v>204.672912248264</v>
      </c>
      <c r="J95" s="19">
        <f t="shared" si="149"/>
        <v>1.2974152138885975E-2</v>
      </c>
      <c r="K95" s="112">
        <v>215.71540413349101</v>
      </c>
      <c r="L95" s="19">
        <f t="shared" si="150"/>
        <v>1.8866401986983528E-2</v>
      </c>
      <c r="M95" s="112">
        <v>196.366253949472</v>
      </c>
      <c r="N95" s="19">
        <f t="shared" si="151"/>
        <v>5.5108985894312568E-2</v>
      </c>
      <c r="O95" s="112">
        <v>189.910725183625</v>
      </c>
      <c r="P95" s="19">
        <f t="shared" si="152"/>
        <v>-3.394728558325788E-4</v>
      </c>
      <c r="Q95" s="126"/>
      <c r="R95" s="126"/>
      <c r="S95" s="112">
        <f t="shared" si="153"/>
        <v>1360.3892796356358</v>
      </c>
      <c r="T95" s="19">
        <f t="shared" si="154"/>
        <v>-0.11332134834767038</v>
      </c>
      <c r="U95" s="19"/>
      <c r="V95" s="112">
        <v>184.13350214535501</v>
      </c>
      <c r="W95" s="19">
        <f t="shared" si="155"/>
        <v>-2.6960349125760397E-2</v>
      </c>
      <c r="X95" s="112">
        <v>172.319794347232</v>
      </c>
      <c r="Y95" s="19">
        <f t="shared" si="156"/>
        <v>0.55552000728880846</v>
      </c>
      <c r="Z95" s="112">
        <v>193.576275880926</v>
      </c>
      <c r="AA95" s="19">
        <f t="shared" si="157"/>
        <v>0.15741216944712288</v>
      </c>
      <c r="AB95" s="112">
        <v>202.05146579120401</v>
      </c>
      <c r="AC95" s="19">
        <f t="shared" si="158"/>
        <v>9.6463701899342835E-2</v>
      </c>
      <c r="AD95" s="112">
        <v>211.72099081175401</v>
      </c>
      <c r="AE95" s="19">
        <f t="shared" si="159"/>
        <v>4.9136851751140131E-2</v>
      </c>
      <c r="AF95" s="112">
        <v>186.10992473259199</v>
      </c>
      <c r="AG95" s="19">
        <f t="shared" si="160"/>
        <v>2.1544058949782396E-2</v>
      </c>
      <c r="AH95" s="112">
        <v>189.97521661294601</v>
      </c>
      <c r="AI95" s="19">
        <f t="shared" si="161"/>
        <v>3.7876587601628264E-2</v>
      </c>
      <c r="AJ95" s="112">
        <v>194.36571498265499</v>
      </c>
      <c r="AK95" s="19">
        <f t="shared" si="162"/>
        <v>1.4098291945010777E-2</v>
      </c>
      <c r="AL95" s="112">
        <v>188.37261547557199</v>
      </c>
      <c r="AM95" s="19">
        <f t="shared" si="163"/>
        <v>-2.1807063867385956E-2</v>
      </c>
      <c r="AN95" s="112">
        <v>183.98041693964001</v>
      </c>
      <c r="AO95" s="19">
        <f t="shared" si="164"/>
        <v>-5.2104432706943538E-2</v>
      </c>
      <c r="AP95" s="112">
        <v>190.31754588554901</v>
      </c>
      <c r="AQ95" s="19">
        <f t="shared" si="165"/>
        <v>-4.3722441869788242E-2</v>
      </c>
      <c r="AR95" s="112">
        <v>190.000756779363</v>
      </c>
      <c r="AS95" s="19">
        <f t="shared" si="166"/>
        <v>-6.3904506960243301E-2</v>
      </c>
      <c r="AT95" s="112">
        <f t="shared" si="167"/>
        <v>2286.9242203847884</v>
      </c>
      <c r="AU95" s="19">
        <f t="shared" si="168"/>
        <v>4.0034990484990374E-2</v>
      </c>
      <c r="AV95" s="19"/>
      <c r="AW95" s="112">
        <f t="shared" si="169"/>
        <v>1995.920061626013</v>
      </c>
      <c r="AX95" s="112">
        <v>189.23535333829199</v>
      </c>
      <c r="AY95" s="19">
        <f t="shared" si="170"/>
        <v>0.5705078706250204</v>
      </c>
      <c r="AZ95" s="112">
        <v>110.779542236539</v>
      </c>
      <c r="BA95" s="19">
        <f t="shared" si="171"/>
        <v>-0.38027461775272198</v>
      </c>
      <c r="BB95" s="112">
        <v>167.249214230566</v>
      </c>
      <c r="BC95" s="19">
        <f t="shared" si="172"/>
        <v>-4.6476945260875424E-2</v>
      </c>
      <c r="BD95" s="112">
        <v>184.275562830946</v>
      </c>
      <c r="BE95" s="19">
        <f t="shared" si="173"/>
        <v>4.7736957201312213E-2</v>
      </c>
      <c r="BF95" s="112">
        <v>201.80493179547099</v>
      </c>
      <c r="BG95" s="19">
        <f t="shared" si="174"/>
        <v>6.3754696572484892E-2</v>
      </c>
      <c r="BH95" s="112">
        <v>182.18492203256099</v>
      </c>
      <c r="BI95" s="19">
        <f t="shared" si="175"/>
        <v>2.946447211803882E-2</v>
      </c>
      <c r="BJ95" s="112">
        <v>183.04220259168699</v>
      </c>
      <c r="BK95" s="19">
        <f t="shared" si="176"/>
        <v>8.4074615485536297E-2</v>
      </c>
      <c r="BL95" s="112">
        <v>191.66358579489099</v>
      </c>
      <c r="BM95" s="19">
        <f t="shared" si="177"/>
        <v>9.8573377380970051E-2</v>
      </c>
      <c r="BN95" s="112">
        <v>192.57204639027799</v>
      </c>
      <c r="BO95" s="19">
        <f t="shared" si="178"/>
        <v>0.16221632139373776</v>
      </c>
      <c r="BP95" s="112">
        <v>194.09355132342299</v>
      </c>
      <c r="BQ95" s="19">
        <f t="shared" si="179"/>
        <v>0.11206250231469395</v>
      </c>
      <c r="BR95" s="112">
        <v>199.019149061359</v>
      </c>
      <c r="BS95" s="19">
        <f t="shared" si="180"/>
        <v>9.5290909122714096E-2</v>
      </c>
      <c r="BT95" s="112">
        <v>202.97155385545</v>
      </c>
      <c r="BU95" s="19">
        <f t="shared" si="181"/>
        <v>0.18325989170739776</v>
      </c>
      <c r="BV95" s="112">
        <f t="shared" si="182"/>
        <v>2198.8916154814628</v>
      </c>
      <c r="BW95" s="19">
        <f t="shared" si="183"/>
        <v>7.054551109308238E-2</v>
      </c>
      <c r="BX95" s="19"/>
      <c r="BY95" s="108">
        <v>120.493094544621</v>
      </c>
      <c r="BZ95" s="138">
        <f t="shared" si="184"/>
        <v>-0.13122036285534233</v>
      </c>
      <c r="CA95" s="108">
        <v>178.75585769107099</v>
      </c>
      <c r="CB95" s="138">
        <f t="shared" si="185"/>
        <v>0.29971190032401607</v>
      </c>
      <c r="CC95" s="137">
        <v>175.40133235302201</v>
      </c>
      <c r="CD95" s="138">
        <f t="shared" si="186"/>
        <v>0.12162913828557032</v>
      </c>
      <c r="CE95" s="137">
        <v>175.87960562465801</v>
      </c>
      <c r="CF95" s="138">
        <f t="shared" si="187"/>
        <v>0.19512753975590713</v>
      </c>
      <c r="CG95" s="137">
        <v>189.710026612061</v>
      </c>
      <c r="CH95" s="138">
        <f t="shared" si="188"/>
        <v>0.12917003744454525</v>
      </c>
      <c r="CI95" s="121">
        <v>176.97057738935899</v>
      </c>
      <c r="CJ95" s="138">
        <f t="shared" si="189"/>
        <v>0.22299907488817272</v>
      </c>
      <c r="CK95" s="121">
        <v>168.84649818103699</v>
      </c>
      <c r="CL95" s="138">
        <f t="shared" si="190"/>
        <v>0.20940629403708644</v>
      </c>
      <c r="CM95" s="137">
        <v>174.465893440657</v>
      </c>
      <c r="CN95" s="138">
        <f t="shared" si="191"/>
        <v>0.23778526086081597</v>
      </c>
      <c r="CO95" s="137">
        <v>165.69380660507699</v>
      </c>
      <c r="CP95" s="138">
        <f t="shared" si="192"/>
        <v>0.12487496910061124</v>
      </c>
      <c r="CQ95" s="137">
        <v>174.53475044741501</v>
      </c>
      <c r="CR95" s="138">
        <f t="shared" si="193"/>
        <v>0.17178872459995387</v>
      </c>
      <c r="CS95" s="137">
        <v>181.70437406511999</v>
      </c>
      <c r="CT95" s="138">
        <f t="shared" si="194"/>
        <v>0.23009994907878872</v>
      </c>
      <c r="CU95" s="137">
        <v>171.53590287132101</v>
      </c>
      <c r="CV95" s="138">
        <f t="shared" si="195"/>
        <v>0.16126156276003933</v>
      </c>
      <c r="CW95" s="137">
        <f t="shared" si="196"/>
        <v>2053.9917198254193</v>
      </c>
      <c r="CX95" s="138">
        <f t="shared" si="197"/>
        <v>0.15949649205777661</v>
      </c>
      <c r="CY95" s="138"/>
      <c r="CZ95" s="139">
        <f t="shared" si="198"/>
        <v>-5.5961620330365669E-2</v>
      </c>
      <c r="DA95" s="139">
        <f t="shared" si="199"/>
        <v>4.1078487804439234E-2</v>
      </c>
      <c r="DB95" s="139"/>
      <c r="DC95" s="139"/>
      <c r="DD95" s="139"/>
      <c r="DE95" s="139"/>
      <c r="DF95" s="139"/>
      <c r="DG95" s="139"/>
      <c r="DH95" s="139"/>
      <c r="DI95" s="139"/>
      <c r="DJ95" s="139"/>
      <c r="DK95" s="139"/>
      <c r="DL95" s="159"/>
      <c r="DM95" s="160">
        <v>138.692355797651</v>
      </c>
      <c r="DN95" s="160">
        <v>137.53498575069401</v>
      </c>
      <c r="DO95" s="150">
        <v>156.38086276995799</v>
      </c>
      <c r="DP95" s="150">
        <v>147.16387981535399</v>
      </c>
      <c r="DQ95" s="150">
        <v>168.008378119383</v>
      </c>
      <c r="DR95" s="150">
        <v>144.70213512266201</v>
      </c>
      <c r="DS95" s="150">
        <v>139.611062893856</v>
      </c>
      <c r="DT95" s="150">
        <v>140.95004921881599</v>
      </c>
      <c r="DU95" s="150">
        <v>147.299754334081</v>
      </c>
      <c r="DV95" s="150">
        <v>148.947286130442</v>
      </c>
      <c r="DW95" s="150">
        <v>154.44555067299399</v>
      </c>
      <c r="DX95" s="150">
        <v>147.71513014141399</v>
      </c>
      <c r="DY95" s="151">
        <v>-3.1704245595625458E-2</v>
      </c>
      <c r="DZ95" s="150">
        <f t="shared" si="200"/>
        <v>1771.4514307673048</v>
      </c>
      <c r="EA95" s="152">
        <f t="shared" si="201"/>
        <v>-0.12876269511496552</v>
      </c>
      <c r="EB95" s="161"/>
      <c r="EC95" s="142">
        <v>199.16834868365501</v>
      </c>
      <c r="ED95" s="112">
        <v>123.349684277633</v>
      </c>
      <c r="EE95" s="112">
        <v>157.34009046058</v>
      </c>
      <c r="EF95" s="112">
        <v>190.07992539733999</v>
      </c>
      <c r="EG95" s="112">
        <v>196.40894468944401</v>
      </c>
      <c r="EH95" s="112">
        <v>200.25201236749001</v>
      </c>
      <c r="EI95" s="112">
        <v>170.21243988859001</v>
      </c>
      <c r="EJ95" s="112">
        <v>166.45366891828101</v>
      </c>
      <c r="EK95" s="112">
        <v>162.962873922207</v>
      </c>
      <c r="EL95" s="112">
        <v>148.20404441953099</v>
      </c>
      <c r="EM95" s="112">
        <v>166.275691007109</v>
      </c>
      <c r="EN95" s="112">
        <v>152.55166561406401</v>
      </c>
      <c r="EO95" s="143">
        <f t="shared" si="202"/>
        <v>2033.2593896459239</v>
      </c>
      <c r="EP95" s="19"/>
      <c r="EQ95" s="157">
        <f>SUM(EC95:EN95)</f>
        <v>2033.2593896459239</v>
      </c>
    </row>
    <row r="96" spans="1:147" s="80" customFormat="1" ht="27" customHeight="1">
      <c r="A96" s="597"/>
      <c r="B96" s="128" t="s">
        <v>89</v>
      </c>
      <c r="C96" s="112">
        <v>39.786900000000003</v>
      </c>
      <c r="D96" s="19">
        <f t="shared" si="146"/>
        <v>0.16280544652694795</v>
      </c>
      <c r="E96" s="112">
        <v>38.819499999999998</v>
      </c>
      <c r="F96" s="19">
        <f t="shared" si="147"/>
        <v>0.17264576700237422</v>
      </c>
      <c r="G96" s="112">
        <v>40.936999999999998</v>
      </c>
      <c r="H96" s="19">
        <f t="shared" si="148"/>
        <v>0.17658724456068753</v>
      </c>
      <c r="I96" s="112">
        <v>37.370399999999997</v>
      </c>
      <c r="J96" s="19">
        <f t="shared" si="149"/>
        <v>2.8983640345225936E-3</v>
      </c>
      <c r="K96" s="112">
        <v>37.219299999999997</v>
      </c>
      <c r="L96" s="19">
        <f t="shared" si="150"/>
        <v>2.7116155720581459E-2</v>
      </c>
      <c r="M96" s="112">
        <v>36.309199999999997</v>
      </c>
      <c r="N96" s="19">
        <f t="shared" si="151"/>
        <v>-6.8514798652638986E-2</v>
      </c>
      <c r="O96" s="112">
        <v>36.967100000000002</v>
      </c>
      <c r="P96" s="19">
        <f t="shared" si="152"/>
        <v>-1.9957635094472681E-2</v>
      </c>
      <c r="Q96" s="126"/>
      <c r="R96" s="126"/>
      <c r="S96" s="112">
        <f t="shared" si="153"/>
        <v>267.40940000000001</v>
      </c>
      <c r="T96" s="19">
        <f t="shared" si="154"/>
        <v>-8.4298113836851041E-2</v>
      </c>
      <c r="U96" s="19"/>
      <c r="V96" s="112">
        <v>34.216299999999997</v>
      </c>
      <c r="W96" s="19">
        <f t="shared" si="155"/>
        <v>-1.9118085496743542E-2</v>
      </c>
      <c r="X96" s="112">
        <v>33.104199999999999</v>
      </c>
      <c r="Y96" s="19">
        <f t="shared" si="156"/>
        <v>0.25320169444686291</v>
      </c>
      <c r="Z96" s="112">
        <v>34.792999999999999</v>
      </c>
      <c r="AA96" s="19">
        <f t="shared" si="157"/>
        <v>6.821035697070732E-2</v>
      </c>
      <c r="AB96" s="112">
        <v>37.2624</v>
      </c>
      <c r="AC96" s="19">
        <f t="shared" si="158"/>
        <v>-3.4245030932751441E-2</v>
      </c>
      <c r="AD96" s="112">
        <v>36.236699999999999</v>
      </c>
      <c r="AE96" s="19">
        <f t="shared" si="159"/>
        <v>-4.0646510642804223E-2</v>
      </c>
      <c r="AF96" s="112">
        <v>38.979900000000001</v>
      </c>
      <c r="AG96" s="19">
        <f t="shared" si="160"/>
        <v>1.1498100516908583E-2</v>
      </c>
      <c r="AH96" s="112">
        <v>37.719900000000003</v>
      </c>
      <c r="AI96" s="19">
        <f t="shared" si="161"/>
        <v>1.1837890907920423E-2</v>
      </c>
      <c r="AJ96" s="112">
        <v>39.714300000000001</v>
      </c>
      <c r="AK96" s="19">
        <f t="shared" si="162"/>
        <v>5.3038659383783271E-2</v>
      </c>
      <c r="AL96" s="112">
        <v>38.264200000000002</v>
      </c>
      <c r="AM96" s="19">
        <f t="shared" si="163"/>
        <v>1.5248278698311246E-2</v>
      </c>
      <c r="AN96" s="112">
        <v>37.786900000000003</v>
      </c>
      <c r="AO96" s="19">
        <f t="shared" si="164"/>
        <v>4.0921286782328092E-2</v>
      </c>
      <c r="AP96" s="112">
        <v>39.895600000000002</v>
      </c>
      <c r="AQ96" s="19">
        <f t="shared" si="165"/>
        <v>1.2293490920070926E-2</v>
      </c>
      <c r="AR96" s="112">
        <v>41.408700000000003</v>
      </c>
      <c r="AS96" s="19">
        <f t="shared" si="166"/>
        <v>3.7068667571615421E-2</v>
      </c>
      <c r="AT96" s="112">
        <f t="shared" si="167"/>
        <v>449.38209999999998</v>
      </c>
      <c r="AU96" s="19">
        <f t="shared" si="168"/>
        <v>2.8132227555270006E-2</v>
      </c>
      <c r="AV96" s="19"/>
      <c r="AW96" s="112">
        <f t="shared" si="169"/>
        <v>397.15729999999996</v>
      </c>
      <c r="AX96" s="112">
        <v>34.883200000000002</v>
      </c>
      <c r="AY96" s="19">
        <f t="shared" si="170"/>
        <v>4.5436972347012494E-2</v>
      </c>
      <c r="AZ96" s="112">
        <v>26.415700000000001</v>
      </c>
      <c r="BA96" s="19">
        <f t="shared" si="171"/>
        <v>-6.3037147650649605E-2</v>
      </c>
      <c r="BB96" s="112">
        <v>32.571300000000001</v>
      </c>
      <c r="BC96" s="19">
        <f t="shared" si="172"/>
        <v>4.9177634757735733E-2</v>
      </c>
      <c r="BD96" s="112">
        <v>38.5837</v>
      </c>
      <c r="BE96" s="19">
        <f t="shared" si="173"/>
        <v>0.19186287168778549</v>
      </c>
      <c r="BF96" s="112">
        <v>37.771999999999998</v>
      </c>
      <c r="BG96" s="19">
        <f t="shared" si="174"/>
        <v>0.18831816422901815</v>
      </c>
      <c r="BH96" s="112">
        <v>38.536799999999999</v>
      </c>
      <c r="BI96" s="19">
        <f t="shared" si="175"/>
        <v>1.6452883153339481E-3</v>
      </c>
      <c r="BJ96" s="112">
        <v>37.278599999999997</v>
      </c>
      <c r="BK96" s="19">
        <f t="shared" si="176"/>
        <v>1.6266878215141389E-2</v>
      </c>
      <c r="BL96" s="112">
        <v>37.713999999999999</v>
      </c>
      <c r="BM96" s="19">
        <f t="shared" si="177"/>
        <v>0.11481922689234603</v>
      </c>
      <c r="BN96" s="112">
        <v>37.689500000000002</v>
      </c>
      <c r="BO96" s="19">
        <f t="shared" si="178"/>
        <v>0.12097400221877863</v>
      </c>
      <c r="BP96" s="112">
        <v>36.301400000000001</v>
      </c>
      <c r="BQ96" s="19">
        <f t="shared" si="179"/>
        <v>-1.3878513431651918E-2</v>
      </c>
      <c r="BR96" s="112">
        <v>39.411099999999998</v>
      </c>
      <c r="BS96" s="19">
        <f t="shared" si="180"/>
        <v>-2.968237202923929E-2</v>
      </c>
      <c r="BT96" s="112">
        <v>39.928600000000003</v>
      </c>
      <c r="BU96" s="19">
        <f t="shared" si="181"/>
        <v>-6.8748935892322782E-2</v>
      </c>
      <c r="BV96" s="112">
        <f t="shared" si="182"/>
        <v>437.08589999999998</v>
      </c>
      <c r="BW96" s="19">
        <f t="shared" si="183"/>
        <v>4.1484641239737829E-2</v>
      </c>
      <c r="BX96" s="19"/>
      <c r="BY96" s="108">
        <v>33.367100000000001</v>
      </c>
      <c r="BZ96" s="138">
        <f t="shared" si="184"/>
        <v>0.55270199211715387</v>
      </c>
      <c r="CA96" s="108">
        <v>28.192900000000002</v>
      </c>
      <c r="CB96" s="138">
        <f t="shared" si="185"/>
        <v>0.5543726361521244</v>
      </c>
      <c r="CC96" s="137">
        <v>31.044599999999999</v>
      </c>
      <c r="CD96" s="138">
        <f t="shared" si="186"/>
        <v>0.5453301010985947</v>
      </c>
      <c r="CE96" s="137">
        <v>32.372599999999998</v>
      </c>
      <c r="CF96" s="138">
        <f t="shared" si="187"/>
        <v>0.65492244931344379</v>
      </c>
      <c r="CG96" s="137">
        <v>31.786100000000001</v>
      </c>
      <c r="CH96" s="138">
        <f t="shared" si="188"/>
        <v>0.50760773674574788</v>
      </c>
      <c r="CI96" s="121">
        <v>38.473500000000001</v>
      </c>
      <c r="CJ96" s="138">
        <f t="shared" si="189"/>
        <v>0.79687828389682092</v>
      </c>
      <c r="CK96" s="121">
        <v>36.681899999999999</v>
      </c>
      <c r="CL96" s="138">
        <f t="shared" si="190"/>
        <v>0.70427207470903896</v>
      </c>
      <c r="CM96" s="137">
        <v>33.829700000000003</v>
      </c>
      <c r="CN96" s="138">
        <f t="shared" si="191"/>
        <v>0.80910388936720934</v>
      </c>
      <c r="CO96" s="137">
        <v>33.622100000000003</v>
      </c>
      <c r="CP96" s="138">
        <f t="shared" si="192"/>
        <v>0.63926281660612871</v>
      </c>
      <c r="CQ96" s="137">
        <v>36.8123</v>
      </c>
      <c r="CR96" s="138">
        <f t="shared" si="193"/>
        <v>0.62072335835516323</v>
      </c>
      <c r="CS96" s="137">
        <v>40.616700000000002</v>
      </c>
      <c r="CT96" s="138">
        <f t="shared" si="194"/>
        <v>0.18832120632301441</v>
      </c>
      <c r="CU96" s="137">
        <v>42.876300000000001</v>
      </c>
      <c r="CV96" s="138">
        <f t="shared" si="195"/>
        <v>0.25443023531373687</v>
      </c>
      <c r="CW96" s="137">
        <f t="shared" si="196"/>
        <v>419.67579999999998</v>
      </c>
      <c r="CX96" s="138">
        <f t="shared" si="197"/>
        <v>0.57711136356035087</v>
      </c>
      <c r="CY96" s="138"/>
      <c r="CZ96" s="139">
        <f t="shared" si="198"/>
        <v>5.5632289181543504E-2</v>
      </c>
      <c r="DA96" s="139">
        <f t="shared" si="199"/>
        <v>0.10334589254135174</v>
      </c>
      <c r="DB96" s="139"/>
      <c r="DC96" s="139"/>
      <c r="DD96" s="139"/>
      <c r="DE96" s="139"/>
      <c r="DF96" s="139"/>
      <c r="DG96" s="139"/>
      <c r="DH96" s="139"/>
      <c r="DI96" s="139"/>
      <c r="DJ96" s="139"/>
      <c r="DK96" s="139"/>
      <c r="DL96" s="605" t="s">
        <v>109</v>
      </c>
      <c r="DM96" s="160">
        <v>21.489699999999999</v>
      </c>
      <c r="DN96" s="160">
        <v>18.137799999999999</v>
      </c>
      <c r="DO96" s="150">
        <v>20.089300000000001</v>
      </c>
      <c r="DP96" s="150">
        <v>19.561399999999999</v>
      </c>
      <c r="DQ96" s="150">
        <v>21.0838</v>
      </c>
      <c r="DR96" s="150">
        <v>21.411300000000001</v>
      </c>
      <c r="DS96" s="150">
        <v>21.523499999999999</v>
      </c>
      <c r="DT96" s="150">
        <v>18.6997</v>
      </c>
      <c r="DU96" s="150">
        <v>20.5105</v>
      </c>
      <c r="DV96" s="150">
        <v>22.7135</v>
      </c>
      <c r="DW96" s="150">
        <v>26.703700000000001</v>
      </c>
      <c r="DX96" s="150">
        <v>34.179900000000004</v>
      </c>
      <c r="DY96" s="151" t="e">
        <v>#DIV/0!</v>
      </c>
      <c r="DZ96" s="150">
        <f t="shared" si="200"/>
        <v>266.10410000000002</v>
      </c>
      <c r="EA96" s="152">
        <f t="shared" si="201"/>
        <v>0.17927552472853048</v>
      </c>
      <c r="EB96" s="165"/>
      <c r="EC96" s="142">
        <v>20.30977</v>
      </c>
      <c r="ED96" s="112">
        <v>16.675689999999999</v>
      </c>
      <c r="EE96" s="112">
        <v>18.65381</v>
      </c>
      <c r="EF96" s="112">
        <v>18.559819999999998</v>
      </c>
      <c r="EG96" s="112">
        <v>20.054200000000002</v>
      </c>
      <c r="EH96" s="112">
        <v>20.954499999999999</v>
      </c>
      <c r="EI96" s="112">
        <v>21.2135</v>
      </c>
      <c r="EJ96" s="112">
        <v>19.159400000000002</v>
      </c>
      <c r="EK96" s="112">
        <v>17.466699999999999</v>
      </c>
      <c r="EL96" s="112">
        <v>17.2531</v>
      </c>
      <c r="EM96" s="112">
        <v>17.2424</v>
      </c>
      <c r="EN96" s="112">
        <v>18.107600000000001</v>
      </c>
      <c r="EO96" s="162">
        <f t="shared" si="202"/>
        <v>225.65048999999999</v>
      </c>
      <c r="EP96" s="19"/>
      <c r="EQ96" s="157">
        <f>SUM(EC96:EN96)</f>
        <v>225.65048999999999</v>
      </c>
    </row>
    <row r="97" spans="1:147" s="80" customFormat="1" ht="27" customHeight="1">
      <c r="A97" s="597"/>
      <c r="B97" s="128" t="s">
        <v>90</v>
      </c>
      <c r="C97" s="112">
        <v>175.770861556829</v>
      </c>
      <c r="D97" s="19">
        <f t="shared" si="146"/>
        <v>0.1724529209557093</v>
      </c>
      <c r="E97" s="112">
        <v>107.37498742570899</v>
      </c>
      <c r="F97" s="19">
        <f t="shared" si="147"/>
        <v>-0.22871436975735682</v>
      </c>
      <c r="G97" s="112">
        <v>151.03473513824599</v>
      </c>
      <c r="H97" s="19">
        <f t="shared" si="148"/>
        <v>-4.8799476517229379E-2</v>
      </c>
      <c r="I97" s="112">
        <v>167.30251224826401</v>
      </c>
      <c r="J97" s="19">
        <f t="shared" si="149"/>
        <v>1.5252507470639332E-2</v>
      </c>
      <c r="K97" s="112">
        <v>178.496104133491</v>
      </c>
      <c r="L97" s="19">
        <f t="shared" si="150"/>
        <v>1.7162865734619226E-2</v>
      </c>
      <c r="M97" s="112">
        <v>160.05705394947199</v>
      </c>
      <c r="N97" s="19">
        <f t="shared" si="151"/>
        <v>8.7861259048754858E-2</v>
      </c>
      <c r="O97" s="112">
        <v>152.94362518362499</v>
      </c>
      <c r="P97" s="19">
        <f t="shared" si="152"/>
        <v>4.5207522862980021E-3</v>
      </c>
      <c r="Q97" s="126"/>
      <c r="R97" s="126"/>
      <c r="S97" s="112">
        <f t="shared" si="153"/>
        <v>1092.9798796356361</v>
      </c>
      <c r="T97" s="19">
        <f t="shared" si="154"/>
        <v>-0.12014422770554012</v>
      </c>
      <c r="U97" s="19"/>
      <c r="V97" s="112">
        <v>149.91720214535499</v>
      </c>
      <c r="W97" s="19">
        <f t="shared" si="155"/>
        <v>-2.8732681060930632E-2</v>
      </c>
      <c r="X97" s="112">
        <v>139.21559434723201</v>
      </c>
      <c r="Y97" s="19">
        <f t="shared" si="156"/>
        <v>0.65018081984578058</v>
      </c>
      <c r="Z97" s="112">
        <v>158.783275880926</v>
      </c>
      <c r="AA97" s="19">
        <f t="shared" si="157"/>
        <v>0.17898526115493674</v>
      </c>
      <c r="AB97" s="112">
        <v>164.789065791204</v>
      </c>
      <c r="AC97" s="19">
        <f t="shared" si="158"/>
        <v>0.13107940683288177</v>
      </c>
      <c r="AD97" s="112">
        <v>175.48429081175399</v>
      </c>
      <c r="AE97" s="19">
        <f t="shared" si="159"/>
        <v>6.9811341484534495E-2</v>
      </c>
      <c r="AF97" s="112">
        <v>147.13002473259201</v>
      </c>
      <c r="AG97" s="19">
        <f t="shared" si="160"/>
        <v>2.4239110478880832E-2</v>
      </c>
      <c r="AH97" s="112">
        <v>152.25531661294599</v>
      </c>
      <c r="AI97" s="19">
        <f t="shared" si="161"/>
        <v>4.4535905437543155E-2</v>
      </c>
      <c r="AJ97" s="112">
        <v>154.65141498265501</v>
      </c>
      <c r="AK97" s="19">
        <f t="shared" si="162"/>
        <v>4.5588247876098276E-3</v>
      </c>
      <c r="AL97" s="112">
        <v>150.108415475572</v>
      </c>
      <c r="AM97" s="19">
        <f t="shared" si="163"/>
        <v>-3.0824202119430488E-2</v>
      </c>
      <c r="AN97" s="112">
        <v>146.19351693964001</v>
      </c>
      <c r="AO97" s="19">
        <f t="shared" si="164"/>
        <v>-7.3505775075019764E-2</v>
      </c>
      <c r="AP97" s="112">
        <v>150.42194588554901</v>
      </c>
      <c r="AQ97" s="19">
        <f t="shared" si="165"/>
        <v>-5.755413483112326E-2</v>
      </c>
      <c r="AR97" s="112">
        <v>148.59205677936299</v>
      </c>
      <c r="AS97" s="19">
        <f t="shared" si="166"/>
        <v>-8.8632453806613665E-2</v>
      </c>
      <c r="AT97" s="112">
        <f t="shared" si="167"/>
        <v>1837.5421203847879</v>
      </c>
      <c r="AU97" s="19">
        <f t="shared" si="168"/>
        <v>4.2987943697655462E-2</v>
      </c>
      <c r="AV97" s="19"/>
      <c r="AW97" s="112">
        <f t="shared" si="169"/>
        <v>1598.7627616260131</v>
      </c>
      <c r="AX97" s="112">
        <v>154.352153338292</v>
      </c>
      <c r="AY97" s="19">
        <f t="shared" si="170"/>
        <v>0.77159703191957907</v>
      </c>
      <c r="AZ97" s="112">
        <v>84.363842236539</v>
      </c>
      <c r="BA97" s="19">
        <f t="shared" si="171"/>
        <v>-0.43967730489434909</v>
      </c>
      <c r="BB97" s="112">
        <v>134.67791423056599</v>
      </c>
      <c r="BC97" s="19">
        <f t="shared" si="172"/>
        <v>-6.704791639912322E-2</v>
      </c>
      <c r="BD97" s="112">
        <v>145.69186283094601</v>
      </c>
      <c r="BE97" s="19">
        <f t="shared" si="173"/>
        <v>1.522474249098682E-2</v>
      </c>
      <c r="BF97" s="112">
        <v>164.032931795471</v>
      </c>
      <c r="BG97" s="19">
        <f t="shared" si="174"/>
        <v>3.8683214852026415E-2</v>
      </c>
      <c r="BH97" s="112">
        <v>143.64812203256099</v>
      </c>
      <c r="BI97" s="19">
        <f t="shared" si="175"/>
        <v>3.7192442904197875E-2</v>
      </c>
      <c r="BJ97" s="112">
        <v>145.763602591687</v>
      </c>
      <c r="BK97" s="19">
        <f t="shared" si="176"/>
        <v>0.10289445583621637</v>
      </c>
      <c r="BL97" s="112">
        <v>153.94958579489099</v>
      </c>
      <c r="BM97" s="19">
        <f t="shared" si="177"/>
        <v>9.4665477133037745E-2</v>
      </c>
      <c r="BN97" s="112">
        <v>154.88254639027801</v>
      </c>
      <c r="BO97" s="19">
        <f t="shared" si="178"/>
        <v>0.17271556771360852</v>
      </c>
      <c r="BP97" s="112">
        <v>157.79215132342301</v>
      </c>
      <c r="BQ97" s="19">
        <f t="shared" si="179"/>
        <v>0.14572570275077257</v>
      </c>
      <c r="BR97" s="112">
        <v>159.608049061359</v>
      </c>
      <c r="BS97" s="19">
        <f t="shared" si="180"/>
        <v>0.13126855424443939</v>
      </c>
      <c r="BT97" s="112">
        <v>163.04295385545001</v>
      </c>
      <c r="BU97" s="19">
        <f t="shared" si="181"/>
        <v>0.26724278807635948</v>
      </c>
      <c r="BV97" s="112">
        <f t="shared" si="182"/>
        <v>1761.805715481463</v>
      </c>
      <c r="BW97" s="19">
        <f t="shared" si="183"/>
        <v>7.8008048572189681E-2</v>
      </c>
      <c r="BX97" s="19"/>
      <c r="BY97" s="108">
        <v>87.125994544620994</v>
      </c>
      <c r="BZ97" s="138">
        <f t="shared" si="184"/>
        <v>-0.25662098736872485</v>
      </c>
      <c r="CA97" s="108">
        <v>150.56295769107101</v>
      </c>
      <c r="CB97" s="138">
        <f t="shared" si="185"/>
        <v>0.26102601786152935</v>
      </c>
      <c r="CC97" s="137">
        <v>144.35673235302201</v>
      </c>
      <c r="CD97" s="138">
        <f t="shared" si="186"/>
        <v>5.9175853729676042E-2</v>
      </c>
      <c r="CE97" s="137">
        <v>143.50700562465801</v>
      </c>
      <c r="CF97" s="138">
        <f t="shared" si="187"/>
        <v>0.12464119688205511</v>
      </c>
      <c r="CG97" s="137">
        <v>157.923926612061</v>
      </c>
      <c r="CH97" s="138">
        <f t="shared" si="188"/>
        <v>7.4863910677630319E-2</v>
      </c>
      <c r="CI97" s="121">
        <v>138.49707738935899</v>
      </c>
      <c r="CJ97" s="138">
        <f t="shared" si="189"/>
        <v>0.12333635546850097</v>
      </c>
      <c r="CK97" s="121">
        <v>132.16459818103701</v>
      </c>
      <c r="CL97" s="138">
        <f t="shared" si="190"/>
        <v>0.11920844957935373</v>
      </c>
      <c r="CM97" s="137">
        <v>140.636193440657</v>
      </c>
      <c r="CN97" s="138">
        <f t="shared" si="191"/>
        <v>0.15039502413962147</v>
      </c>
      <c r="CO97" s="137">
        <v>132.071706605077</v>
      </c>
      <c r="CP97" s="138">
        <f t="shared" si="192"/>
        <v>4.16632489775286E-2</v>
      </c>
      <c r="CQ97" s="137">
        <v>137.72245044741501</v>
      </c>
      <c r="CR97" s="138">
        <f t="shared" si="193"/>
        <v>9.1011009565231227E-2</v>
      </c>
      <c r="CS97" s="137">
        <v>141.08767406512001</v>
      </c>
      <c r="CT97" s="138">
        <f t="shared" si="194"/>
        <v>0.24267748336254757</v>
      </c>
      <c r="CU97" s="137">
        <v>128.659602871321</v>
      </c>
      <c r="CV97" s="138">
        <f t="shared" si="195"/>
        <v>0.13321303626256631</v>
      </c>
      <c r="CW97" s="137">
        <f t="shared" si="196"/>
        <v>1634.3159198254189</v>
      </c>
      <c r="CX97" s="138">
        <f t="shared" si="197"/>
        <v>8.5673642502409164E-2</v>
      </c>
      <c r="CY97" s="138"/>
      <c r="CZ97" s="139">
        <f t="shared" si="198"/>
        <v>-8.808757587188476E-2</v>
      </c>
      <c r="DA97" s="139">
        <f t="shared" si="199"/>
        <v>2.4434822403845535E-2</v>
      </c>
      <c r="DB97" s="139"/>
      <c r="DC97" s="139"/>
      <c r="DD97" s="139"/>
      <c r="DE97" s="139"/>
      <c r="DF97" s="139"/>
      <c r="DG97" s="139"/>
      <c r="DH97" s="139"/>
      <c r="DI97" s="139"/>
      <c r="DJ97" s="139"/>
      <c r="DK97" s="139"/>
      <c r="DL97" s="606"/>
      <c r="DM97" s="160">
        <v>117.202655797651</v>
      </c>
      <c r="DN97" s="160">
        <v>119.39718575069401</v>
      </c>
      <c r="DO97" s="150">
        <v>136.29156276995801</v>
      </c>
      <c r="DP97" s="150">
        <v>127.602479815354</v>
      </c>
      <c r="DQ97" s="150">
        <v>146.924578119383</v>
      </c>
      <c r="DR97" s="150">
        <v>123.290835122662</v>
      </c>
      <c r="DS97" s="150">
        <v>118.087562893856</v>
      </c>
      <c r="DT97" s="150">
        <v>122.250349218816</v>
      </c>
      <c r="DU97" s="150">
        <v>126.78925433408099</v>
      </c>
      <c r="DV97" s="150">
        <v>126.233786130442</v>
      </c>
      <c r="DW97" s="150">
        <v>127.741850672994</v>
      </c>
      <c r="DX97" s="150">
        <v>113.535230141414</v>
      </c>
      <c r="DY97" s="151">
        <v>-0.15552070206409149</v>
      </c>
      <c r="DZ97" s="150">
        <f t="shared" si="200"/>
        <v>1505.347330767305</v>
      </c>
      <c r="EA97" s="152">
        <f t="shared" si="201"/>
        <v>-0.16721624292612514</v>
      </c>
      <c r="EB97" s="152"/>
      <c r="EC97" s="142">
        <v>178.858578683655</v>
      </c>
      <c r="ED97" s="112">
        <v>106.673994277633</v>
      </c>
      <c r="EE97" s="112">
        <v>138.68628046058001</v>
      </c>
      <c r="EF97" s="112">
        <v>171.52010539733999</v>
      </c>
      <c r="EG97" s="112">
        <v>176.354744689444</v>
      </c>
      <c r="EH97" s="112">
        <v>179.29751236748999</v>
      </c>
      <c r="EI97" s="112">
        <v>148.99893988859</v>
      </c>
      <c r="EJ97" s="112">
        <v>147.29426891828101</v>
      </c>
      <c r="EK97" s="112">
        <v>145.49617392220699</v>
      </c>
      <c r="EL97" s="112">
        <v>130.950944419531</v>
      </c>
      <c r="EM97" s="112">
        <v>149.033291007109</v>
      </c>
      <c r="EN97" s="112">
        <v>134.44406561406399</v>
      </c>
      <c r="EO97" s="143">
        <f t="shared" si="202"/>
        <v>1807.6088996459237</v>
      </c>
      <c r="EP97" s="19"/>
      <c r="EQ97" s="157">
        <f>SUM(EC97:EN97)</f>
        <v>1807.6088996459237</v>
      </c>
    </row>
    <row r="98" spans="1:147" s="80" customFormat="1" ht="27" customHeight="1">
      <c r="A98" s="597"/>
      <c r="B98" s="128" t="s">
        <v>91</v>
      </c>
      <c r="C98" s="112">
        <f>C99+C100</f>
        <v>34891.036862071298</v>
      </c>
      <c r="D98" s="19">
        <f t="shared" si="146"/>
        <v>0.14678469910361036</v>
      </c>
      <c r="E98" s="112">
        <f>E99+E100</f>
        <v>25422.9454071539</v>
      </c>
      <c r="F98" s="19">
        <f t="shared" si="147"/>
        <v>-0.12874026091223445</v>
      </c>
      <c r="G98" s="112">
        <f>G99+G100</f>
        <v>33098.708256606595</v>
      </c>
      <c r="H98" s="19">
        <f t="shared" si="148"/>
        <v>-1.0413346456422889E-2</v>
      </c>
      <c r="I98" s="112">
        <f>I99+I100</f>
        <v>34644.802784742002</v>
      </c>
      <c r="J98" s="19">
        <f t="shared" si="149"/>
        <v>4.1236810664724288E-3</v>
      </c>
      <c r="K98" s="112">
        <f>K99+K100</f>
        <v>35612.320817224499</v>
      </c>
      <c r="L98" s="19">
        <f t="shared" si="150"/>
        <v>-6.6287626118948229E-3</v>
      </c>
      <c r="M98" s="112">
        <f>M99+M100</f>
        <v>32617.7657365831</v>
      </c>
      <c r="N98" s="19">
        <f t="shared" si="151"/>
        <v>1.8559898611977488E-2</v>
      </c>
      <c r="O98" s="112">
        <f>O99+O100</f>
        <v>31750.403148724101</v>
      </c>
      <c r="P98" s="19">
        <f t="shared" si="152"/>
        <v>-7.5183360738394489E-3</v>
      </c>
      <c r="Q98" s="126"/>
      <c r="R98" s="126"/>
      <c r="S98" s="112">
        <f t="shared" si="153"/>
        <v>228037.98301310552</v>
      </c>
      <c r="T98" s="19">
        <f t="shared" si="154"/>
        <v>-0.12384020769885973</v>
      </c>
      <c r="U98" s="19"/>
      <c r="V98" s="112">
        <f>V99+V100</f>
        <v>30425.098006054701</v>
      </c>
      <c r="W98" s="19">
        <f t="shared" si="155"/>
        <v>-5.1087147233467856E-2</v>
      </c>
      <c r="X98" s="112">
        <f>X99+X100</f>
        <v>29179.5250791371</v>
      </c>
      <c r="Y98" s="19">
        <f t="shared" si="156"/>
        <v>0.48033696286875904</v>
      </c>
      <c r="Z98" s="112">
        <f>Z99+Z100</f>
        <v>33447.003491896903</v>
      </c>
      <c r="AA98" s="19">
        <f t="shared" si="157"/>
        <v>0.13934729589222972</v>
      </c>
      <c r="AB98" s="112">
        <f>AB99+AB100</f>
        <v>34502.525374111297</v>
      </c>
      <c r="AC98" s="19">
        <f t="shared" si="158"/>
        <v>8.434962694754633E-2</v>
      </c>
      <c r="AD98" s="112">
        <f>AD99+AD100</f>
        <v>35849.9617029992</v>
      </c>
      <c r="AE98" s="19">
        <f t="shared" si="159"/>
        <v>7.44561389457159E-2</v>
      </c>
      <c r="AF98" s="112">
        <f>AF99+AF100</f>
        <v>32023.414411889098</v>
      </c>
      <c r="AG98" s="19">
        <f t="shared" si="160"/>
        <v>6.3920913412837344E-2</v>
      </c>
      <c r="AH98" s="112">
        <f>AH99+AH100</f>
        <v>31990.921648993099</v>
      </c>
      <c r="AI98" s="19">
        <f t="shared" si="161"/>
        <v>6.5272366849507879E-2</v>
      </c>
      <c r="AJ98" s="112">
        <f>AJ99+AJ100</f>
        <v>32851.4063281731</v>
      </c>
      <c r="AK98" s="19">
        <f t="shared" si="162"/>
        <v>5.2646399178483794E-2</v>
      </c>
      <c r="AL98" s="112">
        <f>AL99+AL100</f>
        <v>31153.149136088501</v>
      </c>
      <c r="AM98" s="19">
        <f t="shared" si="163"/>
        <v>2.2061198227942613E-2</v>
      </c>
      <c r="AN98" s="112">
        <f>AN99+AN100</f>
        <v>30629.659877897</v>
      </c>
      <c r="AO98" s="19">
        <f t="shared" si="164"/>
        <v>-3.3699385069731691E-2</v>
      </c>
      <c r="AP98" s="112">
        <f>AP99+AP100</f>
        <v>32442.551395463102</v>
      </c>
      <c r="AQ98" s="19">
        <f t="shared" si="165"/>
        <v>-3.0954629465466788E-2</v>
      </c>
      <c r="AR98" s="112">
        <f>AR99+AR100</f>
        <v>35155.047118858201</v>
      </c>
      <c r="AS98" s="19">
        <f t="shared" si="166"/>
        <v>-6.0448347086181853E-2</v>
      </c>
      <c r="AT98" s="112">
        <f t="shared" si="167"/>
        <v>389650.26357156131</v>
      </c>
      <c r="AU98" s="19">
        <f t="shared" si="168"/>
        <v>5.1040914948841998E-2</v>
      </c>
      <c r="AV98" s="19"/>
      <c r="AW98" s="112">
        <f t="shared" si="169"/>
        <v>333311.1360288352</v>
      </c>
      <c r="AX98" s="112">
        <f>AX99+AX100</f>
        <v>32063.110871932098</v>
      </c>
      <c r="AY98" s="19">
        <f t="shared" si="170"/>
        <v>0.37735484316492229</v>
      </c>
      <c r="AZ98" s="112">
        <f>AZ99+AZ100</f>
        <v>19711.4074775177</v>
      </c>
      <c r="BA98" s="19">
        <f t="shared" si="171"/>
        <v>-0.32107601298324584</v>
      </c>
      <c r="BB98" s="112">
        <f>BB99+BB100</f>
        <v>29356.284613555301</v>
      </c>
      <c r="BC98" s="19">
        <f t="shared" si="172"/>
        <v>-2.2612991464035948E-2</v>
      </c>
      <c r="BD98" s="112">
        <f>BD99+BD100</f>
        <v>31818.635352175301</v>
      </c>
      <c r="BE98" s="19">
        <f t="shared" si="173"/>
        <v>4.1063141456844088E-2</v>
      </c>
      <c r="BF98" s="112">
        <f>BF99+BF100</f>
        <v>33365.681858522497</v>
      </c>
      <c r="BG98" s="19">
        <f t="shared" si="174"/>
        <v>4.7130211340420392E-2</v>
      </c>
      <c r="BH98" s="112">
        <f>BH99+BH100</f>
        <v>30099.431271789399</v>
      </c>
      <c r="BI98" s="19">
        <f t="shared" si="175"/>
        <v>1.0638937954961847E-2</v>
      </c>
      <c r="BJ98" s="112">
        <f>BJ99+BJ100</f>
        <v>30030.743915384497</v>
      </c>
      <c r="BK98" s="19">
        <f t="shared" si="176"/>
        <v>4.8903794289173241E-2</v>
      </c>
      <c r="BL98" s="112">
        <f>BL99+BL100</f>
        <v>31208.396621896303</v>
      </c>
      <c r="BM98" s="19">
        <f t="shared" si="177"/>
        <v>4.7667526231702562E-2</v>
      </c>
      <c r="BN98" s="112">
        <f>BN99+BN100</f>
        <v>30480.708190568301</v>
      </c>
      <c r="BO98" s="19">
        <f t="shared" si="178"/>
        <v>8.5345053902412094E-2</v>
      </c>
      <c r="BP98" s="112">
        <f>BP99+BP100</f>
        <v>31697.8582075179</v>
      </c>
      <c r="BQ98" s="19">
        <f t="shared" si="179"/>
        <v>5.1566574101371776E-2</v>
      </c>
      <c r="BR98" s="112">
        <f>BR99+BR100</f>
        <v>33478.877647975896</v>
      </c>
      <c r="BS98" s="19">
        <f t="shared" si="180"/>
        <v>2.554349690620783E-2</v>
      </c>
      <c r="BT98" s="112">
        <f>BT99+BT100</f>
        <v>37416.832815771602</v>
      </c>
      <c r="BU98" s="19">
        <f t="shared" si="181"/>
        <v>6.8134820474216262E-2</v>
      </c>
      <c r="BV98" s="112">
        <f t="shared" si="182"/>
        <v>370727.96884460677</v>
      </c>
      <c r="BW98" s="19">
        <f t="shared" si="183"/>
        <v>3.3016259305735707E-2</v>
      </c>
      <c r="BX98" s="19"/>
      <c r="BY98" s="137">
        <f>BY99+BY100</f>
        <v>23278.758579202899</v>
      </c>
      <c r="BZ98" s="138">
        <f t="shared" si="184"/>
        <v>-8.3406114384887431E-4</v>
      </c>
      <c r="CA98" s="137">
        <f>CA99+CA100</f>
        <v>29033.305428095398</v>
      </c>
      <c r="CB98" s="138">
        <f t="shared" si="185"/>
        <v>0.35728017918623611</v>
      </c>
      <c r="CC98" s="137">
        <f>SUM(CC99:CC100)</f>
        <v>30035.4765892871</v>
      </c>
      <c r="CD98" s="138">
        <f t="shared" si="186"/>
        <v>0.21029918398487446</v>
      </c>
      <c r="CE98" s="137">
        <v>30563.5980039106</v>
      </c>
      <c r="CF98" s="138">
        <f t="shared" si="187"/>
        <v>0.22065073374606992</v>
      </c>
      <c r="CG98" s="137">
        <v>31863.928188846199</v>
      </c>
      <c r="CH98" s="138">
        <f t="shared" si="188"/>
        <v>0.18921508242031404</v>
      </c>
      <c r="CI98" s="137">
        <f>CI99+CI100</f>
        <v>29782.576290495897</v>
      </c>
      <c r="CJ98" s="138">
        <f t="shared" si="189"/>
        <v>0.32218677665060902</v>
      </c>
      <c r="CK98" s="137">
        <f>CK99+CK100</f>
        <v>28630.598991908399</v>
      </c>
      <c r="CL98" s="138">
        <f t="shared" si="190"/>
        <v>0.2713607855476674</v>
      </c>
      <c r="CM98" s="137">
        <v>29788.454677170401</v>
      </c>
      <c r="CN98" s="138">
        <f t="shared" si="191"/>
        <v>0.28284881779875559</v>
      </c>
      <c r="CO98" s="137">
        <f>SUM(CO99:CO100)</f>
        <v>28083.8873139684</v>
      </c>
      <c r="CP98" s="138">
        <f t="shared" si="192"/>
        <v>0.18489238612904058</v>
      </c>
      <c r="CQ98" s="137">
        <f>SUM(CQ99:CQ100)</f>
        <v>30143.463084689301</v>
      </c>
      <c r="CR98" s="138">
        <f t="shared" si="193"/>
        <v>0.14641060056804522</v>
      </c>
      <c r="CS98" s="137">
        <f>CS99+CS100</f>
        <v>32645.009937630901</v>
      </c>
      <c r="CT98" s="138">
        <f t="shared" si="194"/>
        <v>8.7440784356084711E-2</v>
      </c>
      <c r="CU98" s="137">
        <f>CU99+CU100</f>
        <v>35030.065585877797</v>
      </c>
      <c r="CV98" s="138">
        <f t="shared" si="195"/>
        <v>0.16688958188494651</v>
      </c>
      <c r="CW98" s="137">
        <f t="shared" si="196"/>
        <v>358879.12267108331</v>
      </c>
      <c r="CX98" s="138">
        <f t="shared" si="197"/>
        <v>0.20342352574398603</v>
      </c>
      <c r="CY98" s="138"/>
      <c r="CZ98" s="139">
        <f t="shared" si="198"/>
        <v>7.3060343764747016E-2</v>
      </c>
      <c r="DA98" s="139">
        <f t="shared" si="199"/>
        <v>8.2988037768367828E-2</v>
      </c>
      <c r="DB98" s="139"/>
      <c r="DC98" s="139"/>
      <c r="DD98" s="139"/>
      <c r="DE98" s="139"/>
      <c r="DF98" s="139"/>
      <c r="DG98" s="139"/>
      <c r="DH98" s="139"/>
      <c r="DI98" s="139"/>
      <c r="DJ98" s="139"/>
      <c r="DK98" s="139"/>
      <c r="DL98" s="606"/>
      <c r="DM98" s="137">
        <v>23298.1906947834</v>
      </c>
      <c r="DN98" s="137">
        <v>21390.7974737408</v>
      </c>
      <c r="DO98" s="137">
        <v>24816.5717921053</v>
      </c>
      <c r="DP98" s="137">
        <v>25038.7741218273</v>
      </c>
      <c r="DQ98" s="137">
        <v>26794.083475628398</v>
      </c>
      <c r="DR98" s="137">
        <v>22525.241377728598</v>
      </c>
      <c r="DS98" s="137">
        <v>22519.6492745174</v>
      </c>
      <c r="DT98" s="137">
        <v>23220.549657819</v>
      </c>
      <c r="DU98" s="137">
        <v>23701.635391308799</v>
      </c>
      <c r="DV98" s="137">
        <v>26293.775606883999</v>
      </c>
      <c r="DW98" s="137">
        <v>28595.8427657799</v>
      </c>
      <c r="DX98" s="137">
        <v>30020.034568559298</v>
      </c>
      <c r="DY98" s="138" t="e">
        <v>#DIV/0!</v>
      </c>
      <c r="DZ98" s="137">
        <f t="shared" si="200"/>
        <v>298215.14620068227</v>
      </c>
      <c r="EA98" s="19">
        <f t="shared" si="201"/>
        <v>-5.8086589654320786E-2</v>
      </c>
      <c r="EB98" s="19"/>
      <c r="EC98" s="131">
        <f t="shared" ref="EC98:EN98" si="207">EC99+EC100</f>
        <v>30422.757160803099</v>
      </c>
      <c r="ED98" s="131">
        <f t="shared" si="207"/>
        <v>21953.228361345999</v>
      </c>
      <c r="EE98" s="131">
        <f t="shared" si="207"/>
        <v>24577.827539959602</v>
      </c>
      <c r="EF98" s="131">
        <f t="shared" si="207"/>
        <v>29202.026142462899</v>
      </c>
      <c r="EG98" s="131">
        <f t="shared" si="207"/>
        <v>29268.653585106404</v>
      </c>
      <c r="EH98" s="131">
        <f t="shared" si="207"/>
        <v>28427.2905991589</v>
      </c>
      <c r="EI98" s="131">
        <f t="shared" si="207"/>
        <v>24393.707639031098</v>
      </c>
      <c r="EJ98" s="131">
        <f t="shared" si="207"/>
        <v>27466.3345839576</v>
      </c>
      <c r="EK98" s="131">
        <f t="shared" si="207"/>
        <v>24637.109299363503</v>
      </c>
      <c r="EL98" s="131">
        <f t="shared" si="207"/>
        <v>23492.927876622001</v>
      </c>
      <c r="EM98" s="108">
        <f t="shared" si="207"/>
        <v>27154.960884798398</v>
      </c>
      <c r="EN98" s="108">
        <f t="shared" si="207"/>
        <v>25608.8673868673</v>
      </c>
      <c r="EO98" s="143">
        <f t="shared" si="202"/>
        <v>316605.69105947675</v>
      </c>
      <c r="EP98" s="19"/>
      <c r="EQ98" s="155"/>
    </row>
    <row r="99" spans="1:147" s="80" customFormat="1" ht="27" customHeight="1">
      <c r="A99" s="597"/>
      <c r="B99" s="128" t="s">
        <v>92</v>
      </c>
      <c r="C99" s="112">
        <v>15138.196900000001</v>
      </c>
      <c r="D99" s="19">
        <f t="shared" si="146"/>
        <v>0.21176405232386442</v>
      </c>
      <c r="E99" s="112">
        <v>15041.452600000001</v>
      </c>
      <c r="F99" s="19">
        <f t="shared" si="147"/>
        <v>0.25019012649480432</v>
      </c>
      <c r="G99" s="112">
        <v>15603.168799999999</v>
      </c>
      <c r="H99" s="19">
        <f t="shared" si="148"/>
        <v>0.22999677987599143</v>
      </c>
      <c r="I99" s="112">
        <v>14768.9216</v>
      </c>
      <c r="J99" s="19">
        <f t="shared" si="149"/>
        <v>4.6358156220564606E-2</v>
      </c>
      <c r="K99" s="112">
        <v>14486.1337</v>
      </c>
      <c r="L99" s="19">
        <f t="shared" si="150"/>
        <v>8.4745990529849102E-2</v>
      </c>
      <c r="M99" s="112">
        <v>14871.899600000001</v>
      </c>
      <c r="N99" s="19">
        <f t="shared" si="151"/>
        <v>4.8754738142219978E-2</v>
      </c>
      <c r="O99" s="112">
        <v>14935.634099999999</v>
      </c>
      <c r="P99" s="19">
        <f t="shared" si="152"/>
        <v>6.6792268748687711E-3</v>
      </c>
      <c r="Q99" s="126"/>
      <c r="R99" s="126"/>
      <c r="S99" s="112">
        <f t="shared" si="153"/>
        <v>104845.40730000001</v>
      </c>
      <c r="T99" s="19">
        <f t="shared" si="154"/>
        <v>-3.8503833554096922E-2</v>
      </c>
      <c r="U99" s="19"/>
      <c r="V99" s="112">
        <v>12492.693499999999</v>
      </c>
      <c r="W99" s="19">
        <f t="shared" si="155"/>
        <v>2.2250620678787358E-2</v>
      </c>
      <c r="X99" s="112">
        <v>12031.3321</v>
      </c>
      <c r="Y99" s="19">
        <f t="shared" si="156"/>
        <v>0.37596574981721864</v>
      </c>
      <c r="Z99" s="112">
        <v>12685.5363</v>
      </c>
      <c r="AA99" s="19">
        <f t="shared" si="157"/>
        <v>5.8459637788313534E-2</v>
      </c>
      <c r="AB99" s="112">
        <v>14114.594999999999</v>
      </c>
      <c r="AC99" s="19">
        <f t="shared" si="158"/>
        <v>2.2068140899453859E-3</v>
      </c>
      <c r="AD99" s="112">
        <v>13354.4017</v>
      </c>
      <c r="AE99" s="19">
        <f t="shared" si="159"/>
        <v>-9.0688325392951352E-3</v>
      </c>
      <c r="AF99" s="112">
        <v>14180.531499999999</v>
      </c>
      <c r="AG99" s="19">
        <f t="shared" si="160"/>
        <v>-2.4515013819414455E-2</v>
      </c>
      <c r="AH99" s="112">
        <v>14836.5375</v>
      </c>
      <c r="AI99" s="19">
        <f t="shared" si="161"/>
        <v>0.10063298644027152</v>
      </c>
      <c r="AJ99" s="112">
        <v>15348.3925</v>
      </c>
      <c r="AK99" s="19">
        <f t="shared" si="162"/>
        <v>0.17363130622588607</v>
      </c>
      <c r="AL99" s="112">
        <v>14425.374</v>
      </c>
      <c r="AM99" s="19">
        <f t="shared" si="163"/>
        <v>8.0218519433147728E-2</v>
      </c>
      <c r="AN99" s="112">
        <v>14523.371499999999</v>
      </c>
      <c r="AO99" s="19">
        <f t="shared" si="164"/>
        <v>0.10556611236894176</v>
      </c>
      <c r="AP99" s="112">
        <v>15265.987800000001</v>
      </c>
      <c r="AQ99" s="19">
        <f t="shared" si="165"/>
        <v>9.0351694698653118E-2</v>
      </c>
      <c r="AR99" s="112">
        <v>16675.341499999999</v>
      </c>
      <c r="AS99" s="19">
        <f t="shared" si="166"/>
        <v>0.14478413527406753</v>
      </c>
      <c r="AT99" s="112">
        <f t="shared" si="167"/>
        <v>169934.09490000003</v>
      </c>
      <c r="AU99" s="19">
        <f t="shared" si="168"/>
        <v>8.4715320470889255E-2</v>
      </c>
      <c r="AV99" s="19"/>
      <c r="AW99" s="112">
        <f t="shared" si="169"/>
        <v>142096.02710000001</v>
      </c>
      <c r="AX99" s="112">
        <v>12220.7737</v>
      </c>
      <c r="AY99" s="19">
        <f t="shared" si="170"/>
        <v>0.10874133209921855</v>
      </c>
      <c r="AZ99" s="112">
        <v>8743.9182999999994</v>
      </c>
      <c r="BA99" s="19">
        <f t="shared" si="171"/>
        <v>1.6137421738006585E-2</v>
      </c>
      <c r="BB99" s="112">
        <v>11984.903200000001</v>
      </c>
      <c r="BC99" s="19">
        <f t="shared" si="172"/>
        <v>9.8231905658505925E-2</v>
      </c>
      <c r="BD99" s="112">
        <v>14083.515299999999</v>
      </c>
      <c r="BE99" s="19">
        <f t="shared" si="173"/>
        <v>0.16439835977883477</v>
      </c>
      <c r="BF99" s="112">
        <v>13476.618899999999</v>
      </c>
      <c r="BG99" s="19">
        <f t="shared" si="174"/>
        <v>0.19977898052065401</v>
      </c>
      <c r="BH99" s="112">
        <v>14536.903899999999</v>
      </c>
      <c r="BI99" s="19">
        <f t="shared" si="175"/>
        <v>2.1593453308706767E-2</v>
      </c>
      <c r="BJ99" s="112">
        <v>13480.0044</v>
      </c>
      <c r="BK99" s="19">
        <f t="shared" si="176"/>
        <v>7.9955098558088133E-2</v>
      </c>
      <c r="BL99" s="112">
        <v>13077.6952</v>
      </c>
      <c r="BM99" s="19">
        <f t="shared" si="177"/>
        <v>0.1141157573486562</v>
      </c>
      <c r="BN99" s="112">
        <v>13354.1258</v>
      </c>
      <c r="BO99" s="19">
        <f t="shared" si="178"/>
        <v>0.18150875353133222</v>
      </c>
      <c r="BP99" s="112">
        <v>13136.592500000001</v>
      </c>
      <c r="BQ99" s="19">
        <f t="shared" si="179"/>
        <v>0.10078841251901305</v>
      </c>
      <c r="BR99" s="112">
        <v>14000.975899999999</v>
      </c>
      <c r="BS99" s="19">
        <f t="shared" si="180"/>
        <v>5.735044393766664E-2</v>
      </c>
      <c r="BT99" s="112">
        <v>14566.3632</v>
      </c>
      <c r="BU99" s="19">
        <f t="shared" si="181"/>
        <v>3.3099202171692488E-2</v>
      </c>
      <c r="BV99" s="112">
        <f t="shared" si="182"/>
        <v>156662.3903</v>
      </c>
      <c r="BW99" s="19">
        <f t="shared" si="183"/>
        <v>9.6343699163400132E-2</v>
      </c>
      <c r="BX99" s="19"/>
      <c r="BY99" s="108">
        <v>11022.2045</v>
      </c>
      <c r="BZ99" s="138">
        <f t="shared" si="184"/>
        <v>0.95275776296277903</v>
      </c>
      <c r="CA99" s="108">
        <v>8605.0548999999992</v>
      </c>
      <c r="CB99" s="138">
        <f t="shared" si="185"/>
        <v>0.86102561429673785</v>
      </c>
      <c r="CC99" s="137">
        <v>10912.907499999999</v>
      </c>
      <c r="CD99" s="138">
        <f t="shared" si="186"/>
        <v>1.3103282838552706</v>
      </c>
      <c r="CE99" s="137">
        <v>12095.1006</v>
      </c>
      <c r="CF99" s="138">
        <f t="shared" si="187"/>
        <v>1.5699671945725635</v>
      </c>
      <c r="CG99" s="137">
        <v>11232.5846</v>
      </c>
      <c r="CH99" s="138">
        <f t="shared" si="188"/>
        <v>1.2744102417162031</v>
      </c>
      <c r="CI99" s="121">
        <v>14229.6369</v>
      </c>
      <c r="CJ99" s="138">
        <f t="shared" si="189"/>
        <v>1.9397285927034118</v>
      </c>
      <c r="CK99" s="121">
        <v>12482.004499999999</v>
      </c>
      <c r="CL99" s="138">
        <f t="shared" si="190"/>
        <v>1.4918606800038194</v>
      </c>
      <c r="CM99" s="137">
        <v>11738.183499999999</v>
      </c>
      <c r="CN99" s="138">
        <f t="shared" si="191"/>
        <v>1.5793649372307574</v>
      </c>
      <c r="CO99" s="121">
        <v>11302.6042</v>
      </c>
      <c r="CP99" s="138">
        <f t="shared" si="192"/>
        <v>1.4021633446663815</v>
      </c>
      <c r="CQ99" s="121">
        <v>11933.803400000001</v>
      </c>
      <c r="CR99" s="138">
        <f t="shared" si="193"/>
        <v>0.88749604372951518</v>
      </c>
      <c r="CS99" s="108">
        <v>13241.566199999999</v>
      </c>
      <c r="CT99" s="138">
        <f t="shared" si="194"/>
        <v>1.9662371197569417E-2</v>
      </c>
      <c r="CU99" s="108">
        <v>14099.6752</v>
      </c>
      <c r="CV99" s="138">
        <f t="shared" si="195"/>
        <v>8.5740767398615025E-2</v>
      </c>
      <c r="CW99" s="137">
        <f t="shared" si="196"/>
        <v>142895.326</v>
      </c>
      <c r="CX99" s="138">
        <f t="shared" si="197"/>
        <v>0.98103724613806254</v>
      </c>
      <c r="CY99" s="138"/>
      <c r="CZ99" s="139">
        <f t="shared" si="198"/>
        <v>6.4804192120415438E-2</v>
      </c>
      <c r="DA99" s="139">
        <f t="shared" si="199"/>
        <v>0.10958474479309754</v>
      </c>
      <c r="DB99" s="139"/>
      <c r="DC99" s="139"/>
      <c r="DD99" s="139"/>
      <c r="DE99" s="139"/>
      <c r="DF99" s="139"/>
      <c r="DG99" s="139"/>
      <c r="DH99" s="139"/>
      <c r="DI99" s="139"/>
      <c r="DJ99" s="139"/>
      <c r="DK99" s="139"/>
      <c r="DL99" s="606"/>
      <c r="DM99" s="108">
        <v>5644.43</v>
      </c>
      <c r="DN99" s="108">
        <v>4623.8239999999996</v>
      </c>
      <c r="DO99" s="137">
        <v>4723.5311000000002</v>
      </c>
      <c r="DP99" s="137">
        <v>4706.3248999999996</v>
      </c>
      <c r="DQ99" s="137">
        <v>4938.6800999999996</v>
      </c>
      <c r="DR99" s="137">
        <v>4840.4593999999997</v>
      </c>
      <c r="DS99" s="137">
        <v>5009.1100999999999</v>
      </c>
      <c r="DT99" s="137">
        <v>4550.8037000000004</v>
      </c>
      <c r="DU99" s="137">
        <v>4705.1772000000001</v>
      </c>
      <c r="DV99" s="137">
        <v>6322.5581000000002</v>
      </c>
      <c r="DW99" s="137">
        <v>9080.4447999999993</v>
      </c>
      <c r="DX99" s="137">
        <v>12986.226199999999</v>
      </c>
      <c r="DY99" s="138">
        <v>1.4388157680496401</v>
      </c>
      <c r="DZ99" s="137">
        <f t="shared" si="200"/>
        <v>72131.569600000003</v>
      </c>
      <c r="EA99" s="19">
        <f t="shared" si="201"/>
        <v>0.1717534047633924</v>
      </c>
      <c r="EB99" s="141"/>
      <c r="EC99" s="142">
        <v>5937.3819800000001</v>
      </c>
      <c r="ED99" s="112">
        <v>4647.0199199999997</v>
      </c>
      <c r="EE99" s="112">
        <v>5097.6566000000003</v>
      </c>
      <c r="EF99" s="112">
        <v>4827.4254300000002</v>
      </c>
      <c r="EG99" s="112">
        <v>4667.6530000000002</v>
      </c>
      <c r="EH99" s="112">
        <v>5397.8973999999998</v>
      </c>
      <c r="EI99" s="112">
        <v>5396.7147999999997</v>
      </c>
      <c r="EJ99" s="112">
        <v>5297.9485000000004</v>
      </c>
      <c r="EK99" s="112">
        <v>4758.7759999999998</v>
      </c>
      <c r="EL99" s="112">
        <v>5152.8711999999996</v>
      </c>
      <c r="EM99" s="112">
        <v>5052.5070999999998</v>
      </c>
      <c r="EN99" s="112">
        <v>5324.8082000000004</v>
      </c>
      <c r="EO99" s="162">
        <f t="shared" si="202"/>
        <v>61558.660130000004</v>
      </c>
      <c r="EP99" s="19"/>
      <c r="EQ99" s="157">
        <f>SUM(EC99:EN99)</f>
        <v>61558.660130000004</v>
      </c>
    </row>
    <row r="100" spans="1:147" s="80" customFormat="1" ht="27" customHeight="1" thickBot="1">
      <c r="A100" s="598"/>
      <c r="B100" s="128" t="s">
        <v>93</v>
      </c>
      <c r="C100" s="112">
        <v>19752.839962071299</v>
      </c>
      <c r="D100" s="19">
        <f t="shared" si="146"/>
        <v>0.10151652866195082</v>
      </c>
      <c r="E100" s="112">
        <v>10381.4928071539</v>
      </c>
      <c r="F100" s="19">
        <f t="shared" si="147"/>
        <v>-0.39460135421940545</v>
      </c>
      <c r="G100" s="112">
        <v>17495.539456606599</v>
      </c>
      <c r="H100" s="19">
        <f t="shared" si="148"/>
        <v>-0.1573071741560238</v>
      </c>
      <c r="I100" s="112">
        <v>19875.881184742</v>
      </c>
      <c r="J100" s="19">
        <f t="shared" si="149"/>
        <v>-2.5115309890380133E-2</v>
      </c>
      <c r="K100" s="112">
        <v>21126.187117224501</v>
      </c>
      <c r="L100" s="19">
        <f t="shared" si="150"/>
        <v>-6.0873029415232427E-2</v>
      </c>
      <c r="M100" s="112">
        <v>17745.866136583099</v>
      </c>
      <c r="N100" s="19">
        <f t="shared" si="151"/>
        <v>-5.4372813958980526E-3</v>
      </c>
      <c r="O100" s="112">
        <v>16814.769048724102</v>
      </c>
      <c r="P100" s="19">
        <f t="shared" si="152"/>
        <v>-1.9797568791703468E-2</v>
      </c>
      <c r="Q100" s="126"/>
      <c r="R100" s="126"/>
      <c r="S100" s="112">
        <f t="shared" si="153"/>
        <v>123192.57571310551</v>
      </c>
      <c r="T100" s="19">
        <f t="shared" si="154"/>
        <v>-0.18537348499543482</v>
      </c>
      <c r="U100" s="19"/>
      <c r="V100" s="112">
        <v>17932.4045060547</v>
      </c>
      <c r="W100" s="19">
        <f t="shared" si="155"/>
        <v>-9.6255428447163394E-2</v>
      </c>
      <c r="X100" s="112">
        <v>17148.1929791371</v>
      </c>
      <c r="Y100" s="19">
        <f t="shared" si="156"/>
        <v>0.56354774566718957</v>
      </c>
      <c r="Z100" s="112">
        <v>20761.4671918969</v>
      </c>
      <c r="AA100" s="19">
        <f t="shared" si="157"/>
        <v>0.19515349399307036</v>
      </c>
      <c r="AB100" s="112">
        <v>20387.9303741113</v>
      </c>
      <c r="AC100" s="19">
        <f t="shared" si="158"/>
        <v>0.14957949617096711</v>
      </c>
      <c r="AD100" s="112">
        <v>22495.560002999198</v>
      </c>
      <c r="AE100" s="19">
        <f t="shared" si="159"/>
        <v>0.13105177704512272</v>
      </c>
      <c r="AF100" s="112">
        <v>17842.882911889101</v>
      </c>
      <c r="AG100" s="19">
        <f t="shared" si="160"/>
        <v>0.14652861232767123</v>
      </c>
      <c r="AH100" s="112">
        <v>17154.3841489931</v>
      </c>
      <c r="AI100" s="19">
        <f t="shared" si="161"/>
        <v>3.6472366267833012E-2</v>
      </c>
      <c r="AJ100" s="112">
        <v>17503.013828173102</v>
      </c>
      <c r="AK100" s="19">
        <f t="shared" si="162"/>
        <v>-3.4620149497644137E-2</v>
      </c>
      <c r="AL100" s="112">
        <v>16727.775136088501</v>
      </c>
      <c r="AM100" s="19">
        <f t="shared" si="163"/>
        <v>-2.3285863191212175E-2</v>
      </c>
      <c r="AN100" s="112">
        <v>16106.288377897001</v>
      </c>
      <c r="AO100" s="19">
        <f t="shared" si="164"/>
        <v>-0.1322634656658439</v>
      </c>
      <c r="AP100" s="112">
        <v>17176.5635954631</v>
      </c>
      <c r="AQ100" s="19">
        <f t="shared" si="165"/>
        <v>-0.11815123529678695</v>
      </c>
      <c r="AR100" s="112">
        <v>18479.705618858199</v>
      </c>
      <c r="AS100" s="19">
        <f t="shared" si="166"/>
        <v>-0.19127676894205536</v>
      </c>
      <c r="AT100" s="112">
        <f t="shared" si="167"/>
        <v>219716.16867156132</v>
      </c>
      <c r="AU100" s="19">
        <f t="shared" si="168"/>
        <v>2.6396537758998306E-2</v>
      </c>
      <c r="AV100" s="19"/>
      <c r="AW100" s="112">
        <f t="shared" si="169"/>
        <v>191215.10892883519</v>
      </c>
      <c r="AX100" s="112">
        <v>19842.3371719321</v>
      </c>
      <c r="AY100" s="19">
        <f t="shared" si="170"/>
        <v>0.61891646246646648</v>
      </c>
      <c r="AZ100" s="112">
        <v>10967.4891775177</v>
      </c>
      <c r="BA100" s="19">
        <f t="shared" si="171"/>
        <v>-0.46312146689047684</v>
      </c>
      <c r="BB100" s="112">
        <v>17371.3814135553</v>
      </c>
      <c r="BC100" s="19">
        <f t="shared" si="172"/>
        <v>-9.1577008693505157E-2</v>
      </c>
      <c r="BD100" s="112">
        <v>17735.120052175302</v>
      </c>
      <c r="BE100" s="19">
        <f t="shared" si="173"/>
        <v>-3.9709638293584648E-2</v>
      </c>
      <c r="BF100" s="112">
        <v>19889.0629585225</v>
      </c>
      <c r="BG100" s="19">
        <f t="shared" si="174"/>
        <v>-3.5978298123298003E-2</v>
      </c>
      <c r="BH100" s="112">
        <v>15562.5273717894</v>
      </c>
      <c r="BI100" s="19">
        <f t="shared" si="175"/>
        <v>6.164739058496238E-4</v>
      </c>
      <c r="BJ100" s="112">
        <v>16550.739515384499</v>
      </c>
      <c r="BK100" s="19">
        <f t="shared" si="176"/>
        <v>2.4902787897584711E-2</v>
      </c>
      <c r="BL100" s="112">
        <v>18130.701421896301</v>
      </c>
      <c r="BM100" s="19">
        <f t="shared" si="177"/>
        <v>4.45590229290449E-3</v>
      </c>
      <c r="BN100" s="112">
        <v>17126.582390568299</v>
      </c>
      <c r="BO100" s="19">
        <f t="shared" si="178"/>
        <v>2.0576452602273365E-2</v>
      </c>
      <c r="BP100" s="112">
        <v>18561.265707517901</v>
      </c>
      <c r="BQ100" s="19">
        <f t="shared" si="179"/>
        <v>1.9308764079991603E-2</v>
      </c>
      <c r="BR100" s="112">
        <v>19477.901747975899</v>
      </c>
      <c r="BS100" s="19">
        <f t="shared" si="180"/>
        <v>3.8373605918518017E-3</v>
      </c>
      <c r="BT100" s="112">
        <v>22850.469615771599</v>
      </c>
      <c r="BU100" s="19">
        <f t="shared" si="181"/>
        <v>9.1736427008514809E-2</v>
      </c>
      <c r="BV100" s="112">
        <f t="shared" si="182"/>
        <v>214065.5785446068</v>
      </c>
      <c r="BW100" s="19">
        <f t="shared" si="183"/>
        <v>-8.881305709232068E-3</v>
      </c>
      <c r="BX100" s="19"/>
      <c r="BY100" s="108">
        <v>12256.554079202901</v>
      </c>
      <c r="BZ100" s="138">
        <f t="shared" si="184"/>
        <v>-0.30572560197756316</v>
      </c>
      <c r="CA100" s="108">
        <v>20428.250528095399</v>
      </c>
      <c r="CB100" s="138">
        <f t="shared" si="185"/>
        <v>0.21836242897912506</v>
      </c>
      <c r="CC100" s="137">
        <v>19122.569089287099</v>
      </c>
      <c r="CD100" s="138">
        <f t="shared" si="186"/>
        <v>-4.8298892023819318E-2</v>
      </c>
      <c r="CE100" s="137">
        <v>18468.497403910598</v>
      </c>
      <c r="CF100" s="138">
        <f t="shared" si="187"/>
        <v>-9.1673747593364774E-2</v>
      </c>
      <c r="CG100" s="137">
        <v>20631.343588846201</v>
      </c>
      <c r="CH100" s="138">
        <f t="shared" si="188"/>
        <v>-5.6007192626203572E-2</v>
      </c>
      <c r="CI100" s="108">
        <v>15552.9393904959</v>
      </c>
      <c r="CJ100" s="138">
        <f t="shared" si="189"/>
        <v>-0.12054672711925107</v>
      </c>
      <c r="CK100" s="121">
        <v>16148.5944919084</v>
      </c>
      <c r="CL100" s="138">
        <f t="shared" si="190"/>
        <v>-7.7778569182552548E-2</v>
      </c>
      <c r="CM100" s="137">
        <v>18050.271177170402</v>
      </c>
      <c r="CN100" s="138">
        <f t="shared" si="191"/>
        <v>-3.3180675411877192E-2</v>
      </c>
      <c r="CO100" s="137">
        <v>16781.283113968399</v>
      </c>
      <c r="CP100" s="138">
        <f t="shared" si="192"/>
        <v>-0.11660989933133337</v>
      </c>
      <c r="CQ100" s="137">
        <v>18209.659684689301</v>
      </c>
      <c r="CR100" s="138">
        <f t="shared" si="193"/>
        <v>-8.8204828853698958E-2</v>
      </c>
      <c r="CS100" s="137">
        <v>19403.4437376309</v>
      </c>
      <c r="CT100" s="138">
        <f t="shared" si="194"/>
        <v>0.13911365666443865</v>
      </c>
      <c r="CU100" s="137">
        <v>20930.390385877799</v>
      </c>
      <c r="CV100" s="138">
        <f t="shared" si="195"/>
        <v>0.2287557739883197</v>
      </c>
      <c r="CW100" s="137">
        <f t="shared" si="196"/>
        <v>215983.79667108331</v>
      </c>
      <c r="CX100" s="138">
        <f t="shared" si="197"/>
        <v>-4.4672771377098019E-2</v>
      </c>
      <c r="CY100" s="138"/>
      <c r="CZ100" s="139">
        <f t="shared" si="198"/>
        <v>7.8694620856685882E-2</v>
      </c>
      <c r="DA100" s="139">
        <f t="shared" si="199"/>
        <v>6.5557735488342761E-2</v>
      </c>
      <c r="DB100" s="139"/>
      <c r="DC100" s="139"/>
      <c r="DD100" s="139"/>
      <c r="DE100" s="139"/>
      <c r="DF100" s="139"/>
      <c r="DG100" s="139"/>
      <c r="DH100" s="139"/>
      <c r="DI100" s="139"/>
      <c r="DJ100" s="139"/>
      <c r="DK100" s="139"/>
      <c r="DL100" s="607"/>
      <c r="DM100" s="163">
        <v>17653.760694783399</v>
      </c>
      <c r="DN100" s="163">
        <v>16766.9734737408</v>
      </c>
      <c r="DO100" s="146">
        <v>20093.0406921053</v>
      </c>
      <c r="DP100" s="146">
        <v>20332.449221827301</v>
      </c>
      <c r="DQ100" s="146">
        <v>21855.403375628401</v>
      </c>
      <c r="DR100" s="146">
        <v>17684.781977728599</v>
      </c>
      <c r="DS100" s="146">
        <v>17510.539174517398</v>
      </c>
      <c r="DT100" s="146">
        <v>18669.745957818999</v>
      </c>
      <c r="DU100" s="146">
        <v>18996.4581913088</v>
      </c>
      <c r="DV100" s="146">
        <v>19971.217506884001</v>
      </c>
      <c r="DW100" s="146">
        <v>19515.397965779899</v>
      </c>
      <c r="DX100" s="146">
        <v>17033.808368559301</v>
      </c>
      <c r="DY100" s="147" t="e">
        <v>#DIV/0!</v>
      </c>
      <c r="DZ100" s="146">
        <f t="shared" si="200"/>
        <v>226083.57660068222</v>
      </c>
      <c r="EA100" s="148">
        <f t="shared" si="201"/>
        <v>-0.11356122917111411</v>
      </c>
      <c r="EB100" s="149"/>
      <c r="EC100" s="142">
        <v>24485.375180803101</v>
      </c>
      <c r="ED100" s="112">
        <v>17306.208441346</v>
      </c>
      <c r="EE100" s="112">
        <v>19480.1709399596</v>
      </c>
      <c r="EF100" s="112">
        <v>24374.6007124629</v>
      </c>
      <c r="EG100" s="112">
        <v>24601.000585106402</v>
      </c>
      <c r="EH100" s="112">
        <v>23029.393199158902</v>
      </c>
      <c r="EI100" s="112">
        <v>18996.9928390311</v>
      </c>
      <c r="EJ100" s="112">
        <v>22168.386083957601</v>
      </c>
      <c r="EK100" s="112">
        <v>19878.333299363501</v>
      </c>
      <c r="EL100" s="112">
        <v>18340.056676622</v>
      </c>
      <c r="EM100" s="112">
        <v>22102.453784798399</v>
      </c>
      <c r="EN100" s="112">
        <v>20284.0591868673</v>
      </c>
      <c r="EO100" s="162">
        <f t="shared" si="202"/>
        <v>255047.03092947675</v>
      </c>
      <c r="EP100" s="19"/>
      <c r="EQ100" s="157">
        <f>SUM(EC100:EN100)</f>
        <v>255047.03092947675</v>
      </c>
    </row>
    <row r="101" spans="1:147" s="80" customFormat="1" ht="27" customHeight="1">
      <c r="A101" s="596" t="s">
        <v>110</v>
      </c>
      <c r="B101" s="128" t="s">
        <v>88</v>
      </c>
      <c r="C101" s="112">
        <v>301.71792411044999</v>
      </c>
      <c r="D101" s="19">
        <f t="shared" ref="D101:D112" si="208">C101/V101-1</f>
        <v>0.27755699387433008</v>
      </c>
      <c r="E101" s="112">
        <v>201.27239647805601</v>
      </c>
      <c r="F101" s="19">
        <f t="shared" ref="F101:F112" si="209">E101/X101-1</f>
        <v>-0.11391709939413408</v>
      </c>
      <c r="G101" s="112">
        <v>308.65744010291502</v>
      </c>
      <c r="H101" s="19">
        <f t="shared" ref="H101:H112" si="210">G101/Z101-1</f>
        <v>-1.1179301769384198E-2</v>
      </c>
      <c r="I101" s="112">
        <v>293.48392694050398</v>
      </c>
      <c r="J101" s="19">
        <f t="shared" ref="J101:J112" si="211">I101/AB101-1</f>
        <v>1.7363063934283218E-2</v>
      </c>
      <c r="K101" s="112">
        <v>305.63344551347399</v>
      </c>
      <c r="L101" s="19">
        <f t="shared" ref="L101:L112" si="212">K101/AD101-1</f>
        <v>5.1690411920047641E-2</v>
      </c>
      <c r="M101" s="112">
        <v>325.47411717425598</v>
      </c>
      <c r="N101" s="19">
        <f t="shared" ref="N101:N112" si="213">M101/AF101-1</f>
        <v>0.12507850906425144</v>
      </c>
      <c r="O101" s="112">
        <v>271.55314324757097</v>
      </c>
      <c r="P101" s="19">
        <f t="shared" ref="P101:P112" si="214">O101/AH101-1</f>
        <v>1.6561699666322482E-2</v>
      </c>
      <c r="Q101" s="126"/>
      <c r="R101" s="126"/>
      <c r="S101" s="112">
        <f t="shared" ref="S101:S112" si="215">C101+E101+G101+I101+K101+M101+O101+Q101</f>
        <v>2007.7923935672259</v>
      </c>
      <c r="T101" s="19">
        <f t="shared" ref="T101:T112" si="216">S101/SUM(V101,X101,Z101,AB101,AD101,AF101,AH101,AJ101)-1</f>
        <v>-6.872311856201474E-2</v>
      </c>
      <c r="U101" s="19"/>
      <c r="V101" s="112">
        <v>236.16787787717999</v>
      </c>
      <c r="W101" s="19">
        <f t="shared" ref="W101:W112" si="217">V101/AX101-1</f>
        <v>-2.8000386435678259E-2</v>
      </c>
      <c r="X101" s="112">
        <v>227.148494052232</v>
      </c>
      <c r="Y101" s="19">
        <f t="shared" ref="Y101:Y112" si="218">X101/AZ101-1</f>
        <v>1.1031840628777823</v>
      </c>
      <c r="Z101" s="112">
        <v>312.14702590188801</v>
      </c>
      <c r="AA101" s="19">
        <f t="shared" ref="AA101:AA112" si="219">Z101/BB101-1</f>
        <v>0.61322463447359254</v>
      </c>
      <c r="AB101" s="112">
        <v>288.47511507402402</v>
      </c>
      <c r="AC101" s="19">
        <f t="shared" ref="AC101:AC112" si="220">AB101/BD101-1</f>
        <v>0.31640122904213142</v>
      </c>
      <c r="AD101" s="112">
        <v>290.61161160106599</v>
      </c>
      <c r="AE101" s="19">
        <f t="shared" ref="AE101:AE112" si="221">AD101/BF101-1</f>
        <v>0.22406740084777743</v>
      </c>
      <c r="AF101" s="112">
        <v>289.290138023309</v>
      </c>
      <c r="AG101" s="19">
        <f t="shared" ref="AG101:AG112" si="222">AF101/BH101-1</f>
        <v>0.13612708926543515</v>
      </c>
      <c r="AH101" s="112">
        <v>267.129032440142</v>
      </c>
      <c r="AI101" s="19">
        <f t="shared" ref="AI101:AI112" si="223">AH101/BJ101-1</f>
        <v>0.16370692658532016</v>
      </c>
      <c r="AJ101" s="112">
        <v>244.98714890428599</v>
      </c>
      <c r="AK101" s="19">
        <f t="shared" ref="AK101:AK112" si="224">AJ101/BL101-1</f>
        <v>0.12890472340361603</v>
      </c>
      <c r="AL101" s="112">
        <v>254.39279397378701</v>
      </c>
      <c r="AM101" s="19">
        <f t="shared" ref="AM101:AM112" si="225">AL101/BN101-1</f>
        <v>0.1643225152398653</v>
      </c>
      <c r="AN101" s="112">
        <v>229.92778691946799</v>
      </c>
      <c r="AO101" s="19">
        <f t="shared" ref="AO101:AO112" si="226">AN101/BP101-1</f>
        <v>6.1416944890740011E-2</v>
      </c>
      <c r="AP101" s="112">
        <v>273.68035471655401</v>
      </c>
      <c r="AQ101" s="19">
        <f t="shared" ref="AQ101:AQ112" si="227">AP101/BR101-1</f>
        <v>0.14361641628063548</v>
      </c>
      <c r="AR101" s="112">
        <v>288.36551157589798</v>
      </c>
      <c r="AS101" s="19">
        <f t="shared" ref="AS101:AS112" si="228">AR101/BT101-1</f>
        <v>0.16809104378765261</v>
      </c>
      <c r="AT101" s="112">
        <f t="shared" ref="AT101:AT112" si="229">V101+X101+Z101+AB101+AD101+AF101+AH101+AJ101+AL101+AN101+AP101+AR101</f>
        <v>3202.3228910598341</v>
      </c>
      <c r="AU101" s="19">
        <f t="shared" ref="AU101:AU112" si="230">AT101/SUM(AX101,AZ101,BB101,BD101,BF101,BH101,BJ101,BL101,BN101,BP101,BR101,BT101)-1</f>
        <v>0.22062761853608448</v>
      </c>
      <c r="AV101" s="19"/>
      <c r="AW101" s="112">
        <f t="shared" ref="AW101:AW112" si="231">AX101+AZ101+BB101+BD101+BF101+BH101+BJ101+BL101+BN101+BP101+BR101</f>
        <v>2376.6361515944318</v>
      </c>
      <c r="AX101" s="112">
        <v>242.971164372332</v>
      </c>
      <c r="AY101" s="19">
        <f t="shared" ref="AY101:AY112" si="232">AX101/BY101-1</f>
        <v>0.67070492398981973</v>
      </c>
      <c r="AZ101" s="112">
        <v>108.00219441631999</v>
      </c>
      <c r="BA101" s="19">
        <f t="shared" ref="BA101:BA112" si="233">AZ101/CA101-1</f>
        <v>-0.38422647041231495</v>
      </c>
      <c r="BB101" s="112">
        <v>193.492598136368</v>
      </c>
      <c r="BC101" s="19">
        <f t="shared" ref="BC101:BC112" si="234">BB101/CC101-1</f>
        <v>-6.5144653316826062E-2</v>
      </c>
      <c r="BD101" s="112">
        <v>219.13920217465201</v>
      </c>
      <c r="BE101" s="19">
        <f t="shared" ref="BE101:BE112" si="235">BD101/CE101-1</f>
        <v>3.7826640419644342E-2</v>
      </c>
      <c r="BF101" s="112">
        <v>237.41471376477401</v>
      </c>
      <c r="BG101" s="19">
        <f t="shared" ref="BG101:BG112" si="236">BF101/CG101-1</f>
        <v>-2.500294613507914E-2</v>
      </c>
      <c r="BH101" s="112">
        <v>254.628325260997</v>
      </c>
      <c r="BI101" s="19">
        <f t="shared" ref="BI101:BI112" si="237">BH101/CI101-1</f>
        <v>-0.10149439375778135</v>
      </c>
      <c r="BJ101" s="112">
        <v>229.550092327784</v>
      </c>
      <c r="BK101" s="19">
        <f t="shared" ref="BK101:BK112" si="238">BJ101/CK101-1</f>
        <v>-3.5705002869043212E-2</v>
      </c>
      <c r="BL101" s="112">
        <v>217.01313124606</v>
      </c>
      <c r="BM101" s="19">
        <f t="shared" ref="BM101:BM112" si="239">BL101/CM101-1</f>
        <v>-3.4797640433671284E-2</v>
      </c>
      <c r="BN101" s="112">
        <v>218.489972189002</v>
      </c>
      <c r="BO101" s="19">
        <f t="shared" ref="BO101:BO112" si="240">BN101/CO101-1</f>
        <v>5.3218030510904235E-2</v>
      </c>
      <c r="BP101" s="112">
        <v>216.62343721405</v>
      </c>
      <c r="BQ101" s="19">
        <f t="shared" ref="BQ101:BQ112" si="241">BP101/CQ101-1</f>
        <v>2.4479340117370185E-2</v>
      </c>
      <c r="BR101" s="166">
        <v>239.31132049209299</v>
      </c>
      <c r="BS101" s="19">
        <f>BR108/CS101-1</f>
        <v>-0.95698637038380041</v>
      </c>
      <c r="BT101" s="166">
        <v>246.86903740041001</v>
      </c>
      <c r="BU101" s="19">
        <f t="shared" ref="BU101:BU112" si="242">BT101/CU101-1</f>
        <v>0.10746188251376365</v>
      </c>
      <c r="BV101" s="112">
        <f t="shared" ref="BV101:BV112" si="243">AX101+AZ101+BB101+BD101+BF101+BH101+BJ101+BL101+BN101+BP101+BR101+BT101</f>
        <v>2623.5051889948418</v>
      </c>
      <c r="BW101" s="19">
        <f t="shared" ref="BW101:BW112" si="244">BV101/SUM(BY101,CA101,CC101,CE101,CG101,CI101,CK101,CM101,CO101,CQ101,CS101,CU101)-1</f>
        <v>5.1583974666038479E-3</v>
      </c>
      <c r="BX101" s="19"/>
      <c r="BY101" s="108">
        <v>145.430327572203</v>
      </c>
      <c r="BZ101" s="138">
        <f t="shared" ref="BZ101:BZ112" si="245">BY101/DM101-1</f>
        <v>-0.30813818798485637</v>
      </c>
      <c r="CA101" s="108">
        <v>175.39272025648299</v>
      </c>
      <c r="CB101" s="138">
        <f t="shared" ref="CB101:CB112" si="246">CA101/DN101-1</f>
        <v>0.19508109281539343</v>
      </c>
      <c r="CC101" s="137">
        <v>206.97597636133901</v>
      </c>
      <c r="CD101" s="138">
        <f t="shared" ref="CD101:CD112" si="247">CC101/DO101-1</f>
        <v>-7.6313090332207345E-3</v>
      </c>
      <c r="CE101" s="137">
        <v>211.15203025241601</v>
      </c>
      <c r="CF101" s="138">
        <f t="shared" ref="CF101:CF112" si="248">CE101/DP101-1</f>
        <v>8.2908972401104508E-2</v>
      </c>
      <c r="CG101" s="137">
        <v>243.50300631540799</v>
      </c>
      <c r="CH101" s="138">
        <f t="shared" ref="CH101:CH112" si="249">CG101/DQ101-1</f>
        <v>-1.2893115957063328E-3</v>
      </c>
      <c r="CI101" s="121">
        <v>283.39091430482898</v>
      </c>
      <c r="CJ101" s="138">
        <f t="shared" ref="CJ101:CJ112" si="250">CI101/DR101-1</f>
        <v>2.2747878641446784E-2</v>
      </c>
      <c r="CK101" s="121">
        <v>238.04965597743299</v>
      </c>
      <c r="CL101" s="138">
        <f t="shared" ref="CL101:CL112" si="251">CK101/DS101-1</f>
        <v>1.4206539759617165E-2</v>
      </c>
      <c r="CM101" s="137">
        <v>224.836925744323</v>
      </c>
      <c r="CN101" s="138">
        <f t="shared" ref="CN101:CN112" si="252">CM101/DT101-1</f>
        <v>4.9983511288614224E-2</v>
      </c>
      <c r="CO101" s="137">
        <v>207.449897228796</v>
      </c>
      <c r="CP101" s="138">
        <f t="shared" ref="CP101:CP112" si="253">CO101/DU101-1</f>
        <v>-3.6709100425290964E-2</v>
      </c>
      <c r="CQ101" s="137">
        <v>211.44734572122499</v>
      </c>
      <c r="CR101" s="138">
        <f t="shared" ref="CR101:CR112" si="254">CQ101/DV101-1</f>
        <v>-7.8005683143581583E-3</v>
      </c>
      <c r="CS101" s="137">
        <v>239.49850528587399</v>
      </c>
      <c r="CT101" s="138">
        <f t="shared" ref="CT101:CT112" si="255">CS101/DX101-1</f>
        <v>-1.3318703445854063E-2</v>
      </c>
      <c r="CU101" s="137">
        <v>222.914252217924</v>
      </c>
      <c r="CV101" s="138">
        <f t="shared" ref="CV101:CV112" si="256">CU101/DX101-1</f>
        <v>-8.1642187552508738E-2</v>
      </c>
      <c r="CW101" s="137">
        <f t="shared" ref="CW101:CW112" si="257">BY101+CA101+CC101+CE101+CG101+CI101+CK101+CM101+CO101+CQ101+CS101+CU101</f>
        <v>2610.0415572382531</v>
      </c>
      <c r="CX101" s="138">
        <f t="shared" ref="CX101:CX112" si="258">CW101/SUM(DM101:DX101)-1</f>
        <v>-1.7229333242359424E-2</v>
      </c>
      <c r="CY101" s="138"/>
      <c r="CZ101" s="139">
        <f t="shared" ref="CZ101:CZ112" si="259">CU101/CS101-1</f>
        <v>-6.924574768495706E-2</v>
      </c>
      <c r="DA101" s="139">
        <f t="shared" ref="DA101:DA112" si="260">CS101/CQ101-1</f>
        <v>0.13266262325956091</v>
      </c>
      <c r="DB101" s="139"/>
      <c r="DC101" s="139"/>
      <c r="DD101" s="139"/>
      <c r="DE101" s="139"/>
      <c r="DF101" s="139"/>
      <c r="DG101" s="139"/>
      <c r="DH101" s="139"/>
      <c r="DI101" s="139"/>
      <c r="DJ101" s="139"/>
      <c r="DK101" s="139"/>
      <c r="DL101" s="159"/>
      <c r="DM101" s="160">
        <v>210.201408788002</v>
      </c>
      <c r="DN101" s="160">
        <v>146.762191545755</v>
      </c>
      <c r="DO101" s="150">
        <v>208.567620326373</v>
      </c>
      <c r="DP101" s="150">
        <v>194.98594584938601</v>
      </c>
      <c r="DQ101" s="150">
        <v>243.81736286858899</v>
      </c>
      <c r="DR101" s="150">
        <v>277.08775566590998</v>
      </c>
      <c r="DS101" s="150">
        <v>234.715165644519</v>
      </c>
      <c r="DT101" s="150">
        <v>214.13376812783201</v>
      </c>
      <c r="DU101" s="150">
        <v>215.35540024346199</v>
      </c>
      <c r="DV101" s="150">
        <v>213.109722671377</v>
      </c>
      <c r="DW101" s="150">
        <v>254.331492613172</v>
      </c>
      <c r="DX101" s="150">
        <v>242.73137245257499</v>
      </c>
      <c r="DY101" s="151">
        <v>-8.4560044040414728E-2</v>
      </c>
      <c r="DZ101" s="150">
        <f t="shared" ref="DZ101:DZ112" si="261">SUM(DM101:DX101)</f>
        <v>2655.7992067969517</v>
      </c>
      <c r="EA101" s="152">
        <f t="shared" ref="EA101:EA112" si="262">IFERROR(DZ101/SUM(EC101:EN101)-1,"")</f>
        <v>-0.11565753221720676</v>
      </c>
      <c r="EB101" s="161"/>
      <c r="EC101" s="142">
        <v>285.06289991488399</v>
      </c>
      <c r="ED101" s="112">
        <v>103.765005548967</v>
      </c>
      <c r="EE101" s="112">
        <v>183.90842205293501</v>
      </c>
      <c r="EF101" s="112">
        <v>228.92655400501599</v>
      </c>
      <c r="EG101" s="112">
        <v>285.62451924464699</v>
      </c>
      <c r="EH101" s="112">
        <v>423.80188186843901</v>
      </c>
      <c r="EI101" s="112">
        <v>298.481782734989</v>
      </c>
      <c r="EJ101" s="112">
        <v>229.50602726208899</v>
      </c>
      <c r="EK101" s="112">
        <v>220.94754210995799</v>
      </c>
      <c r="EL101" s="112">
        <v>217.76939586162499</v>
      </c>
      <c r="EM101" s="112">
        <v>260.18758329256701</v>
      </c>
      <c r="EN101" s="112">
        <v>265.15269611335498</v>
      </c>
      <c r="EO101" s="143">
        <f t="shared" ref="EO101:EO112" si="263">SUM(EC101:EN101)</f>
        <v>3003.1343100094709</v>
      </c>
      <c r="EP101" s="19"/>
      <c r="EQ101" s="157">
        <f>SUM(EC101:EN101)</f>
        <v>3003.1343100094709</v>
      </c>
    </row>
    <row r="102" spans="1:147" s="80" customFormat="1" ht="27" customHeight="1">
      <c r="A102" s="597"/>
      <c r="B102" s="128" t="s">
        <v>89</v>
      </c>
      <c r="C102" s="112">
        <v>30.908000000000001</v>
      </c>
      <c r="D102" s="19">
        <f t="shared" si="208"/>
        <v>-0.30279509060189969</v>
      </c>
      <c r="E102" s="112">
        <v>16.883099999999999</v>
      </c>
      <c r="F102" s="19">
        <f t="shared" si="209"/>
        <v>-0.58371613075028295</v>
      </c>
      <c r="G102" s="112">
        <v>25.9482</v>
      </c>
      <c r="H102" s="19">
        <f t="shared" si="210"/>
        <v>-0.39819236451431106</v>
      </c>
      <c r="I102" s="112">
        <v>52.296799999999998</v>
      </c>
      <c r="J102" s="19">
        <f t="shared" si="211"/>
        <v>0.20548980918441195</v>
      </c>
      <c r="K102" s="112">
        <v>61.038899999999998</v>
      </c>
      <c r="L102" s="19">
        <f t="shared" si="212"/>
        <v>0.52627775555111023</v>
      </c>
      <c r="M102" s="112">
        <v>65.382900000000006</v>
      </c>
      <c r="N102" s="19">
        <f t="shared" si="213"/>
        <v>0.88258955436607245</v>
      </c>
      <c r="O102" s="112">
        <v>46.956400000000002</v>
      </c>
      <c r="P102" s="19">
        <f t="shared" si="214"/>
        <v>0.45045345590234009</v>
      </c>
      <c r="Q102" s="126"/>
      <c r="R102" s="126"/>
      <c r="S102" s="112">
        <f t="shared" si="215"/>
        <v>299.41430000000003</v>
      </c>
      <c r="T102" s="19">
        <f t="shared" si="216"/>
        <v>-1.5744379261534269E-2</v>
      </c>
      <c r="U102" s="19"/>
      <c r="V102" s="112">
        <v>44.331299999999999</v>
      </c>
      <c r="W102" s="19">
        <f t="shared" si="217"/>
        <v>-0.50452375656768988</v>
      </c>
      <c r="X102" s="112">
        <v>40.556699999999999</v>
      </c>
      <c r="Y102" s="19">
        <f t="shared" si="218"/>
        <v>0.33670062522865174</v>
      </c>
      <c r="Z102" s="112">
        <v>43.117100000000001</v>
      </c>
      <c r="AA102" s="19">
        <f t="shared" si="219"/>
        <v>0.69755703852438034</v>
      </c>
      <c r="AB102" s="112">
        <v>43.382199999999997</v>
      </c>
      <c r="AC102" s="19">
        <f t="shared" si="220"/>
        <v>0.56678922011224819</v>
      </c>
      <c r="AD102" s="112">
        <v>39.991999999999997</v>
      </c>
      <c r="AE102" s="19">
        <f t="shared" si="221"/>
        <v>0.5365759009017661</v>
      </c>
      <c r="AF102" s="112">
        <v>34.7303</v>
      </c>
      <c r="AG102" s="19">
        <f t="shared" si="222"/>
        <v>0.27430066337912407</v>
      </c>
      <c r="AH102" s="112">
        <v>32.373600000000003</v>
      </c>
      <c r="AI102" s="19">
        <f t="shared" si="223"/>
        <v>0.19070930724387147</v>
      </c>
      <c r="AJ102" s="112">
        <v>25.720600000000001</v>
      </c>
      <c r="AK102" s="19">
        <f t="shared" si="224"/>
        <v>-0.10886677661210964</v>
      </c>
      <c r="AL102" s="112">
        <v>25.602699999999999</v>
      </c>
      <c r="AM102" s="19">
        <f t="shared" si="225"/>
        <v>-3.4767331827829651E-2</v>
      </c>
      <c r="AN102" s="112">
        <v>21.815300000000001</v>
      </c>
      <c r="AO102" s="19">
        <f t="shared" si="226"/>
        <v>-0.2844697802107693</v>
      </c>
      <c r="AP102" s="112">
        <v>32.741700000000002</v>
      </c>
      <c r="AQ102" s="19">
        <f t="shared" si="227"/>
        <v>2.3488369912129548E-2</v>
      </c>
      <c r="AR102" s="112">
        <v>32.359299999999998</v>
      </c>
      <c r="AS102" s="19">
        <f t="shared" si="228"/>
        <v>-0.18101150810021438</v>
      </c>
      <c r="AT102" s="112">
        <f t="shared" si="229"/>
        <v>416.72279999999989</v>
      </c>
      <c r="AU102" s="19">
        <f t="shared" si="230"/>
        <v>1.454540408323024E-2</v>
      </c>
      <c r="AV102" s="19"/>
      <c r="AW102" s="112">
        <f t="shared" si="231"/>
        <v>371.23700000000002</v>
      </c>
      <c r="AX102" s="112">
        <v>89.472099999999998</v>
      </c>
      <c r="AY102" s="19">
        <f t="shared" si="232"/>
        <v>2.1077168351840725</v>
      </c>
      <c r="AZ102" s="112">
        <v>30.340900000000001</v>
      </c>
      <c r="BA102" s="19">
        <f t="shared" si="233"/>
        <v>-0.43683306883462802</v>
      </c>
      <c r="BB102" s="112">
        <v>25.3995</v>
      </c>
      <c r="BC102" s="19">
        <f t="shared" si="234"/>
        <v>-0.60400585583970345</v>
      </c>
      <c r="BD102" s="112">
        <v>27.688600000000001</v>
      </c>
      <c r="BE102" s="19">
        <f t="shared" si="235"/>
        <v>-0.59736038867084407</v>
      </c>
      <c r="BF102" s="112">
        <v>26.026700000000002</v>
      </c>
      <c r="BG102" s="19">
        <f t="shared" si="236"/>
        <v>-0.56377955923243617</v>
      </c>
      <c r="BH102" s="112">
        <v>27.2544</v>
      </c>
      <c r="BI102" s="19">
        <f t="shared" si="237"/>
        <v>-0.41445178976949237</v>
      </c>
      <c r="BJ102" s="112">
        <v>27.188500000000001</v>
      </c>
      <c r="BK102" s="19">
        <f t="shared" si="238"/>
        <v>-0.35402208183155182</v>
      </c>
      <c r="BL102" s="112">
        <v>28.8628</v>
      </c>
      <c r="BM102" s="19">
        <f t="shared" si="239"/>
        <v>-0.34768321181740514</v>
      </c>
      <c r="BN102" s="112">
        <v>26.524899999999999</v>
      </c>
      <c r="BO102" s="19">
        <f t="shared" si="240"/>
        <v>-0.36447059781918556</v>
      </c>
      <c r="BP102" s="112">
        <v>30.488299999999999</v>
      </c>
      <c r="BQ102" s="19">
        <f t="shared" si="241"/>
        <v>-0.21453487772957269</v>
      </c>
      <c r="BR102" s="166">
        <v>31.990300000000001</v>
      </c>
      <c r="BS102" s="19">
        <f>BR108/CS102-1</f>
        <v>-0.7365577099135131</v>
      </c>
      <c r="BT102" s="166">
        <v>39.511299999999999</v>
      </c>
      <c r="BU102" s="19">
        <f t="shared" si="242"/>
        <v>5.2307934981439264E-3</v>
      </c>
      <c r="BV102" s="112">
        <f t="shared" si="243"/>
        <v>410.74830000000003</v>
      </c>
      <c r="BW102" s="19">
        <f t="shared" si="244"/>
        <v>-0.27568030344844607</v>
      </c>
      <c r="BX102" s="19"/>
      <c r="BY102" s="108">
        <v>28.790299999999998</v>
      </c>
      <c r="BZ102" s="138">
        <f t="shared" si="245"/>
        <v>-0.61355820727238564</v>
      </c>
      <c r="CA102" s="108">
        <v>53.875500000000002</v>
      </c>
      <c r="CB102" s="138">
        <f t="shared" si="246"/>
        <v>-0.29791101959966637</v>
      </c>
      <c r="CC102" s="137">
        <v>64.141099999999994</v>
      </c>
      <c r="CD102" s="138">
        <f t="shared" si="247"/>
        <v>-0.18052221329309703</v>
      </c>
      <c r="CE102" s="137">
        <v>68.767700000000005</v>
      </c>
      <c r="CF102" s="138">
        <f t="shared" si="248"/>
        <v>-4.5012429001930254E-2</v>
      </c>
      <c r="CG102" s="137">
        <v>59.664099999999998</v>
      </c>
      <c r="CH102" s="138">
        <f t="shared" si="249"/>
        <v>-0.15452579610252692</v>
      </c>
      <c r="CI102" s="121">
        <v>46.545099999999998</v>
      </c>
      <c r="CJ102" s="138">
        <f t="shared" si="250"/>
        <v>-0.31999427303314487</v>
      </c>
      <c r="CK102" s="121">
        <v>42.088900000000002</v>
      </c>
      <c r="CL102" s="138">
        <f t="shared" si="251"/>
        <v>-0.35556283694502155</v>
      </c>
      <c r="CM102" s="137">
        <v>44.246600000000001</v>
      </c>
      <c r="CN102" s="138">
        <f t="shared" si="252"/>
        <v>-0.27720412507208092</v>
      </c>
      <c r="CO102" s="137">
        <v>41.736699999999999</v>
      </c>
      <c r="CP102" s="138">
        <f t="shared" si="253"/>
        <v>-0.29678659644085903</v>
      </c>
      <c r="CQ102" s="137">
        <v>38.815600000000003</v>
      </c>
      <c r="CR102" s="138">
        <f t="shared" si="254"/>
        <v>-0.28132301915578273</v>
      </c>
      <c r="CS102" s="137">
        <v>39.104199999999999</v>
      </c>
      <c r="CT102" s="138">
        <f t="shared" si="255"/>
        <v>-0.22597208256466705</v>
      </c>
      <c r="CU102" s="137">
        <v>39.305700000000002</v>
      </c>
      <c r="CV102" s="138">
        <f t="shared" si="256"/>
        <v>-0.2219835947458848</v>
      </c>
      <c r="CW102" s="137">
        <f t="shared" si="257"/>
        <v>567.08150000000001</v>
      </c>
      <c r="CX102" s="138">
        <f t="shared" si="258"/>
        <v>-0.27588366208214954</v>
      </c>
      <c r="CY102" s="138"/>
      <c r="CZ102" s="139">
        <f t="shared" si="259"/>
        <v>5.1528991770706245E-3</v>
      </c>
      <c r="DA102" s="139">
        <f t="shared" si="260"/>
        <v>7.4351549377054127E-3</v>
      </c>
      <c r="DB102" s="139"/>
      <c r="DC102" s="139"/>
      <c r="DD102" s="139"/>
      <c r="DE102" s="139"/>
      <c r="DF102" s="139"/>
      <c r="DG102" s="139"/>
      <c r="DH102" s="139"/>
      <c r="DI102" s="139"/>
      <c r="DJ102" s="139"/>
      <c r="DK102" s="139"/>
      <c r="DL102" s="605" t="s">
        <v>111</v>
      </c>
      <c r="DM102" s="160">
        <v>74.501000000000005</v>
      </c>
      <c r="DN102" s="160">
        <v>76.736000000000004</v>
      </c>
      <c r="DO102" s="150">
        <v>78.270700000000005</v>
      </c>
      <c r="DP102" s="150">
        <v>72.009</v>
      </c>
      <c r="DQ102" s="150">
        <v>70.568799999999996</v>
      </c>
      <c r="DR102" s="150">
        <v>68.448099999999997</v>
      </c>
      <c r="DS102" s="150">
        <v>65.311099999999996</v>
      </c>
      <c r="DT102" s="150">
        <v>61.215899999999998</v>
      </c>
      <c r="DU102" s="150">
        <v>59.351399999999998</v>
      </c>
      <c r="DV102" s="150">
        <v>54.009799999999998</v>
      </c>
      <c r="DW102" s="150">
        <v>52.1937</v>
      </c>
      <c r="DX102" s="150">
        <v>50.520400000000002</v>
      </c>
      <c r="DY102" s="151" t="e">
        <v>#DIV/0!</v>
      </c>
      <c r="DZ102" s="150">
        <f t="shared" si="261"/>
        <v>783.13590000000011</v>
      </c>
      <c r="EA102" s="152">
        <f t="shared" si="262"/>
        <v>7.6149971079537693E-2</v>
      </c>
      <c r="EB102" s="165"/>
      <c r="EC102" s="142">
        <v>57.375</v>
      </c>
      <c r="ED102" s="112">
        <v>44.178800000000003</v>
      </c>
      <c r="EE102" s="112">
        <v>46.387740000000001</v>
      </c>
      <c r="EF102" s="112">
        <v>47.779299999999999</v>
      </c>
      <c r="EG102" s="112">
        <v>54.81</v>
      </c>
      <c r="EH102" s="112">
        <v>67.92</v>
      </c>
      <c r="EI102" s="112">
        <v>62.486400000000003</v>
      </c>
      <c r="EJ102" s="112">
        <v>64.808899999999994</v>
      </c>
      <c r="EK102" s="112">
        <v>66.753200000000007</v>
      </c>
      <c r="EL102" s="112">
        <v>70.090800000000002</v>
      </c>
      <c r="EM102" s="112">
        <v>71.492599999999996</v>
      </c>
      <c r="EN102" s="112">
        <v>73.637299999999996</v>
      </c>
      <c r="EO102" s="162">
        <f t="shared" si="263"/>
        <v>727.72004000000004</v>
      </c>
      <c r="EP102" s="19"/>
      <c r="EQ102" s="157">
        <f>SUM(EC102:EN102)</f>
        <v>727.72004000000004</v>
      </c>
    </row>
    <row r="103" spans="1:147" s="80" customFormat="1" ht="27" customHeight="1">
      <c r="A103" s="597"/>
      <c r="B103" s="128" t="s">
        <v>90</v>
      </c>
      <c r="C103" s="112">
        <v>270.80992411045003</v>
      </c>
      <c r="D103" s="19">
        <f t="shared" si="208"/>
        <v>0.41166990730949826</v>
      </c>
      <c r="E103" s="112">
        <v>184.389296478056</v>
      </c>
      <c r="F103" s="19">
        <f t="shared" si="209"/>
        <v>-1.1803828701917429E-2</v>
      </c>
      <c r="G103" s="112">
        <v>282.70924010291498</v>
      </c>
      <c r="H103" s="19">
        <f t="shared" si="210"/>
        <v>5.0846812506708305E-2</v>
      </c>
      <c r="I103" s="112">
        <v>241.18712694050399</v>
      </c>
      <c r="J103" s="19">
        <f t="shared" si="211"/>
        <v>-1.5935948749642104E-2</v>
      </c>
      <c r="K103" s="112">
        <v>244.594545513474</v>
      </c>
      <c r="L103" s="19">
        <f t="shared" si="212"/>
        <v>-2.4040680811454718E-2</v>
      </c>
      <c r="M103" s="112">
        <v>260.09121717425597</v>
      </c>
      <c r="N103" s="19">
        <f t="shared" si="213"/>
        <v>2.1729190252079311E-2</v>
      </c>
      <c r="O103" s="112">
        <v>224.596743247571</v>
      </c>
      <c r="P103" s="19">
        <f t="shared" si="214"/>
        <v>-4.327349994408014E-2</v>
      </c>
      <c r="Q103" s="126"/>
      <c r="R103" s="126"/>
      <c r="S103" s="112">
        <f t="shared" si="215"/>
        <v>1708.3780935672257</v>
      </c>
      <c r="T103" s="19">
        <f t="shared" si="216"/>
        <v>-7.7426405076944649E-2</v>
      </c>
      <c r="U103" s="19"/>
      <c r="V103" s="112">
        <v>191.83657787717999</v>
      </c>
      <c r="W103" s="19">
        <f t="shared" si="217"/>
        <v>0.24975731064949924</v>
      </c>
      <c r="X103" s="112">
        <v>186.59179405223199</v>
      </c>
      <c r="Y103" s="19">
        <f t="shared" si="218"/>
        <v>1.4026356430780917</v>
      </c>
      <c r="Z103" s="112">
        <v>269.02992590188802</v>
      </c>
      <c r="AA103" s="19">
        <f t="shared" si="219"/>
        <v>0.60048169070947521</v>
      </c>
      <c r="AB103" s="112">
        <v>245.09291507402401</v>
      </c>
      <c r="AC103" s="19">
        <f t="shared" si="220"/>
        <v>0.28018879173039357</v>
      </c>
      <c r="AD103" s="112">
        <v>250.619611601066</v>
      </c>
      <c r="AE103" s="19">
        <f t="shared" si="221"/>
        <v>0.18559045585218326</v>
      </c>
      <c r="AF103" s="112">
        <v>254.559838023309</v>
      </c>
      <c r="AG103" s="19">
        <f t="shared" si="222"/>
        <v>0.11956477740842963</v>
      </c>
      <c r="AH103" s="112">
        <v>234.75543244014199</v>
      </c>
      <c r="AI103" s="19">
        <f t="shared" si="223"/>
        <v>0.16007899394212455</v>
      </c>
      <c r="AJ103" s="112">
        <v>219.266548904286</v>
      </c>
      <c r="AK103" s="19">
        <f t="shared" si="224"/>
        <v>0.16537955289343986</v>
      </c>
      <c r="AL103" s="112">
        <v>228.79009397378701</v>
      </c>
      <c r="AM103" s="19">
        <f t="shared" si="225"/>
        <v>0.19183188569079057</v>
      </c>
      <c r="AN103" s="112">
        <v>208.11248691946801</v>
      </c>
      <c r="AO103" s="19">
        <f t="shared" si="226"/>
        <v>0.11807200958594244</v>
      </c>
      <c r="AP103" s="112">
        <v>240.938654716554</v>
      </c>
      <c r="AQ103" s="19">
        <f t="shared" si="227"/>
        <v>0.1621525600475382</v>
      </c>
      <c r="AR103" s="112">
        <v>256.00621157589802</v>
      </c>
      <c r="AS103" s="19">
        <f t="shared" si="228"/>
        <v>0.23461132815867525</v>
      </c>
      <c r="AT103" s="112">
        <f t="shared" si="229"/>
        <v>2785.6000910598345</v>
      </c>
      <c r="AU103" s="19">
        <f t="shared" si="230"/>
        <v>0.25888212343345596</v>
      </c>
      <c r="AV103" s="19"/>
      <c r="AW103" s="112">
        <f t="shared" si="231"/>
        <v>2005.3991515944322</v>
      </c>
      <c r="AX103" s="112">
        <v>153.49906437233199</v>
      </c>
      <c r="AY103" s="19">
        <f t="shared" si="232"/>
        <v>0.3160067565768736</v>
      </c>
      <c r="AZ103" s="112">
        <v>77.66129441631999</v>
      </c>
      <c r="BA103" s="19">
        <f t="shared" si="233"/>
        <v>-0.36090297118052517</v>
      </c>
      <c r="BB103" s="112">
        <v>168.09309813636801</v>
      </c>
      <c r="BC103" s="19">
        <f t="shared" si="234"/>
        <v>0.17683511491361248</v>
      </c>
      <c r="BD103" s="112">
        <v>191.450602174652</v>
      </c>
      <c r="BE103" s="19">
        <f t="shared" si="235"/>
        <v>0.34460443670488417</v>
      </c>
      <c r="BF103" s="112">
        <v>211.388013764774</v>
      </c>
      <c r="BG103" s="19">
        <f t="shared" si="236"/>
        <v>0.14985460913317583</v>
      </c>
      <c r="BH103" s="112">
        <v>227.373925260997</v>
      </c>
      <c r="BI103" s="19">
        <f t="shared" si="237"/>
        <v>-3.9991794119871305E-2</v>
      </c>
      <c r="BJ103" s="112">
        <v>202.361592327784</v>
      </c>
      <c r="BK103" s="19">
        <f t="shared" si="238"/>
        <v>3.2663868428268961E-2</v>
      </c>
      <c r="BL103" s="112">
        <v>188.15033124606001</v>
      </c>
      <c r="BM103" s="19">
        <f t="shared" si="239"/>
        <v>4.1862738054087911E-2</v>
      </c>
      <c r="BN103" s="112">
        <v>191.965072189002</v>
      </c>
      <c r="BO103" s="19">
        <f t="shared" si="240"/>
        <v>0.15841752738594939</v>
      </c>
      <c r="BP103" s="112">
        <v>186.13513721404999</v>
      </c>
      <c r="BQ103" s="19">
        <f t="shared" si="241"/>
        <v>7.8220789788171263E-2</v>
      </c>
      <c r="BR103" s="166">
        <v>207.321020492093</v>
      </c>
      <c r="BS103" s="19">
        <f>BR108/CS103-1</f>
        <v>-0.94859285055379172</v>
      </c>
      <c r="BT103" s="166">
        <v>207.35773740041</v>
      </c>
      <c r="BU103" s="19">
        <f t="shared" si="242"/>
        <v>0.12934683540393155</v>
      </c>
      <c r="BV103" s="112">
        <f t="shared" si="243"/>
        <v>2212.756888994842</v>
      </c>
      <c r="BW103" s="19">
        <f t="shared" si="244"/>
        <v>8.3113143184075033E-2</v>
      </c>
      <c r="BX103" s="19"/>
      <c r="BY103" s="108">
        <v>116.640027572203</v>
      </c>
      <c r="BZ103" s="138">
        <f t="shared" si="245"/>
        <v>-0.14045927632816557</v>
      </c>
      <c r="CA103" s="108">
        <v>121.517220256483</v>
      </c>
      <c r="CB103" s="138">
        <f t="shared" si="246"/>
        <v>0.73531099684442847</v>
      </c>
      <c r="CC103" s="137">
        <v>142.83487636133901</v>
      </c>
      <c r="CD103" s="138">
        <f t="shared" si="247"/>
        <v>9.6226035147725986E-2</v>
      </c>
      <c r="CE103" s="137">
        <v>142.38433025241599</v>
      </c>
      <c r="CF103" s="138">
        <f t="shared" si="248"/>
        <v>0.15781319229377244</v>
      </c>
      <c r="CG103" s="137">
        <v>183.838906315408</v>
      </c>
      <c r="CH103" s="138">
        <f t="shared" si="249"/>
        <v>6.1128030567571878E-2</v>
      </c>
      <c r="CI103" s="121">
        <v>236.84581430482899</v>
      </c>
      <c r="CJ103" s="138">
        <f t="shared" si="250"/>
        <v>0.13519078407646945</v>
      </c>
      <c r="CK103" s="121">
        <v>195.960755977433</v>
      </c>
      <c r="CL103" s="138">
        <f t="shared" si="251"/>
        <v>0.15676536588349133</v>
      </c>
      <c r="CM103" s="137">
        <v>180.590325744323</v>
      </c>
      <c r="CN103" s="138">
        <f t="shared" si="252"/>
        <v>0.18096287866999394</v>
      </c>
      <c r="CO103" s="137">
        <v>165.71319722879599</v>
      </c>
      <c r="CP103" s="138">
        <f t="shared" si="253"/>
        <v>6.2236846299977389E-2</v>
      </c>
      <c r="CQ103" s="137">
        <v>172.631745721225</v>
      </c>
      <c r="CR103" s="138">
        <f t="shared" si="254"/>
        <v>8.5052354662661811E-2</v>
      </c>
      <c r="CS103" s="137">
        <v>200.394305285874</v>
      </c>
      <c r="CT103" s="138">
        <f t="shared" si="255"/>
        <v>4.2574743412830518E-2</v>
      </c>
      <c r="CU103" s="137">
        <v>183.608552217924</v>
      </c>
      <c r="CV103" s="138">
        <f t="shared" si="256"/>
        <v>-4.4755094492711645E-2</v>
      </c>
      <c r="CW103" s="137">
        <f t="shared" si="257"/>
        <v>2042.9600572382531</v>
      </c>
      <c r="CX103" s="138">
        <f t="shared" si="258"/>
        <v>9.093826414134254E-2</v>
      </c>
      <c r="CY103" s="138"/>
      <c r="CZ103" s="139">
        <f t="shared" si="259"/>
        <v>-8.3763623142903976E-2</v>
      </c>
      <c r="DA103" s="139">
        <f t="shared" si="260"/>
        <v>0.1608195494325908</v>
      </c>
      <c r="DB103" s="139"/>
      <c r="DC103" s="139"/>
      <c r="DD103" s="139"/>
      <c r="DE103" s="139"/>
      <c r="DF103" s="139"/>
      <c r="DG103" s="139"/>
      <c r="DH103" s="139"/>
      <c r="DI103" s="139"/>
      <c r="DJ103" s="139"/>
      <c r="DK103" s="139"/>
      <c r="DL103" s="606"/>
      <c r="DM103" s="160">
        <v>135.70040878800199</v>
      </c>
      <c r="DN103" s="160">
        <v>70.026191545754997</v>
      </c>
      <c r="DO103" s="150">
        <v>130.296920326373</v>
      </c>
      <c r="DP103" s="150">
        <v>122.976945849386</v>
      </c>
      <c r="DQ103" s="150">
        <v>173.248562868589</v>
      </c>
      <c r="DR103" s="150">
        <v>208.63965566591</v>
      </c>
      <c r="DS103" s="150">
        <v>169.40406564451899</v>
      </c>
      <c r="DT103" s="150">
        <v>152.91786812783201</v>
      </c>
      <c r="DU103" s="150">
        <v>156.004000243462</v>
      </c>
      <c r="DV103" s="150">
        <v>159.09992267137699</v>
      </c>
      <c r="DW103" s="150">
        <v>202.137792613172</v>
      </c>
      <c r="DX103" s="150">
        <v>192.21097245257499</v>
      </c>
      <c r="DY103" s="151">
        <v>3.6319604237369241E-3</v>
      </c>
      <c r="DZ103" s="150">
        <f t="shared" si="261"/>
        <v>1872.6633067969519</v>
      </c>
      <c r="EA103" s="152">
        <f t="shared" si="262"/>
        <v>-0.17700115909479752</v>
      </c>
      <c r="EB103" s="152"/>
      <c r="EC103" s="142">
        <v>227.68789991488401</v>
      </c>
      <c r="ED103" s="112">
        <v>59.586205548966987</v>
      </c>
      <c r="EE103" s="112">
        <v>137.520682052935</v>
      </c>
      <c r="EF103" s="112">
        <v>181.14725400501601</v>
      </c>
      <c r="EG103" s="112">
        <v>230.81451924464699</v>
      </c>
      <c r="EH103" s="112">
        <v>355.881881868439</v>
      </c>
      <c r="EI103" s="112">
        <v>235.99538273498899</v>
      </c>
      <c r="EJ103" s="112">
        <v>164.697127262089</v>
      </c>
      <c r="EK103" s="112">
        <v>154.194342109958</v>
      </c>
      <c r="EL103" s="112">
        <v>147.67859586162501</v>
      </c>
      <c r="EM103" s="112">
        <v>188.694983292567</v>
      </c>
      <c r="EN103" s="112">
        <v>191.515396113355</v>
      </c>
      <c r="EO103" s="143">
        <f t="shared" si="263"/>
        <v>2275.4142700094708</v>
      </c>
      <c r="EP103" s="19"/>
      <c r="EQ103" s="157">
        <f>SUM(EC103:EN103)</f>
        <v>2275.4142700094708</v>
      </c>
    </row>
    <row r="104" spans="1:147" s="80" customFormat="1" ht="27" customHeight="1">
      <c r="A104" s="597"/>
      <c r="B104" s="128" t="s">
        <v>91</v>
      </c>
      <c r="C104" s="112">
        <f>C105+C106</f>
        <v>30768.068240747001</v>
      </c>
      <c r="D104" s="19">
        <f t="shared" si="208"/>
        <v>0.15483501965754343</v>
      </c>
      <c r="E104" s="112">
        <f>E105+E106</f>
        <v>26008.3300826015</v>
      </c>
      <c r="F104" s="19">
        <f t="shared" si="209"/>
        <v>-0.14025816913275335</v>
      </c>
      <c r="G104" s="112">
        <f>G105+G106</f>
        <v>37472.191577602804</v>
      </c>
      <c r="H104" s="19">
        <f t="shared" si="210"/>
        <v>-3.6836994454769179E-2</v>
      </c>
      <c r="I104" s="112">
        <f>I105+I106</f>
        <v>35729.109594155496</v>
      </c>
      <c r="J104" s="19">
        <f t="shared" si="211"/>
        <v>-2.016027002911247E-2</v>
      </c>
      <c r="K104" s="112">
        <f>K105+K106</f>
        <v>35296.5296726409</v>
      </c>
      <c r="L104" s="19">
        <f t="shared" si="212"/>
        <v>-4.3066520404050346E-3</v>
      </c>
      <c r="M104" s="112">
        <f>M105+M106</f>
        <v>31582.7828226491</v>
      </c>
      <c r="N104" s="19">
        <f t="shared" si="213"/>
        <v>3.8179009413238374E-2</v>
      </c>
      <c r="O104" s="112">
        <f>O105+O106</f>
        <v>27736.314795867202</v>
      </c>
      <c r="P104" s="19">
        <f t="shared" si="214"/>
        <v>-1.7262696027050883E-2</v>
      </c>
      <c r="Q104" s="126"/>
      <c r="R104" s="126"/>
      <c r="S104" s="112">
        <f t="shared" si="215"/>
        <v>224593.32678626402</v>
      </c>
      <c r="T104" s="19">
        <f t="shared" si="216"/>
        <v>-0.11308688181841309</v>
      </c>
      <c r="U104" s="19"/>
      <c r="V104" s="112">
        <f>V105+V106</f>
        <v>26642.825786380301</v>
      </c>
      <c r="W104" s="19">
        <f t="shared" si="217"/>
        <v>-6.3427186583736583E-2</v>
      </c>
      <c r="X104" s="112">
        <f>X105+X106</f>
        <v>30251.325629190498</v>
      </c>
      <c r="Y104" s="19">
        <f t="shared" si="218"/>
        <v>0.98821539617500753</v>
      </c>
      <c r="Z104" s="112">
        <f>Z105+Z106</f>
        <v>38905.347653370896</v>
      </c>
      <c r="AA104" s="19">
        <f t="shared" si="219"/>
        <v>0.46541027886196784</v>
      </c>
      <c r="AB104" s="112">
        <f>AB105+AB106</f>
        <v>36464.238488489398</v>
      </c>
      <c r="AC104" s="19">
        <f t="shared" si="220"/>
        <v>0.32887639021131609</v>
      </c>
      <c r="AD104" s="112">
        <f>AD105+AD106</f>
        <v>35449.197029358103</v>
      </c>
      <c r="AE104" s="19">
        <f t="shared" si="221"/>
        <v>0.22062721702347243</v>
      </c>
      <c r="AF104" s="112">
        <f>AF105+AF106</f>
        <v>30421.326704051902</v>
      </c>
      <c r="AG104" s="19">
        <f t="shared" si="222"/>
        <v>0.19111861696122823</v>
      </c>
      <c r="AH104" s="112">
        <f>AH105+AH106</f>
        <v>28223.528997766298</v>
      </c>
      <c r="AI104" s="19">
        <f t="shared" si="223"/>
        <v>0.18283943148452519</v>
      </c>
      <c r="AJ104" s="112">
        <f>AJ105+AJ106</f>
        <v>26872.568110805401</v>
      </c>
      <c r="AK104" s="19">
        <f t="shared" si="224"/>
        <v>0.11118486538344285</v>
      </c>
      <c r="AL104" s="112">
        <f>AL105+AL106</f>
        <v>28028.631293078099</v>
      </c>
      <c r="AM104" s="19">
        <f t="shared" si="225"/>
        <v>0.11937330421517078</v>
      </c>
      <c r="AN104" s="112">
        <f>AN105+AN106</f>
        <v>25787.106759546099</v>
      </c>
      <c r="AO104" s="19">
        <f t="shared" si="226"/>
        <v>2.7945932140083896E-2</v>
      </c>
      <c r="AP104" s="112">
        <f>AP105+AP106</f>
        <v>29207.785754652599</v>
      </c>
      <c r="AQ104" s="19">
        <f t="shared" si="227"/>
        <v>5.1668311480271845E-2</v>
      </c>
      <c r="AR104" s="112">
        <f>AR105+AR106</f>
        <v>31967.156006302903</v>
      </c>
      <c r="AS104" s="19">
        <f t="shared" si="228"/>
        <v>7.2873940990138442E-2</v>
      </c>
      <c r="AT104" s="112">
        <f t="shared" si="229"/>
        <v>368221.03821299248</v>
      </c>
      <c r="AU104" s="19">
        <f t="shared" si="230"/>
        <v>0.1956307889538702</v>
      </c>
      <c r="AV104" s="19"/>
      <c r="AW104" s="112">
        <f t="shared" si="231"/>
        <v>278176.3774040211</v>
      </c>
      <c r="AX104" s="112">
        <f>AX105+AX106</f>
        <v>28447.148374078199</v>
      </c>
      <c r="AY104" s="19">
        <f t="shared" si="232"/>
        <v>0.35502520365702761</v>
      </c>
      <c r="AZ104" s="112">
        <f>AZ105+AZ106</f>
        <v>15215.316050458601</v>
      </c>
      <c r="BA104" s="19">
        <f t="shared" si="233"/>
        <v>-0.45242045483757309</v>
      </c>
      <c r="BB104" s="112">
        <f>BB105+BB106</f>
        <v>26549.116117558999</v>
      </c>
      <c r="BC104" s="19">
        <f t="shared" si="234"/>
        <v>-0.17590219486472258</v>
      </c>
      <c r="BD104" s="112">
        <f>BD105+BD106</f>
        <v>27439.902429669102</v>
      </c>
      <c r="BE104" s="19">
        <f t="shared" si="235"/>
        <v>-0.15516043232014376</v>
      </c>
      <c r="BF104" s="112">
        <f>BF105+BF106</f>
        <v>29041.788135612598</v>
      </c>
      <c r="BG104" s="19">
        <f t="shared" si="236"/>
        <v>-0.13046979993354368</v>
      </c>
      <c r="BH104" s="112">
        <f>BH105+BH106</f>
        <v>25540.131999332301</v>
      </c>
      <c r="BI104" s="19">
        <f t="shared" si="237"/>
        <v>-0.18359514476653427</v>
      </c>
      <c r="BJ104" s="112">
        <f>BJ105+BJ106</f>
        <v>23860.828652240903</v>
      </c>
      <c r="BK104" s="19">
        <f t="shared" si="238"/>
        <v>-0.17768531515087527</v>
      </c>
      <c r="BL104" s="112">
        <f>BL105+BL106</f>
        <v>24183.706013249499</v>
      </c>
      <c r="BM104" s="19">
        <f t="shared" si="239"/>
        <v>-0.1846234366182764</v>
      </c>
      <c r="BN104" s="112">
        <f>BN105+BN106</f>
        <v>25039.574543659401</v>
      </c>
      <c r="BO104" s="19">
        <f t="shared" si="240"/>
        <v>-0.1298252036407842</v>
      </c>
      <c r="BP104" s="112">
        <f>BP105+BP106</f>
        <v>25086.053607761103</v>
      </c>
      <c r="BQ104" s="19">
        <f t="shared" si="241"/>
        <v>-0.12621670422080722</v>
      </c>
      <c r="BR104" s="112">
        <f>BR105+BR106</f>
        <v>27772.8114804004</v>
      </c>
      <c r="BS104" s="19">
        <f>BR104/CS104-1</f>
        <v>-0.15258561902781331</v>
      </c>
      <c r="BT104" s="112">
        <f>BT105+BT106</f>
        <v>29795.817369560602</v>
      </c>
      <c r="BU104" s="19">
        <f t="shared" si="242"/>
        <v>-6.2785181261260647E-2</v>
      </c>
      <c r="BV104" s="112">
        <f t="shared" si="243"/>
        <v>307972.19477358169</v>
      </c>
      <c r="BW104" s="19">
        <f t="shared" si="244"/>
        <v>-0.1418650203920806</v>
      </c>
      <c r="BX104" s="19"/>
      <c r="BY104" s="137">
        <f>BY105+BY106</f>
        <v>20993.8149469864</v>
      </c>
      <c r="BZ104" s="138">
        <f t="shared" si="245"/>
        <v>-0.11453973995762501</v>
      </c>
      <c r="CA104" s="137">
        <f>CA105+CA106</f>
        <v>27786.494555682002</v>
      </c>
      <c r="CB104" s="138">
        <f t="shared" si="246"/>
        <v>0.63542800536253652</v>
      </c>
      <c r="CC104" s="137">
        <f>SUM(CC105:CC106)</f>
        <v>32215.977220326298</v>
      </c>
      <c r="CD104" s="138">
        <f t="shared" si="247"/>
        <v>0.31636531823316982</v>
      </c>
      <c r="CE104" s="137">
        <v>32479.423880472401</v>
      </c>
      <c r="CF104" s="138">
        <f t="shared" si="248"/>
        <v>0.36988666584405139</v>
      </c>
      <c r="CG104" s="137">
        <v>33399.401347294202</v>
      </c>
      <c r="CH104" s="138">
        <f t="shared" si="249"/>
        <v>0.22317404315678124</v>
      </c>
      <c r="CI104" s="137">
        <f>CI105+CI106</f>
        <v>31283.660105167601</v>
      </c>
      <c r="CJ104" s="138">
        <f t="shared" si="250"/>
        <v>0.25926885687089984</v>
      </c>
      <c r="CK104" s="137">
        <f>CK105+CK106</f>
        <v>29016.663683464198</v>
      </c>
      <c r="CL104" s="138">
        <f t="shared" si="251"/>
        <v>0.21786611822369029</v>
      </c>
      <c r="CM104" s="137">
        <v>29659.554982729798</v>
      </c>
      <c r="CN104" s="138">
        <f t="shared" si="252"/>
        <v>0.24149331719648592</v>
      </c>
      <c r="CO104" s="137">
        <f>SUM(CO105:CO106)</f>
        <v>28775.338757711899</v>
      </c>
      <c r="CP104" s="138">
        <f t="shared" si="253"/>
        <v>0.14909447507117424</v>
      </c>
      <c r="CQ104" s="137">
        <f>SUM(CQ105:CQ106)</f>
        <v>28709.696933941403</v>
      </c>
      <c r="CR104" s="138">
        <f t="shared" si="254"/>
        <v>0.1060205085910062</v>
      </c>
      <c r="CS104" s="137">
        <f>CS105+CS106</f>
        <v>32773.589998010597</v>
      </c>
      <c r="CT104" s="138">
        <f t="shared" si="255"/>
        <v>0.10713632343057866</v>
      </c>
      <c r="CU104" s="137">
        <f>CU105+CU106</f>
        <v>31791.8760713349</v>
      </c>
      <c r="CV104" s="138">
        <f t="shared" si="256"/>
        <v>7.3972695414657785E-2</v>
      </c>
      <c r="CW104" s="137">
        <f t="shared" si="257"/>
        <v>358885.49248312163</v>
      </c>
      <c r="CX104" s="138">
        <f t="shared" si="258"/>
        <v>0.19566227513570666</v>
      </c>
      <c r="CY104" s="138"/>
      <c r="CZ104" s="139">
        <f t="shared" si="259"/>
        <v>-2.9954421433089462E-2</v>
      </c>
      <c r="DA104" s="139">
        <f t="shared" si="260"/>
        <v>0.14155123522968105</v>
      </c>
      <c r="DB104" s="139"/>
      <c r="DC104" s="139"/>
      <c r="DD104" s="139"/>
      <c r="DE104" s="139"/>
      <c r="DF104" s="139"/>
      <c r="DG104" s="139"/>
      <c r="DH104" s="139"/>
      <c r="DI104" s="139"/>
      <c r="DJ104" s="139"/>
      <c r="DK104" s="139"/>
      <c r="DL104" s="606"/>
      <c r="DM104" s="137">
        <v>23709.4942532844</v>
      </c>
      <c r="DN104" s="137">
        <v>16990.3502108137</v>
      </c>
      <c r="DO104" s="137">
        <v>24473.4320891762</v>
      </c>
      <c r="DP104" s="137">
        <v>23709.5700617396</v>
      </c>
      <c r="DQ104" s="137">
        <v>27305.518404475501</v>
      </c>
      <c r="DR104" s="137">
        <v>24842.717212036001</v>
      </c>
      <c r="DS104" s="137">
        <v>23825.823913868498</v>
      </c>
      <c r="DT104" s="137">
        <v>23890.225240766002</v>
      </c>
      <c r="DU104" s="137">
        <v>25041.751902888202</v>
      </c>
      <c r="DV104" s="137">
        <v>25957.653326442902</v>
      </c>
      <c r="DW104" s="137">
        <v>30807.576156513402</v>
      </c>
      <c r="DX104" s="137">
        <v>29602.1269507789</v>
      </c>
      <c r="DY104" s="138" t="e">
        <v>#DIV/0!</v>
      </c>
      <c r="DZ104" s="137">
        <f t="shared" si="261"/>
        <v>300156.23972278327</v>
      </c>
      <c r="EA104" s="19">
        <f t="shared" si="262"/>
        <v>-4.2328172408227505E-2</v>
      </c>
      <c r="EB104" s="19"/>
      <c r="EC104" s="131">
        <f t="shared" ref="EC104:EN104" si="264">EC105+EC106</f>
        <v>29228.722002901399</v>
      </c>
      <c r="ED104" s="131">
        <f t="shared" si="264"/>
        <v>13826.824627718699</v>
      </c>
      <c r="EE104" s="131">
        <f t="shared" si="264"/>
        <v>22758.447771523799</v>
      </c>
      <c r="EF104" s="131">
        <f t="shared" si="264"/>
        <v>25923.2310380651</v>
      </c>
      <c r="EG104" s="131">
        <f t="shared" si="264"/>
        <v>29032.4732655882</v>
      </c>
      <c r="EH104" s="131">
        <f t="shared" si="264"/>
        <v>32208.090871777698</v>
      </c>
      <c r="EI104" s="131">
        <f t="shared" si="264"/>
        <v>25648.910014549401</v>
      </c>
      <c r="EJ104" s="131">
        <f t="shared" si="264"/>
        <v>25600.899210904699</v>
      </c>
      <c r="EK104" s="131">
        <f t="shared" si="264"/>
        <v>25309.0048601786</v>
      </c>
      <c r="EL104" s="131">
        <f t="shared" si="264"/>
        <v>24146.2726390846</v>
      </c>
      <c r="EM104" s="108">
        <f t="shared" si="264"/>
        <v>29680.755002922899</v>
      </c>
      <c r="EN104" s="108">
        <f t="shared" si="264"/>
        <v>30059.2251210586</v>
      </c>
      <c r="EO104" s="143">
        <f t="shared" si="263"/>
        <v>313422.85642627371</v>
      </c>
      <c r="EP104" s="19"/>
      <c r="EQ104" s="155"/>
    </row>
    <row r="105" spans="1:147" s="80" customFormat="1" ht="27" customHeight="1">
      <c r="A105" s="597"/>
      <c r="B105" s="128" t="s">
        <v>92</v>
      </c>
      <c r="C105" s="112">
        <v>1525.4429</v>
      </c>
      <c r="D105" s="19">
        <f t="shared" si="208"/>
        <v>-0.76097081978294279</v>
      </c>
      <c r="E105" s="112">
        <v>1342.1878999999999</v>
      </c>
      <c r="F105" s="19">
        <f t="shared" si="209"/>
        <v>-0.74887449029780884</v>
      </c>
      <c r="G105" s="112">
        <v>1702.7127</v>
      </c>
      <c r="H105" s="19">
        <f t="shared" si="210"/>
        <v>-0.69610427577398726</v>
      </c>
      <c r="I105" s="112">
        <v>2608.3449000000001</v>
      </c>
      <c r="J105" s="19">
        <f t="shared" si="211"/>
        <v>-0.59105805818900803</v>
      </c>
      <c r="K105" s="112">
        <v>4549.5029999999997</v>
      </c>
      <c r="L105" s="19">
        <f t="shared" si="212"/>
        <v>-0.18241313313745056</v>
      </c>
      <c r="M105" s="112">
        <v>5370.5816999999997</v>
      </c>
      <c r="N105" s="19">
        <f t="shared" si="213"/>
        <v>9.1896298896865014E-2</v>
      </c>
      <c r="O105" s="112">
        <v>2005.7529999999999</v>
      </c>
      <c r="P105" s="19">
        <f t="shared" si="214"/>
        <v>-0.56416078232995392</v>
      </c>
      <c r="Q105" s="126"/>
      <c r="R105" s="126"/>
      <c r="S105" s="112">
        <f t="shared" si="215"/>
        <v>19104.526099999999</v>
      </c>
      <c r="T105" s="19">
        <f t="shared" si="216"/>
        <v>-0.53249189379443118</v>
      </c>
      <c r="U105" s="19"/>
      <c r="V105" s="112">
        <v>6381.8271000000004</v>
      </c>
      <c r="W105" s="19">
        <f t="shared" si="217"/>
        <v>-0.49680769369237898</v>
      </c>
      <c r="X105" s="112">
        <v>5344.6895999999997</v>
      </c>
      <c r="Y105" s="19">
        <f t="shared" si="218"/>
        <v>1.1401276823473658</v>
      </c>
      <c r="Z105" s="112">
        <v>5602.9504999999999</v>
      </c>
      <c r="AA105" s="19">
        <f t="shared" si="219"/>
        <v>1.8244419170039254</v>
      </c>
      <c r="AB105" s="112">
        <v>6378.2767999999996</v>
      </c>
      <c r="AC105" s="19">
        <f t="shared" si="220"/>
        <v>1.9394110354287348</v>
      </c>
      <c r="AD105" s="112">
        <v>5564.55</v>
      </c>
      <c r="AE105" s="19">
        <f t="shared" si="221"/>
        <v>1.6033213862485791</v>
      </c>
      <c r="AF105" s="112">
        <v>4918.5821999999998</v>
      </c>
      <c r="AG105" s="19">
        <f t="shared" si="222"/>
        <v>1.3624546735450567</v>
      </c>
      <c r="AH105" s="112">
        <v>4602.0479999999998</v>
      </c>
      <c r="AI105" s="19">
        <f t="shared" si="223"/>
        <v>1.1902035340340609</v>
      </c>
      <c r="AJ105" s="112">
        <v>2071.6637000000001</v>
      </c>
      <c r="AK105" s="19">
        <f t="shared" si="224"/>
        <v>-2.4656973798937498E-2</v>
      </c>
      <c r="AL105" s="112">
        <v>2060.1689999999999</v>
      </c>
      <c r="AM105" s="19">
        <f t="shared" si="225"/>
        <v>4.6771237309638503E-2</v>
      </c>
      <c r="AN105" s="112">
        <v>1954.3453</v>
      </c>
      <c r="AO105" s="19">
        <f t="shared" si="226"/>
        <v>-0.18228178804296324</v>
      </c>
      <c r="AP105" s="112">
        <v>2110.7444</v>
      </c>
      <c r="AQ105" s="19">
        <f t="shared" si="227"/>
        <v>-0.14634408828720313</v>
      </c>
      <c r="AR105" s="112">
        <v>1984.6451</v>
      </c>
      <c r="AS105" s="19">
        <f t="shared" si="228"/>
        <v>-0.37185215939982763</v>
      </c>
      <c r="AT105" s="112">
        <f t="shared" si="229"/>
        <v>48974.491700000006</v>
      </c>
      <c r="AU105" s="19">
        <f t="shared" si="230"/>
        <v>0.29669774296288498</v>
      </c>
      <c r="AV105" s="19"/>
      <c r="AW105" s="112">
        <f t="shared" si="231"/>
        <v>34609.106599999999</v>
      </c>
      <c r="AX105" s="112">
        <v>12682.680200000001</v>
      </c>
      <c r="AY105" s="19">
        <f t="shared" si="232"/>
        <v>0.20422050478136389</v>
      </c>
      <c r="AZ105" s="112">
        <v>2497.3694999999998</v>
      </c>
      <c r="BA105" s="19">
        <f t="shared" si="233"/>
        <v>-0.87155107413138611</v>
      </c>
      <c r="BB105" s="112">
        <v>1983.7372</v>
      </c>
      <c r="BC105" s="19">
        <f t="shared" si="234"/>
        <v>-0.90679860883381902</v>
      </c>
      <c r="BD105" s="112">
        <v>2169.9166</v>
      </c>
      <c r="BE105" s="19">
        <f t="shared" si="235"/>
        <v>-0.90297959679077788</v>
      </c>
      <c r="BF105" s="112">
        <v>2137.4810000000002</v>
      </c>
      <c r="BG105" s="19">
        <f t="shared" si="236"/>
        <v>-0.88385921686315483</v>
      </c>
      <c r="BH105" s="112">
        <v>2081.9794999999999</v>
      </c>
      <c r="BI105" s="19">
        <f t="shared" si="237"/>
        <v>-0.85839753303493282</v>
      </c>
      <c r="BJ105" s="112">
        <v>2101.1965</v>
      </c>
      <c r="BK105" s="19">
        <f t="shared" si="238"/>
        <v>-0.83451037487077595</v>
      </c>
      <c r="BL105" s="112">
        <v>2124.0360000000001</v>
      </c>
      <c r="BM105" s="19">
        <f t="shared" si="239"/>
        <v>-0.82341659894910546</v>
      </c>
      <c r="BN105" s="112">
        <v>1968.1177</v>
      </c>
      <c r="BO105" s="19">
        <f t="shared" si="240"/>
        <v>-0.82985185634096337</v>
      </c>
      <c r="BP105" s="112">
        <v>2389.9985000000001</v>
      </c>
      <c r="BQ105" s="19">
        <f t="shared" si="241"/>
        <v>-0.76098159978195912</v>
      </c>
      <c r="BR105" s="112">
        <v>2472.5938999999998</v>
      </c>
      <c r="BS105" s="19">
        <f>BR105/CS105-1</f>
        <v>-0.72632170225000614</v>
      </c>
      <c r="BT105" s="112">
        <v>3159.5191</v>
      </c>
      <c r="BU105" s="19">
        <f t="shared" si="242"/>
        <v>-0.62865048063467743</v>
      </c>
      <c r="BV105" s="112">
        <f t="shared" si="243"/>
        <v>37768.625699999997</v>
      </c>
      <c r="BW105" s="19">
        <f t="shared" si="244"/>
        <v>-0.77856900154862241</v>
      </c>
      <c r="BX105" s="19"/>
      <c r="BY105" s="108">
        <v>10531.858700000001</v>
      </c>
      <c r="BZ105" s="138">
        <f t="shared" si="245"/>
        <v>0.76673466751660757</v>
      </c>
      <c r="CA105" s="108">
        <v>19442.5098</v>
      </c>
      <c r="CB105" s="138">
        <f t="shared" si="246"/>
        <v>2.1665139748366298</v>
      </c>
      <c r="CC105" s="137">
        <v>21284.4162</v>
      </c>
      <c r="CD105" s="138">
        <f t="shared" si="247"/>
        <v>2.3985264536755366</v>
      </c>
      <c r="CE105" s="137">
        <v>22365.569800000001</v>
      </c>
      <c r="CF105" s="138">
        <f t="shared" si="248"/>
        <v>2.8816918580285638</v>
      </c>
      <c r="CG105" s="137">
        <v>18404.224099999999</v>
      </c>
      <c r="CH105" s="138">
        <f t="shared" si="249"/>
        <v>2.2599780079927649</v>
      </c>
      <c r="CI105" s="121">
        <v>14702.9889</v>
      </c>
      <c r="CJ105" s="138">
        <f t="shared" si="250"/>
        <v>1.7332764134240692</v>
      </c>
      <c r="CK105" s="121">
        <v>12696.847299999999</v>
      </c>
      <c r="CL105" s="138">
        <f t="shared" si="251"/>
        <v>1.529211791356262</v>
      </c>
      <c r="CM105" s="137">
        <v>12028.514499999999</v>
      </c>
      <c r="CN105" s="138">
        <f t="shared" si="252"/>
        <v>1.5874789359549131</v>
      </c>
      <c r="CO105" s="121">
        <v>11567.083000000001</v>
      </c>
      <c r="CP105" s="138">
        <f t="shared" si="253"/>
        <v>1.5786660266454748</v>
      </c>
      <c r="CQ105" s="121">
        <v>9999.2239000000009</v>
      </c>
      <c r="CR105" s="138">
        <f t="shared" si="254"/>
        <v>1.476823345416133</v>
      </c>
      <c r="CS105" s="108">
        <v>9034.6728999999996</v>
      </c>
      <c r="CT105" s="138">
        <f t="shared" si="255"/>
        <v>1.4175361281544436</v>
      </c>
      <c r="CU105" s="108">
        <v>8508.2083999999995</v>
      </c>
      <c r="CV105" s="138">
        <f t="shared" si="256"/>
        <v>1.2766625223218777</v>
      </c>
      <c r="CW105" s="137">
        <f t="shared" si="257"/>
        <v>170566.11750000002</v>
      </c>
      <c r="CX105" s="138">
        <f t="shared" si="258"/>
        <v>1.7999644301047866</v>
      </c>
      <c r="CY105" s="138"/>
      <c r="CZ105" s="139">
        <f t="shared" si="259"/>
        <v>-5.827156177397419E-2</v>
      </c>
      <c r="DA105" s="139">
        <f t="shared" si="260"/>
        <v>-9.6462586461335431E-2</v>
      </c>
      <c r="DB105" s="139"/>
      <c r="DC105" s="139"/>
      <c r="DD105" s="139"/>
      <c r="DE105" s="139"/>
      <c r="DF105" s="139"/>
      <c r="DG105" s="139"/>
      <c r="DH105" s="139"/>
      <c r="DI105" s="139"/>
      <c r="DJ105" s="139"/>
      <c r="DK105" s="139"/>
      <c r="DL105" s="606"/>
      <c r="DM105" s="108">
        <v>5961.2</v>
      </c>
      <c r="DN105" s="108">
        <v>6140.0360000000001</v>
      </c>
      <c r="DO105" s="137">
        <v>6262.8366999999998</v>
      </c>
      <c r="DP105" s="137">
        <v>5761.8096999999998</v>
      </c>
      <c r="DQ105" s="137">
        <v>5645.5056000000004</v>
      </c>
      <c r="DR105" s="137">
        <v>5379.2542999999996</v>
      </c>
      <c r="DS105" s="137">
        <v>5020.0807000000004</v>
      </c>
      <c r="DT105" s="137">
        <v>4648.7390999999998</v>
      </c>
      <c r="DU105" s="137">
        <v>4485.6848</v>
      </c>
      <c r="DV105" s="137">
        <v>4037.1163000000001</v>
      </c>
      <c r="DW105" s="137">
        <v>3837.8404</v>
      </c>
      <c r="DX105" s="137">
        <v>3737.1408000000001</v>
      </c>
      <c r="DY105" s="138">
        <v>-0.36561880925551898</v>
      </c>
      <c r="DZ105" s="137">
        <f t="shared" si="261"/>
        <v>60917.244400000003</v>
      </c>
      <c r="EA105" s="19">
        <f t="shared" si="262"/>
        <v>4.6370759549674956E-2</v>
      </c>
      <c r="EB105" s="141"/>
      <c r="EC105" s="142">
        <v>4590</v>
      </c>
      <c r="ED105" s="112">
        <v>3534.3</v>
      </c>
      <c r="EE105" s="112">
        <v>3711.0149999999999</v>
      </c>
      <c r="EF105" s="112">
        <v>3822.3454499999998</v>
      </c>
      <c r="EG105" s="112">
        <v>4384.8</v>
      </c>
      <c r="EH105" s="112">
        <v>5433.6</v>
      </c>
      <c r="EI105" s="112">
        <v>4998.9120000000003</v>
      </c>
      <c r="EJ105" s="112">
        <v>5184.7192999999997</v>
      </c>
      <c r="EK105" s="112">
        <v>5340.2609000000002</v>
      </c>
      <c r="EL105" s="112">
        <v>5607.2739000000001</v>
      </c>
      <c r="EM105" s="112">
        <v>5719.4193999999998</v>
      </c>
      <c r="EN105" s="112">
        <v>5891.0019000000002</v>
      </c>
      <c r="EO105" s="162">
        <f t="shared" si="263"/>
        <v>58217.647850000001</v>
      </c>
      <c r="EP105" s="19"/>
      <c r="EQ105" s="157">
        <f>SUM(EC105:EN105)</f>
        <v>58217.647850000001</v>
      </c>
    </row>
    <row r="106" spans="1:147" s="80" customFormat="1" ht="27" customHeight="1" thickBot="1">
      <c r="A106" s="598"/>
      <c r="B106" s="128" t="s">
        <v>93</v>
      </c>
      <c r="C106" s="112">
        <v>29242.625340746999</v>
      </c>
      <c r="D106" s="19">
        <f t="shared" si="208"/>
        <v>0.4432963445382514</v>
      </c>
      <c r="E106" s="112">
        <v>24666.142182601499</v>
      </c>
      <c r="F106" s="19">
        <f t="shared" si="209"/>
        <v>-9.6558140692762917E-3</v>
      </c>
      <c r="G106" s="112">
        <v>35769.4788776028</v>
      </c>
      <c r="H106" s="19">
        <f t="shared" si="210"/>
        <v>7.4081205412031004E-2</v>
      </c>
      <c r="I106" s="112">
        <v>33120.764694155499</v>
      </c>
      <c r="J106" s="19">
        <f t="shared" si="211"/>
        <v>0.10087106528581358</v>
      </c>
      <c r="K106" s="112">
        <v>30747.026672640899</v>
      </c>
      <c r="L106" s="19">
        <f t="shared" si="212"/>
        <v>2.8856945923959376E-2</v>
      </c>
      <c r="M106" s="112">
        <v>26212.201122649101</v>
      </c>
      <c r="N106" s="19">
        <f t="shared" si="213"/>
        <v>2.7818834105657997E-2</v>
      </c>
      <c r="O106" s="112">
        <v>25730.561795867201</v>
      </c>
      <c r="P106" s="19">
        <f t="shared" si="214"/>
        <v>8.9286560749528787E-2</v>
      </c>
      <c r="Q106" s="126"/>
      <c r="R106" s="126"/>
      <c r="S106" s="112">
        <f t="shared" si="215"/>
        <v>205488.80068626397</v>
      </c>
      <c r="T106" s="19">
        <f t="shared" si="216"/>
        <v>-3.2382665986973924E-2</v>
      </c>
      <c r="U106" s="19"/>
      <c r="V106" s="112">
        <v>20260.998686380299</v>
      </c>
      <c r="W106" s="19">
        <f t="shared" si="217"/>
        <v>0.28523198262379856</v>
      </c>
      <c r="X106" s="112">
        <v>24906.6360291905</v>
      </c>
      <c r="Y106" s="19">
        <f t="shared" si="218"/>
        <v>0.95838502154204952</v>
      </c>
      <c r="Z106" s="112">
        <v>33302.397153370897</v>
      </c>
      <c r="AA106" s="19">
        <f t="shared" si="219"/>
        <v>0.35566389043430524</v>
      </c>
      <c r="AB106" s="112">
        <v>30085.961688489399</v>
      </c>
      <c r="AC106" s="19">
        <f t="shared" si="220"/>
        <v>0.1905808689914632</v>
      </c>
      <c r="AD106" s="112">
        <v>29884.647029358101</v>
      </c>
      <c r="AE106" s="19">
        <f t="shared" si="221"/>
        <v>0.11077556759677698</v>
      </c>
      <c r="AF106" s="112">
        <v>25502.744504051901</v>
      </c>
      <c r="AG106" s="19">
        <f t="shared" si="222"/>
        <v>8.7159123242028347E-2</v>
      </c>
      <c r="AH106" s="112">
        <v>23621.480997766299</v>
      </c>
      <c r="AI106" s="19">
        <f t="shared" si="223"/>
        <v>8.5564352949489386E-2</v>
      </c>
      <c r="AJ106" s="112">
        <v>24800.9044108054</v>
      </c>
      <c r="AK106" s="19">
        <f t="shared" si="224"/>
        <v>0.12426452417055467</v>
      </c>
      <c r="AL106" s="112">
        <v>25968.462293078101</v>
      </c>
      <c r="AM106" s="19">
        <f t="shared" si="225"/>
        <v>0.1255666457931055</v>
      </c>
      <c r="AN106" s="112">
        <v>23832.761459546098</v>
      </c>
      <c r="AO106" s="19">
        <f t="shared" si="226"/>
        <v>5.0083873447958283E-2</v>
      </c>
      <c r="AP106" s="112">
        <v>27097.0413546526</v>
      </c>
      <c r="AQ106" s="19">
        <f t="shared" si="227"/>
        <v>7.1020091765699567E-2</v>
      </c>
      <c r="AR106" s="112">
        <v>29982.510906302901</v>
      </c>
      <c r="AS106" s="19">
        <f t="shared" si="228"/>
        <v>0.12562603868144406</v>
      </c>
      <c r="AT106" s="112">
        <f t="shared" si="229"/>
        <v>319246.54651299253</v>
      </c>
      <c r="AU106" s="19">
        <f t="shared" si="230"/>
        <v>0.18150381065490451</v>
      </c>
      <c r="AV106" s="19"/>
      <c r="AW106" s="112">
        <f t="shared" si="231"/>
        <v>243567.2708040211</v>
      </c>
      <c r="AX106" s="112">
        <v>15764.4681740782</v>
      </c>
      <c r="AY106" s="19">
        <f t="shared" si="232"/>
        <v>0.50683751699106994</v>
      </c>
      <c r="AZ106" s="112">
        <v>12717.946550458601</v>
      </c>
      <c r="BA106" s="19">
        <f t="shared" si="233"/>
        <v>0.52420539141062839</v>
      </c>
      <c r="BB106" s="112">
        <v>24565.378917558999</v>
      </c>
      <c r="BC106" s="19">
        <f t="shared" si="234"/>
        <v>1.2471977123744526</v>
      </c>
      <c r="BD106" s="112">
        <v>25269.985829669102</v>
      </c>
      <c r="BE106" s="19">
        <f t="shared" si="235"/>
        <v>1.498551553997582</v>
      </c>
      <c r="BF106" s="112">
        <v>26904.307135612598</v>
      </c>
      <c r="BG106" s="19">
        <f t="shared" si="236"/>
        <v>0.79419734037937695</v>
      </c>
      <c r="BH106" s="112">
        <v>23458.1524993323</v>
      </c>
      <c r="BI106" s="19">
        <f t="shared" si="237"/>
        <v>0.41478907633252127</v>
      </c>
      <c r="BJ106" s="112">
        <v>21759.632152240902</v>
      </c>
      <c r="BK106" s="19">
        <f t="shared" si="238"/>
        <v>0.33332579490836123</v>
      </c>
      <c r="BL106" s="112">
        <v>22059.670013249499</v>
      </c>
      <c r="BM106" s="19">
        <f t="shared" si="239"/>
        <v>0.25118367431903343</v>
      </c>
      <c r="BN106" s="112">
        <v>23071.456843659402</v>
      </c>
      <c r="BO106" s="19">
        <f t="shared" si="240"/>
        <v>0.34072024314956506</v>
      </c>
      <c r="BP106" s="112">
        <v>22696.055107761102</v>
      </c>
      <c r="BQ106" s="19">
        <f t="shared" si="241"/>
        <v>0.21301343192070687</v>
      </c>
      <c r="BR106" s="112">
        <v>25300.2175804004</v>
      </c>
      <c r="BS106" s="19">
        <f>BR106/CS106-1</f>
        <v>6.5769658992601787E-2</v>
      </c>
      <c r="BT106" s="112">
        <v>26636.298269560601</v>
      </c>
      <c r="BU106" s="19">
        <f t="shared" si="242"/>
        <v>0.14399065669336997</v>
      </c>
      <c r="BV106" s="112">
        <f t="shared" si="243"/>
        <v>270203.56907358172</v>
      </c>
      <c r="BW106" s="19">
        <f t="shared" si="244"/>
        <v>0.43481555786704873</v>
      </c>
      <c r="BX106" s="19"/>
      <c r="BY106" s="108">
        <v>10461.956246986399</v>
      </c>
      <c r="BZ106" s="138">
        <f t="shared" si="245"/>
        <v>-0.41053736783463746</v>
      </c>
      <c r="CA106" s="108">
        <v>8343.9847556820005</v>
      </c>
      <c r="CB106" s="138">
        <f t="shared" si="246"/>
        <v>-0.23099141706272686</v>
      </c>
      <c r="CC106" s="137">
        <v>10931.5610203263</v>
      </c>
      <c r="CD106" s="138">
        <f t="shared" si="247"/>
        <v>-0.39971424400414313</v>
      </c>
      <c r="CE106" s="137">
        <v>10113.8540804724</v>
      </c>
      <c r="CF106" s="138">
        <f t="shared" si="248"/>
        <v>-0.43648377977941166</v>
      </c>
      <c r="CG106" s="137">
        <v>14995.177247294199</v>
      </c>
      <c r="CH106" s="138">
        <f t="shared" si="249"/>
        <v>-0.30770229073014121</v>
      </c>
      <c r="CI106" s="108">
        <v>16580.6712051676</v>
      </c>
      <c r="CJ106" s="138">
        <f t="shared" si="250"/>
        <v>-0.14811299098710873</v>
      </c>
      <c r="CK106" s="121">
        <v>16319.8163834642</v>
      </c>
      <c r="CL106" s="138">
        <f t="shared" si="251"/>
        <v>-0.13218976788809</v>
      </c>
      <c r="CM106" s="137">
        <v>17631.040482729801</v>
      </c>
      <c r="CN106" s="138">
        <f t="shared" si="252"/>
        <v>-8.3696531871528701E-2</v>
      </c>
      <c r="CO106" s="137">
        <v>17208.255757711901</v>
      </c>
      <c r="CP106" s="138">
        <f t="shared" si="253"/>
        <v>-0.1628624448645587</v>
      </c>
      <c r="CQ106" s="137">
        <v>18710.473033941402</v>
      </c>
      <c r="CR106" s="138">
        <f t="shared" si="254"/>
        <v>-0.14644093749296272</v>
      </c>
      <c r="CS106" s="137">
        <v>23738.917098010599</v>
      </c>
      <c r="CT106" s="138">
        <f t="shared" si="255"/>
        <v>-8.2198731535152003E-2</v>
      </c>
      <c r="CU106" s="137">
        <v>23283.667671334901</v>
      </c>
      <c r="CV106" s="138">
        <f t="shared" si="256"/>
        <v>-9.9799724012852975E-2</v>
      </c>
      <c r="CW106" s="137">
        <f t="shared" si="257"/>
        <v>188319.3749831217</v>
      </c>
      <c r="CX106" s="138">
        <f t="shared" si="258"/>
        <v>-0.21283996896475976</v>
      </c>
      <c r="CY106" s="138"/>
      <c r="CZ106" s="139">
        <f t="shared" si="259"/>
        <v>-1.9177345992494765E-2</v>
      </c>
      <c r="DA106" s="139">
        <f t="shared" si="260"/>
        <v>0.2687502370970225</v>
      </c>
      <c r="DB106" s="139"/>
      <c r="DC106" s="139"/>
      <c r="DD106" s="139"/>
      <c r="DE106" s="139"/>
      <c r="DF106" s="139"/>
      <c r="DG106" s="139"/>
      <c r="DH106" s="139"/>
      <c r="DI106" s="139"/>
      <c r="DJ106" s="139"/>
      <c r="DK106" s="139"/>
      <c r="DL106" s="607"/>
      <c r="DM106" s="163">
        <v>17748.294253284399</v>
      </c>
      <c r="DN106" s="163">
        <v>10850.3142108137</v>
      </c>
      <c r="DO106" s="146">
        <v>18210.5953891762</v>
      </c>
      <c r="DP106" s="146">
        <v>17947.760361739602</v>
      </c>
      <c r="DQ106" s="146">
        <v>21660.0128044755</v>
      </c>
      <c r="DR106" s="146">
        <v>19463.462912035899</v>
      </c>
      <c r="DS106" s="146">
        <v>18805.7432138685</v>
      </c>
      <c r="DT106" s="146">
        <v>19241.486140765999</v>
      </c>
      <c r="DU106" s="146">
        <v>20556.067102888199</v>
      </c>
      <c r="DV106" s="146">
        <v>21920.5370264429</v>
      </c>
      <c r="DW106" s="146">
        <v>26969.735756513401</v>
      </c>
      <c r="DX106" s="146">
        <v>25864.986150778899</v>
      </c>
      <c r="DY106" s="147" t="e">
        <v>#DIV/0!</v>
      </c>
      <c r="DZ106" s="146">
        <f t="shared" si="261"/>
        <v>239238.99532278319</v>
      </c>
      <c r="EA106" s="148">
        <f t="shared" si="262"/>
        <v>-6.2562254675608053E-2</v>
      </c>
      <c r="EB106" s="149"/>
      <c r="EC106" s="142">
        <v>24638.722002901399</v>
      </c>
      <c r="ED106" s="112">
        <v>10292.5246277187</v>
      </c>
      <c r="EE106" s="112">
        <v>19047.4327715238</v>
      </c>
      <c r="EF106" s="112">
        <v>22100.885588065099</v>
      </c>
      <c r="EG106" s="112">
        <v>24647.673265588201</v>
      </c>
      <c r="EH106" s="112">
        <v>26774.4908717777</v>
      </c>
      <c r="EI106" s="112">
        <v>20649.998014549401</v>
      </c>
      <c r="EJ106" s="112">
        <v>20416.179910904699</v>
      </c>
      <c r="EK106" s="112">
        <v>19968.743960178599</v>
      </c>
      <c r="EL106" s="112">
        <v>18538.9987390846</v>
      </c>
      <c r="EM106" s="112">
        <v>23961.3356029229</v>
      </c>
      <c r="EN106" s="112">
        <v>24168.223221058601</v>
      </c>
      <c r="EO106" s="162">
        <f t="shared" si="263"/>
        <v>255205.2085762737</v>
      </c>
      <c r="EP106" s="19"/>
      <c r="EQ106" s="157">
        <f>SUM(EC106:EN106)</f>
        <v>255205.2085762737</v>
      </c>
    </row>
    <row r="107" spans="1:147" s="80" customFormat="1" ht="27" customHeight="1">
      <c r="A107" s="596" t="s">
        <v>112</v>
      </c>
      <c r="B107" s="128" t="s">
        <v>88</v>
      </c>
      <c r="C107" s="112">
        <v>20.7651026356911</v>
      </c>
      <c r="D107" s="19">
        <f t="shared" si="208"/>
        <v>0.32790826200142398</v>
      </c>
      <c r="E107" s="112">
        <v>13.9389717250187</v>
      </c>
      <c r="F107" s="19">
        <f t="shared" si="209"/>
        <v>-0.16220567730635238</v>
      </c>
      <c r="G107" s="112">
        <v>32.465488694968101</v>
      </c>
      <c r="H107" s="19">
        <f t="shared" si="210"/>
        <v>0.10315078903758912</v>
      </c>
      <c r="I107" s="112">
        <v>29.727106038929701</v>
      </c>
      <c r="J107" s="19">
        <f t="shared" si="211"/>
        <v>0.13970528340264599</v>
      </c>
      <c r="K107" s="112">
        <v>21.5929099382004</v>
      </c>
      <c r="L107" s="19">
        <f t="shared" si="212"/>
        <v>4.2791915957571813E-2</v>
      </c>
      <c r="M107" s="112">
        <v>20.997186114890098</v>
      </c>
      <c r="N107" s="19">
        <f t="shared" si="213"/>
        <v>8.3668346858411846E-2</v>
      </c>
      <c r="O107" s="112">
        <v>33.571877176039898</v>
      </c>
      <c r="P107" s="19">
        <f t="shared" si="214"/>
        <v>-8.8129687739740836E-3</v>
      </c>
      <c r="Q107" s="126"/>
      <c r="R107" s="126"/>
      <c r="S107" s="112">
        <f t="shared" si="215"/>
        <v>173.05864232373798</v>
      </c>
      <c r="T107" s="19">
        <f t="shared" si="216"/>
        <v>-0.16478570904175582</v>
      </c>
      <c r="U107" s="19"/>
      <c r="V107" s="112">
        <v>15.6374526990245</v>
      </c>
      <c r="W107" s="19">
        <f t="shared" si="217"/>
        <v>-0.20464558429126789</v>
      </c>
      <c r="X107" s="112">
        <v>16.637701339635001</v>
      </c>
      <c r="Y107" s="19">
        <f t="shared" si="218"/>
        <v>0.63282124955899466</v>
      </c>
      <c r="Z107" s="112">
        <v>29.429783323902299</v>
      </c>
      <c r="AA107" s="19">
        <f t="shared" si="219"/>
        <v>0.10926793455430728</v>
      </c>
      <c r="AB107" s="112">
        <v>26.0831519093936</v>
      </c>
      <c r="AC107" s="19">
        <f t="shared" si="220"/>
        <v>2.6826972930128257E-2</v>
      </c>
      <c r="AD107" s="112">
        <v>20.706825213899101</v>
      </c>
      <c r="AE107" s="19">
        <f t="shared" si="221"/>
        <v>4.5705592300394171E-2</v>
      </c>
      <c r="AF107" s="112">
        <v>19.376026046863501</v>
      </c>
      <c r="AG107" s="19">
        <f t="shared" si="222"/>
        <v>-0.10608785468691562</v>
      </c>
      <c r="AH107" s="112">
        <v>33.870375739797502</v>
      </c>
      <c r="AI107" s="19">
        <f t="shared" si="223"/>
        <v>6.8580153279784728E-3</v>
      </c>
      <c r="AJ107" s="112">
        <v>45.461367155215598</v>
      </c>
      <c r="AK107" s="19">
        <f t="shared" si="224"/>
        <v>-4.9692193685302199E-2</v>
      </c>
      <c r="AL107" s="112">
        <v>30.264803607341999</v>
      </c>
      <c r="AM107" s="19">
        <f t="shared" si="225"/>
        <v>-3.920638956054967E-2</v>
      </c>
      <c r="AN107" s="112">
        <v>24.488585801260299</v>
      </c>
      <c r="AO107" s="19">
        <f t="shared" si="226"/>
        <v>-0.1071394033681774</v>
      </c>
      <c r="AP107" s="112">
        <v>30.772263665449302</v>
      </c>
      <c r="AQ107" s="19">
        <f t="shared" si="227"/>
        <v>0.16963193469615789</v>
      </c>
      <c r="AR107" s="112">
        <v>22.552063220889199</v>
      </c>
      <c r="AS107" s="19">
        <f t="shared" si="228"/>
        <v>3.0726493847664793E-2</v>
      </c>
      <c r="AT107" s="112">
        <f t="shared" si="229"/>
        <v>315.28039972267192</v>
      </c>
      <c r="AU107" s="19">
        <f t="shared" si="230"/>
        <v>1.0985117078201156E-2</v>
      </c>
      <c r="AV107" s="19"/>
      <c r="AW107" s="112">
        <f t="shared" si="231"/>
        <v>289.97486552560053</v>
      </c>
      <c r="AX107" s="112">
        <v>19.660986838289102</v>
      </c>
      <c r="AY107" s="19">
        <f t="shared" si="232"/>
        <v>0.46979076826310751</v>
      </c>
      <c r="AZ107" s="112">
        <v>10.1895423912009</v>
      </c>
      <c r="BA107" s="19">
        <f t="shared" si="233"/>
        <v>-0.45915359664304878</v>
      </c>
      <c r="BB107" s="112">
        <v>26.530815871574699</v>
      </c>
      <c r="BC107" s="19">
        <f t="shared" si="234"/>
        <v>-0.13587249369494436</v>
      </c>
      <c r="BD107" s="112">
        <v>25.401701159995199</v>
      </c>
      <c r="BE107" s="19">
        <f t="shared" si="235"/>
        <v>-2.9079949055813459E-2</v>
      </c>
      <c r="BF107" s="112">
        <v>19.801773430652901</v>
      </c>
      <c r="BG107" s="19">
        <f t="shared" si="236"/>
        <v>0.1352213359979515</v>
      </c>
      <c r="BH107" s="112">
        <v>21.675537297993898</v>
      </c>
      <c r="BI107" s="19">
        <f t="shared" si="237"/>
        <v>0.34783698631862792</v>
      </c>
      <c r="BJ107" s="112">
        <v>33.639674337562298</v>
      </c>
      <c r="BK107" s="19">
        <f t="shared" si="238"/>
        <v>-1.7263771855535626E-2</v>
      </c>
      <c r="BL107" s="112">
        <v>47.838570674816602</v>
      </c>
      <c r="BM107" s="19">
        <f t="shared" si="239"/>
        <v>-7.6255371133554295E-2</v>
      </c>
      <c r="BN107" s="112">
        <v>31.4997969163215</v>
      </c>
      <c r="BO107" s="19">
        <f t="shared" si="240"/>
        <v>6.9769346904353657E-2</v>
      </c>
      <c r="BP107" s="112">
        <v>27.427110003106499</v>
      </c>
      <c r="BQ107" s="19">
        <f t="shared" si="241"/>
        <v>5.9272933345136503E-2</v>
      </c>
      <c r="BR107" s="112">
        <v>26.309356604086901</v>
      </c>
      <c r="BS107" s="19" t="e">
        <f>#REF!/CS107-1</f>
        <v>#REF!</v>
      </c>
      <c r="BT107" s="112">
        <v>21.879774465390099</v>
      </c>
      <c r="BU107" s="19">
        <f t="shared" si="242"/>
        <v>9.5634729052533896E-3</v>
      </c>
      <c r="BV107" s="112">
        <f t="shared" si="243"/>
        <v>311.85463999099062</v>
      </c>
      <c r="BW107" s="19">
        <f t="shared" si="244"/>
        <v>-7.2374389081355517E-3</v>
      </c>
      <c r="BX107" s="19"/>
      <c r="BY107" s="108">
        <v>13.3767249480843</v>
      </c>
      <c r="BZ107" s="138">
        <f t="shared" si="245"/>
        <v>1.1946712085533568</v>
      </c>
      <c r="CA107" s="108">
        <v>18.839992885144401</v>
      </c>
      <c r="CB107" s="138">
        <f t="shared" si="246"/>
        <v>2.9815898999637049</v>
      </c>
      <c r="CC107" s="137">
        <v>30.702431849459899</v>
      </c>
      <c r="CD107" s="138">
        <f t="shared" si="247"/>
        <v>1.3677568711499477</v>
      </c>
      <c r="CE107" s="137">
        <v>26.1625054867215</v>
      </c>
      <c r="CF107" s="138">
        <f t="shared" si="248"/>
        <v>0.72267026877886242</v>
      </c>
      <c r="CG107" s="137">
        <v>17.4430948421574</v>
      </c>
      <c r="CH107" s="138">
        <f t="shared" si="249"/>
        <v>-0.3159859601672893</v>
      </c>
      <c r="CI107" s="121">
        <v>16.081720206533799</v>
      </c>
      <c r="CJ107" s="138">
        <f t="shared" si="250"/>
        <v>-0.24598343309935022</v>
      </c>
      <c r="CK107" s="121">
        <v>34.230624021135803</v>
      </c>
      <c r="CL107" s="138">
        <f t="shared" si="251"/>
        <v>0.93866675933763544</v>
      </c>
      <c r="CM107" s="137">
        <v>51.787657735580801</v>
      </c>
      <c r="CN107" s="138">
        <f t="shared" si="252"/>
        <v>1.6613651056053462</v>
      </c>
      <c r="CO107" s="137">
        <v>29.4454098983805</v>
      </c>
      <c r="CP107" s="138">
        <f t="shared" si="253"/>
        <v>0.42500385211525704</v>
      </c>
      <c r="CQ107" s="137">
        <v>25.892391979178502</v>
      </c>
      <c r="CR107" s="138">
        <f t="shared" si="254"/>
        <v>6.708951555351339E-3</v>
      </c>
      <c r="CS107" s="137">
        <v>28.493059235627701</v>
      </c>
      <c r="CT107" s="138">
        <f t="shared" si="255"/>
        <v>-7.8374228554248582E-2</v>
      </c>
      <c r="CU107" s="137">
        <v>21.672510003185799</v>
      </c>
      <c r="CV107" s="138">
        <f t="shared" si="256"/>
        <v>-0.29898914729814363</v>
      </c>
      <c r="CW107" s="137">
        <f t="shared" si="257"/>
        <v>314.12812309119039</v>
      </c>
      <c r="CX107" s="138">
        <f t="shared" si="258"/>
        <v>0.33327284900164456</v>
      </c>
      <c r="CY107" s="138"/>
      <c r="CZ107" s="139">
        <f t="shared" si="259"/>
        <v>-0.23937581345822956</v>
      </c>
      <c r="DA107" s="139">
        <f t="shared" si="260"/>
        <v>0.10044136743104071</v>
      </c>
      <c r="DB107" s="139"/>
      <c r="DC107" s="139"/>
      <c r="DD107" s="139"/>
      <c r="DE107" s="139"/>
      <c r="DF107" s="139"/>
      <c r="DG107" s="139"/>
      <c r="DH107" s="139"/>
      <c r="DI107" s="139"/>
      <c r="DJ107" s="139"/>
      <c r="DK107" s="139"/>
      <c r="DL107" s="159"/>
      <c r="DM107" s="160">
        <v>6.0950929214138299</v>
      </c>
      <c r="DN107" s="160">
        <v>4.7317763402293496</v>
      </c>
      <c r="DO107" s="150">
        <v>12.966885335042299</v>
      </c>
      <c r="DP107" s="150">
        <v>15.187181180799699</v>
      </c>
      <c r="DQ107" s="150">
        <v>25.5010772095021</v>
      </c>
      <c r="DR107" s="150">
        <v>21.328072767203199</v>
      </c>
      <c r="DS107" s="150">
        <v>17.656785961931401</v>
      </c>
      <c r="DT107" s="150">
        <v>19.4590579197518</v>
      </c>
      <c r="DU107" s="150">
        <v>20.663389684646901</v>
      </c>
      <c r="DV107" s="150">
        <v>25.719838826480199</v>
      </c>
      <c r="DW107" s="150">
        <v>35.381538636479398</v>
      </c>
      <c r="DX107" s="150">
        <v>30.9160834238942</v>
      </c>
      <c r="DY107" s="151">
        <v>-6.2421863716670363E-2</v>
      </c>
      <c r="DZ107" s="150">
        <f t="shared" si="261"/>
        <v>235.60678020737441</v>
      </c>
      <c r="EA107" s="152">
        <f t="shared" si="262"/>
        <v>-0.10174871692985821</v>
      </c>
      <c r="EB107" s="161"/>
      <c r="EC107" s="142">
        <v>8.5058138321319294</v>
      </c>
      <c r="ED107" s="112">
        <v>3.8275563568741102</v>
      </c>
      <c r="EE107" s="112">
        <v>12.308991681435501</v>
      </c>
      <c r="EF107" s="112">
        <v>18.874159144258101</v>
      </c>
      <c r="EG107" s="112">
        <v>29.015089211079498</v>
      </c>
      <c r="EH107" s="112">
        <v>27.871107067352199</v>
      </c>
      <c r="EI107" s="112">
        <v>19.9502715817774</v>
      </c>
      <c r="EJ107" s="112">
        <v>20.548994227715401</v>
      </c>
      <c r="EK107" s="112">
        <v>21.638770964046699</v>
      </c>
      <c r="EL107" s="112">
        <v>26.700925615126899</v>
      </c>
      <c r="EM107" s="112">
        <v>40.078868304032703</v>
      </c>
      <c r="EN107" s="112">
        <v>32.974407388006298</v>
      </c>
      <c r="EO107" s="143">
        <f t="shared" si="263"/>
        <v>262.29495537383673</v>
      </c>
      <c r="EP107" s="19"/>
      <c r="EQ107" s="157">
        <f>SUM(EC107:EN107)</f>
        <v>262.29495537383673</v>
      </c>
    </row>
    <row r="108" spans="1:147" s="80" customFormat="1" ht="27" customHeight="1">
      <c r="A108" s="597"/>
      <c r="B108" s="128" t="s">
        <v>89</v>
      </c>
      <c r="C108" s="112">
        <v>1.4493</v>
      </c>
      <c r="D108" s="19">
        <f t="shared" si="208"/>
        <v>-0.37992555512771142</v>
      </c>
      <c r="E108" s="112">
        <v>0</v>
      </c>
      <c r="F108" s="19">
        <f t="shared" si="209"/>
        <v>-1</v>
      </c>
      <c r="G108" s="112">
        <v>3.5427</v>
      </c>
      <c r="H108" s="19">
        <f t="shared" si="210"/>
        <v>-0.50182104537848216</v>
      </c>
      <c r="I108" s="112">
        <v>10.853</v>
      </c>
      <c r="J108" s="19">
        <f t="shared" si="211"/>
        <v>0.48797608928130742</v>
      </c>
      <c r="K108" s="112">
        <v>7.9414999999999996</v>
      </c>
      <c r="L108" s="19">
        <f t="shared" si="212"/>
        <v>-2.6991594991300882E-2</v>
      </c>
      <c r="M108" s="112">
        <v>7.4156000000000004</v>
      </c>
      <c r="N108" s="19">
        <f t="shared" si="213"/>
        <v>-0.26841155056578825</v>
      </c>
      <c r="O108" s="112">
        <v>7.9012000000000002</v>
      </c>
      <c r="P108" s="19">
        <f t="shared" si="214"/>
        <v>-0.41452209287677932</v>
      </c>
      <c r="Q108" s="126"/>
      <c r="R108" s="126"/>
      <c r="S108" s="112">
        <f t="shared" si="215"/>
        <v>39.103299999999997</v>
      </c>
      <c r="T108" s="19">
        <f t="shared" si="216"/>
        <v>-0.40510742913997366</v>
      </c>
      <c r="U108" s="19"/>
      <c r="V108" s="112">
        <v>2.3372999999999999</v>
      </c>
      <c r="W108" s="19">
        <f t="shared" si="217"/>
        <v>-0.65025662511783811</v>
      </c>
      <c r="X108" s="112">
        <v>2.9956999999999998</v>
      </c>
      <c r="Y108" s="19">
        <f t="shared" si="218"/>
        <v>0.1191347878063358</v>
      </c>
      <c r="Z108" s="112">
        <v>7.1113</v>
      </c>
      <c r="AA108" s="19">
        <f t="shared" si="219"/>
        <v>-0.28810114924118047</v>
      </c>
      <c r="AB108" s="112">
        <v>7.2938000000000001</v>
      </c>
      <c r="AC108" s="19">
        <f t="shared" si="220"/>
        <v>-9.9664247272009177E-2</v>
      </c>
      <c r="AD108" s="112">
        <v>8.1617999999999995</v>
      </c>
      <c r="AE108" s="19">
        <f t="shared" si="221"/>
        <v>3.122038738044397E-2</v>
      </c>
      <c r="AF108" s="112">
        <v>10.1363</v>
      </c>
      <c r="AG108" s="19">
        <f t="shared" si="222"/>
        <v>-0.52790521123939849</v>
      </c>
      <c r="AH108" s="112">
        <v>13.4953</v>
      </c>
      <c r="AI108" s="19">
        <f t="shared" si="223"/>
        <v>-0.12956572777523356</v>
      </c>
      <c r="AJ108" s="112">
        <v>14.200200000000001</v>
      </c>
      <c r="AK108" s="19">
        <f t="shared" si="224"/>
        <v>-0.35214814612047141</v>
      </c>
      <c r="AL108" s="112">
        <v>12.5305</v>
      </c>
      <c r="AM108" s="19">
        <f t="shared" si="225"/>
        <v>-0.36055175088539382</v>
      </c>
      <c r="AN108" s="112">
        <v>6.7948000000000004</v>
      </c>
      <c r="AO108" s="19">
        <f t="shared" si="226"/>
        <v>-0.56422080129294583</v>
      </c>
      <c r="AP108" s="112">
        <v>10.3543</v>
      </c>
      <c r="AQ108" s="19">
        <f t="shared" si="227"/>
        <v>5.1059533863342388E-3</v>
      </c>
      <c r="AR108" s="112">
        <v>6.9012000000000002</v>
      </c>
      <c r="AS108" s="19">
        <f t="shared" si="228"/>
        <v>-0.12384628080287419</v>
      </c>
      <c r="AT108" s="112">
        <f t="shared" si="229"/>
        <v>102.3125</v>
      </c>
      <c r="AU108" s="19">
        <f t="shared" si="230"/>
        <v>-0.30694420735755146</v>
      </c>
      <c r="AV108" s="19"/>
      <c r="AW108" s="112">
        <f t="shared" si="231"/>
        <v>139.74850000000001</v>
      </c>
      <c r="AX108" s="112">
        <v>6.6829000000000001</v>
      </c>
      <c r="AY108" s="19">
        <f t="shared" si="232"/>
        <v>0.13666360512977516</v>
      </c>
      <c r="AZ108" s="112">
        <v>2.6768000000000001</v>
      </c>
      <c r="BA108" s="19">
        <f t="shared" si="233"/>
        <v>-0.58718751445799855</v>
      </c>
      <c r="BB108" s="112">
        <v>9.9892000000000003</v>
      </c>
      <c r="BC108" s="19">
        <f t="shared" si="234"/>
        <v>-0.23868607575642098</v>
      </c>
      <c r="BD108" s="112">
        <v>8.1012000000000004</v>
      </c>
      <c r="BE108" s="19">
        <f t="shared" si="235"/>
        <v>-0.42012511989463586</v>
      </c>
      <c r="BF108" s="112">
        <v>7.9146999999999998</v>
      </c>
      <c r="BG108" s="19">
        <f t="shared" si="236"/>
        <v>0.28302100894825566</v>
      </c>
      <c r="BH108" s="112">
        <v>21.4709</v>
      </c>
      <c r="BI108" s="19">
        <f t="shared" si="237"/>
        <v>3.6846962820736611</v>
      </c>
      <c r="BJ108" s="112">
        <v>15.504099999999999</v>
      </c>
      <c r="BK108" s="19">
        <f t="shared" si="238"/>
        <v>0.32537463989263027</v>
      </c>
      <c r="BL108" s="112">
        <v>21.918900000000001</v>
      </c>
      <c r="BM108" s="19">
        <f t="shared" si="239"/>
        <v>-0.18629627429725437</v>
      </c>
      <c r="BN108" s="112">
        <v>19.595800000000001</v>
      </c>
      <c r="BO108" s="19">
        <f t="shared" si="240"/>
        <v>0.72744582943987024</v>
      </c>
      <c r="BP108" s="112">
        <v>15.5923</v>
      </c>
      <c r="BQ108" s="19">
        <f t="shared" si="241"/>
        <v>0.76847609109881132</v>
      </c>
      <c r="BR108" s="112">
        <v>10.3017</v>
      </c>
      <c r="BS108" s="19" t="e">
        <f>#REF!/CS108-1</f>
        <v>#REF!</v>
      </c>
      <c r="BT108" s="112">
        <v>7.8766999999999996</v>
      </c>
      <c r="BU108" s="19">
        <f t="shared" si="242"/>
        <v>-0.16513508643624064</v>
      </c>
      <c r="BV108" s="112">
        <f t="shared" si="243"/>
        <v>147.62520000000001</v>
      </c>
      <c r="BW108" s="19">
        <f t="shared" si="244"/>
        <v>0.12188286076892108</v>
      </c>
      <c r="BX108" s="19"/>
      <c r="BY108" s="108">
        <v>5.8794000000000004</v>
      </c>
      <c r="BZ108" s="138">
        <f t="shared" si="245"/>
        <v>0.72416422287390025</v>
      </c>
      <c r="CA108" s="108">
        <v>6.4843000000000002</v>
      </c>
      <c r="CB108" s="138">
        <f t="shared" si="246"/>
        <v>2.9536003902201089</v>
      </c>
      <c r="CC108" s="137">
        <v>13.121</v>
      </c>
      <c r="CD108" s="138">
        <f t="shared" si="247"/>
        <v>3.0631096522466175</v>
      </c>
      <c r="CE108" s="137">
        <v>13.970599999999999</v>
      </c>
      <c r="CF108" s="138">
        <f t="shared" si="248"/>
        <v>3.5754241173773496</v>
      </c>
      <c r="CG108" s="137">
        <v>6.1688000000000001</v>
      </c>
      <c r="CH108" s="138">
        <f t="shared" si="249"/>
        <v>0.81890019165560957</v>
      </c>
      <c r="CI108" s="121">
        <v>4.5831999999999997</v>
      </c>
      <c r="CJ108" s="138">
        <f t="shared" si="250"/>
        <v>5.3294417760209489E-2</v>
      </c>
      <c r="CK108" s="121">
        <v>11.697900000000001</v>
      </c>
      <c r="CL108" s="138">
        <f t="shared" si="251"/>
        <v>1.5129752953813105</v>
      </c>
      <c r="CM108" s="137">
        <v>26.937200000000001</v>
      </c>
      <c r="CN108" s="138">
        <f t="shared" si="252"/>
        <v>15.902302817343291</v>
      </c>
      <c r="CO108" s="137">
        <v>11.3438</v>
      </c>
      <c r="CP108" s="138">
        <f t="shared" si="253"/>
        <v>1.7325897911497603</v>
      </c>
      <c r="CQ108" s="137">
        <v>8.8168000000000006</v>
      </c>
      <c r="CR108" s="138">
        <f t="shared" si="254"/>
        <v>1.4930863848437723</v>
      </c>
      <c r="CS108" s="137">
        <v>13.1493</v>
      </c>
      <c r="CT108" s="138">
        <f t="shared" si="255"/>
        <v>1.7714243561101042</v>
      </c>
      <c r="CU108" s="137">
        <v>9.4346999999999994</v>
      </c>
      <c r="CV108" s="138">
        <f t="shared" si="256"/>
        <v>0.98851325717657956</v>
      </c>
      <c r="CW108" s="137">
        <f t="shared" si="257"/>
        <v>131.58699999999999</v>
      </c>
      <c r="CX108" s="138">
        <f t="shared" si="258"/>
        <v>2.0507268216910481</v>
      </c>
      <c r="CY108" s="138"/>
      <c r="CZ108" s="139">
        <f t="shared" si="259"/>
        <v>-0.28249412516255623</v>
      </c>
      <c r="DA108" s="139">
        <f t="shared" si="260"/>
        <v>0.4913914345340713</v>
      </c>
      <c r="DB108" s="139"/>
      <c r="DC108" s="139"/>
      <c r="DD108" s="139"/>
      <c r="DE108" s="139"/>
      <c r="DF108" s="139"/>
      <c r="DG108" s="139"/>
      <c r="DH108" s="139"/>
      <c r="DI108" s="139"/>
      <c r="DJ108" s="139"/>
      <c r="DK108" s="139"/>
      <c r="DL108" s="605" t="s">
        <v>112</v>
      </c>
      <c r="DM108" s="160">
        <v>3.41</v>
      </c>
      <c r="DN108" s="160">
        <v>1.6400999999999999</v>
      </c>
      <c r="DO108" s="150">
        <v>3.2292999999999998</v>
      </c>
      <c r="DP108" s="150">
        <v>3.0533999999999999</v>
      </c>
      <c r="DQ108" s="150">
        <v>3.3915000000000002</v>
      </c>
      <c r="DR108" s="150">
        <v>4.3513000000000002</v>
      </c>
      <c r="DS108" s="150">
        <v>4.6550000000000002</v>
      </c>
      <c r="DT108" s="150">
        <v>1.5936999999999999</v>
      </c>
      <c r="DU108" s="150">
        <v>4.1513</v>
      </c>
      <c r="DV108" s="150">
        <v>3.5365000000000002</v>
      </c>
      <c r="DW108" s="150">
        <v>5.3762999999999996</v>
      </c>
      <c r="DX108" s="150">
        <v>4.7446000000000002</v>
      </c>
      <c r="DY108" s="151"/>
      <c r="DZ108" s="150">
        <f t="shared" si="261"/>
        <v>43.133000000000003</v>
      </c>
      <c r="EA108" s="152" t="str">
        <f t="shared" si="262"/>
        <v/>
      </c>
      <c r="EB108" s="165"/>
      <c r="EC108" s="142">
        <v>0</v>
      </c>
      <c r="ED108" s="112">
        <v>0</v>
      </c>
      <c r="EE108" s="112">
        <v>0</v>
      </c>
      <c r="EF108" s="112">
        <v>0</v>
      </c>
      <c r="EG108" s="112">
        <v>0</v>
      </c>
      <c r="EH108" s="112">
        <v>0</v>
      </c>
      <c r="EI108" s="112">
        <v>0</v>
      </c>
      <c r="EJ108" s="112">
        <v>0</v>
      </c>
      <c r="EK108" s="112">
        <v>0</v>
      </c>
      <c r="EL108" s="112">
        <v>0</v>
      </c>
      <c r="EM108" s="112">
        <v>0</v>
      </c>
      <c r="EN108" s="112">
        <v>0</v>
      </c>
      <c r="EO108" s="162">
        <f t="shared" si="263"/>
        <v>0</v>
      </c>
      <c r="EP108" s="19"/>
      <c r="EQ108" s="157">
        <f>SUM(EC108:EN108)</f>
        <v>0</v>
      </c>
    </row>
    <row r="109" spans="1:147" s="80" customFormat="1" ht="27" customHeight="1">
      <c r="A109" s="597"/>
      <c r="B109" s="128" t="s">
        <v>90</v>
      </c>
      <c r="C109" s="112">
        <v>19.315802635691099</v>
      </c>
      <c r="D109" s="19">
        <f t="shared" si="208"/>
        <v>0.45229931360922038</v>
      </c>
      <c r="E109" s="112">
        <v>13.9389717250187</v>
      </c>
      <c r="F109" s="19">
        <f t="shared" si="209"/>
        <v>2.1768828340523072E-2</v>
      </c>
      <c r="G109" s="112">
        <v>28.922788694968101</v>
      </c>
      <c r="H109" s="19">
        <f t="shared" si="210"/>
        <v>0.29591192534094946</v>
      </c>
      <c r="I109" s="112">
        <v>18.8741060389297</v>
      </c>
      <c r="J109" s="19">
        <f t="shared" si="211"/>
        <v>4.5107532151615892E-3</v>
      </c>
      <c r="K109" s="112">
        <v>13.6514099382004</v>
      </c>
      <c r="L109" s="19">
        <f t="shared" si="212"/>
        <v>8.8193104871203909E-2</v>
      </c>
      <c r="M109" s="112">
        <v>13.581586114890101</v>
      </c>
      <c r="N109" s="19">
        <f t="shared" si="213"/>
        <v>0.46991220800323186</v>
      </c>
      <c r="O109" s="112">
        <v>25.670677176039899</v>
      </c>
      <c r="P109" s="19">
        <f t="shared" si="214"/>
        <v>0.25990585281107914</v>
      </c>
      <c r="Q109" s="126"/>
      <c r="R109" s="126"/>
      <c r="S109" s="112">
        <f t="shared" si="215"/>
        <v>133.95534232373799</v>
      </c>
      <c r="T109" s="19">
        <f t="shared" si="216"/>
        <v>-5.3124965430330628E-2</v>
      </c>
      <c r="U109" s="19"/>
      <c r="V109" s="112">
        <v>13.300152699024499</v>
      </c>
      <c r="W109" s="19">
        <f t="shared" si="217"/>
        <v>2.4816127735038052E-2</v>
      </c>
      <c r="X109" s="112">
        <v>13.642001339635</v>
      </c>
      <c r="Y109" s="19">
        <f t="shared" si="218"/>
        <v>0.81584841184130452</v>
      </c>
      <c r="Z109" s="112">
        <v>22.318483323902299</v>
      </c>
      <c r="AA109" s="19">
        <f t="shared" si="219"/>
        <v>0.34923235415317766</v>
      </c>
      <c r="AB109" s="112">
        <v>18.789351909393599</v>
      </c>
      <c r="AC109" s="19">
        <f t="shared" si="220"/>
        <v>8.6058243956605329E-2</v>
      </c>
      <c r="AD109" s="112">
        <v>12.5450252138991</v>
      </c>
      <c r="AE109" s="19">
        <f t="shared" si="221"/>
        <v>5.5350190867800686E-2</v>
      </c>
      <c r="AF109" s="112">
        <v>9.2397260468635007</v>
      </c>
      <c r="AG109" s="19">
        <f t="shared" si="222"/>
        <v>44.15172032392168</v>
      </c>
      <c r="AH109" s="112">
        <v>20.375075739797499</v>
      </c>
      <c r="AI109" s="19">
        <f t="shared" si="223"/>
        <v>0.1234866544919262</v>
      </c>
      <c r="AJ109" s="112">
        <v>31.261167155215599</v>
      </c>
      <c r="AK109" s="19">
        <f t="shared" si="224"/>
        <v>0.20607887142596937</v>
      </c>
      <c r="AL109" s="112">
        <v>17.734303607342</v>
      </c>
      <c r="AM109" s="19">
        <f t="shared" si="225"/>
        <v>0.48977723465524425</v>
      </c>
      <c r="AN109" s="112">
        <v>17.693785801260301</v>
      </c>
      <c r="AO109" s="19">
        <f t="shared" si="226"/>
        <v>0.49506293693062142</v>
      </c>
      <c r="AP109" s="112">
        <v>20.4179636654493</v>
      </c>
      <c r="AQ109" s="19">
        <f t="shared" si="227"/>
        <v>0.27551234827441307</v>
      </c>
      <c r="AR109" s="112">
        <v>15.6508632208892</v>
      </c>
      <c r="AS109" s="19">
        <f t="shared" si="228"/>
        <v>0.11767335520294231</v>
      </c>
      <c r="AT109" s="112">
        <f t="shared" si="229"/>
        <v>212.96789972267186</v>
      </c>
      <c r="AU109" s="19">
        <f t="shared" si="230"/>
        <v>0.29677054086255761</v>
      </c>
      <c r="AV109" s="19"/>
      <c r="AW109" s="112">
        <f t="shared" si="231"/>
        <v>150.2263655256005</v>
      </c>
      <c r="AX109" s="112">
        <v>12.9780868382891</v>
      </c>
      <c r="AY109" s="19">
        <f t="shared" si="232"/>
        <v>0.73102899076092887</v>
      </c>
      <c r="AZ109" s="112">
        <v>7.5127423912009004</v>
      </c>
      <c r="BA109" s="19">
        <f t="shared" si="233"/>
        <v>-0.39196106110457929</v>
      </c>
      <c r="BB109" s="112">
        <v>16.541615871574699</v>
      </c>
      <c r="BC109" s="19">
        <f t="shared" si="234"/>
        <v>-5.9142849501028771E-2</v>
      </c>
      <c r="BD109" s="112">
        <v>17.3005011599952</v>
      </c>
      <c r="BE109" s="19">
        <f t="shared" si="235"/>
        <v>0.41901536054701172</v>
      </c>
      <c r="BF109" s="112">
        <v>11.887073430652899</v>
      </c>
      <c r="BG109" s="19">
        <f t="shared" si="236"/>
        <v>5.435183282631284E-2</v>
      </c>
      <c r="BH109" s="112">
        <v>0.20463729799389799</v>
      </c>
      <c r="BI109" s="19">
        <f t="shared" si="237"/>
        <v>-0.98220316229234284</v>
      </c>
      <c r="BJ109" s="112">
        <v>18.1355743375623</v>
      </c>
      <c r="BK109" s="19">
        <f t="shared" si="238"/>
        <v>-0.1951450556732045</v>
      </c>
      <c r="BL109" s="112">
        <v>25.919670674816601</v>
      </c>
      <c r="BM109" s="19">
        <f t="shared" si="239"/>
        <v>4.302588510089711E-2</v>
      </c>
      <c r="BN109" s="112">
        <v>11.9039969163215</v>
      </c>
      <c r="BO109" s="19">
        <f t="shared" si="240"/>
        <v>-0.34237910422616513</v>
      </c>
      <c r="BP109" s="112">
        <v>11.834810003106501</v>
      </c>
      <c r="BQ109" s="19">
        <f t="shared" si="241"/>
        <v>-0.30691656151438051</v>
      </c>
      <c r="BR109" s="112">
        <v>16.0076566040869</v>
      </c>
      <c r="BS109" s="19" t="e">
        <f>#REF!/CS109-1</f>
        <v>#REF!</v>
      </c>
      <c r="BT109" s="112">
        <v>14.0030744653901</v>
      </c>
      <c r="BU109" s="19">
        <f t="shared" si="242"/>
        <v>0.14424676161378214</v>
      </c>
      <c r="BV109" s="112">
        <f t="shared" si="243"/>
        <v>164.22943999099061</v>
      </c>
      <c r="BW109" s="19">
        <f t="shared" si="244"/>
        <v>-0.10031538532307582</v>
      </c>
      <c r="BX109" s="19"/>
      <c r="BY109" s="108">
        <v>7.4973249480842998</v>
      </c>
      <c r="BZ109" s="138">
        <f t="shared" si="245"/>
        <v>1.7922031629864783</v>
      </c>
      <c r="CA109" s="108">
        <v>12.3556928851444</v>
      </c>
      <c r="CB109" s="138">
        <f t="shared" si="246"/>
        <v>2.9964380243721815</v>
      </c>
      <c r="CC109" s="137">
        <v>17.5814318494599</v>
      </c>
      <c r="CD109" s="138">
        <f t="shared" si="247"/>
        <v>0.80552274968931292</v>
      </c>
      <c r="CE109" s="137">
        <v>12.191905486721501</v>
      </c>
      <c r="CF109" s="138">
        <f t="shared" si="248"/>
        <v>4.7902879618249017E-3</v>
      </c>
      <c r="CG109" s="137">
        <v>11.274294842157399</v>
      </c>
      <c r="CH109" s="138">
        <f t="shared" si="249"/>
        <v>-0.49007189349093427</v>
      </c>
      <c r="CI109" s="121">
        <v>11.498520206533801</v>
      </c>
      <c r="CJ109" s="138">
        <f t="shared" si="250"/>
        <v>-0.32269104592438402</v>
      </c>
      <c r="CK109" s="121">
        <v>22.532724021135799</v>
      </c>
      <c r="CL109" s="138">
        <f t="shared" si="251"/>
        <v>0.73304837405495848</v>
      </c>
      <c r="CM109" s="137">
        <v>24.8504577355808</v>
      </c>
      <c r="CN109" s="138">
        <f t="shared" si="252"/>
        <v>0.39098571924530701</v>
      </c>
      <c r="CO109" s="137">
        <v>18.101609898380499</v>
      </c>
      <c r="CP109" s="138">
        <f t="shared" si="253"/>
        <v>9.6264024971445705E-2</v>
      </c>
      <c r="CQ109" s="137">
        <v>17.075591979178501</v>
      </c>
      <c r="CR109" s="138">
        <f t="shared" si="254"/>
        <v>-0.23025149132215361</v>
      </c>
      <c r="CS109" s="137">
        <v>15.343759235627701</v>
      </c>
      <c r="CT109" s="138">
        <f t="shared" si="255"/>
        <v>-0.41372221867947068</v>
      </c>
      <c r="CU109" s="137">
        <v>12.2378100031858</v>
      </c>
      <c r="CV109" s="138">
        <f t="shared" si="256"/>
        <v>-0.5323990694385764</v>
      </c>
      <c r="CW109" s="137">
        <f t="shared" si="257"/>
        <v>182.5411230911904</v>
      </c>
      <c r="CX109" s="138">
        <f t="shared" si="258"/>
        <v>-5.1605247766642992E-2</v>
      </c>
      <c r="CY109" s="138"/>
      <c r="CZ109" s="139">
        <f t="shared" si="259"/>
        <v>-0.20242426805225089</v>
      </c>
      <c r="DA109" s="139">
        <f t="shared" si="260"/>
        <v>-0.10142153464796699</v>
      </c>
      <c r="DB109" s="139"/>
      <c r="DC109" s="139"/>
      <c r="DD109" s="139"/>
      <c r="DE109" s="139"/>
      <c r="DF109" s="139"/>
      <c r="DG109" s="139"/>
      <c r="DH109" s="139"/>
      <c r="DI109" s="139"/>
      <c r="DJ109" s="139"/>
      <c r="DK109" s="139"/>
      <c r="DL109" s="606"/>
      <c r="DM109" s="160">
        <v>2.6850929214138302</v>
      </c>
      <c r="DN109" s="160">
        <v>3.0916763402293501</v>
      </c>
      <c r="DO109" s="150">
        <v>9.737585335042299</v>
      </c>
      <c r="DP109" s="150">
        <v>12.1337811807997</v>
      </c>
      <c r="DQ109" s="150">
        <v>22.109577209502099</v>
      </c>
      <c r="DR109" s="150">
        <v>16.976772767203201</v>
      </c>
      <c r="DS109" s="150">
        <v>13.0017859619314</v>
      </c>
      <c r="DT109" s="150">
        <v>17.865357919751801</v>
      </c>
      <c r="DU109" s="150">
        <v>16.512089684646899</v>
      </c>
      <c r="DV109" s="150">
        <v>22.183338826480199</v>
      </c>
      <c r="DW109" s="150">
        <v>30.005238636479401</v>
      </c>
      <c r="DX109" s="150">
        <v>26.171483423894198</v>
      </c>
      <c r="DY109" s="151">
        <v>-0.2063092107786145</v>
      </c>
      <c r="DZ109" s="150">
        <f t="shared" si="261"/>
        <v>192.47378020737435</v>
      </c>
      <c r="EA109" s="152">
        <f t="shared" si="262"/>
        <v>-0.26619335879696782</v>
      </c>
      <c r="EB109" s="152"/>
      <c r="EC109" s="142">
        <v>8.5058138321319294</v>
      </c>
      <c r="ED109" s="112">
        <v>3.8275563568741102</v>
      </c>
      <c r="EE109" s="112">
        <v>12.308991681435501</v>
      </c>
      <c r="EF109" s="112">
        <v>18.874159144258101</v>
      </c>
      <c r="EG109" s="112">
        <v>29.015089211079498</v>
      </c>
      <c r="EH109" s="112">
        <v>27.871107067352199</v>
      </c>
      <c r="EI109" s="112">
        <v>19.9502715817774</v>
      </c>
      <c r="EJ109" s="112">
        <v>20.548994227715401</v>
      </c>
      <c r="EK109" s="112">
        <v>21.638770964046699</v>
      </c>
      <c r="EL109" s="112">
        <v>26.700925615126899</v>
      </c>
      <c r="EM109" s="112">
        <v>40.078868304032703</v>
      </c>
      <c r="EN109" s="112">
        <v>32.974407388006298</v>
      </c>
      <c r="EO109" s="143">
        <f t="shared" si="263"/>
        <v>262.29495537383673</v>
      </c>
      <c r="EP109" s="19"/>
      <c r="EQ109" s="157">
        <f>SUM(EC109:EN109)</f>
        <v>262.29495537383673</v>
      </c>
    </row>
    <row r="110" spans="1:147" s="80" customFormat="1" ht="27" customHeight="1">
      <c r="A110" s="597"/>
      <c r="B110" s="128" t="s">
        <v>91</v>
      </c>
      <c r="C110" s="112">
        <f>C111+C112</f>
        <v>1987.1899668170302</v>
      </c>
      <c r="D110" s="19">
        <f t="shared" si="208"/>
        <v>7.8133616169600462E-2</v>
      </c>
      <c r="E110" s="112">
        <f>E111+E112</f>
        <v>1524.86655591822</v>
      </c>
      <c r="F110" s="19">
        <f t="shared" si="209"/>
        <v>-0.17987206541789869</v>
      </c>
      <c r="G110" s="112">
        <f>G111+G112</f>
        <v>3417.11969256471</v>
      </c>
      <c r="H110" s="19">
        <f t="shared" si="210"/>
        <v>5.3363487565254664E-2</v>
      </c>
      <c r="I110" s="112">
        <f>I111+I112</f>
        <v>2365.3031822674002</v>
      </c>
      <c r="J110" s="19">
        <f t="shared" si="211"/>
        <v>5.3981285217473252E-2</v>
      </c>
      <c r="K110" s="112">
        <f>K111+K112</f>
        <v>1368.5148111258509</v>
      </c>
      <c r="L110" s="19">
        <f t="shared" si="212"/>
        <v>-5.4210978597097337E-2</v>
      </c>
      <c r="M110" s="112">
        <f>M111+M112</f>
        <v>1254.6830335345721</v>
      </c>
      <c r="N110" s="19">
        <f t="shared" si="213"/>
        <v>-7.3609782813990776E-2</v>
      </c>
      <c r="O110" s="112">
        <f>O111+O112</f>
        <v>2958.4157894554501</v>
      </c>
      <c r="P110" s="19">
        <f t="shared" si="214"/>
        <v>-4.5253891900209231E-2</v>
      </c>
      <c r="Q110" s="126"/>
      <c r="R110" s="126"/>
      <c r="S110" s="112">
        <f t="shared" si="215"/>
        <v>14876.093031683233</v>
      </c>
      <c r="T110" s="19">
        <f t="shared" si="216"/>
        <v>-0.22373293123519145</v>
      </c>
      <c r="U110" s="19"/>
      <c r="V110" s="112">
        <f>V111+V112</f>
        <v>1843.1759635481271</v>
      </c>
      <c r="W110" s="19">
        <f t="shared" si="217"/>
        <v>-0.18697875717683887</v>
      </c>
      <c r="X110" s="112">
        <f>X111+X112</f>
        <v>1859.3032765006601</v>
      </c>
      <c r="Y110" s="19">
        <f t="shared" si="218"/>
        <v>0.27445260353351131</v>
      </c>
      <c r="Z110" s="112">
        <f>Z111+Z112</f>
        <v>3244.0081063214402</v>
      </c>
      <c r="AA110" s="19">
        <f t="shared" si="219"/>
        <v>-7.8430066843441226E-3</v>
      </c>
      <c r="AB110" s="112">
        <f>AB111+AB112</f>
        <v>2244.1605135136297</v>
      </c>
      <c r="AC110" s="19">
        <f t="shared" si="220"/>
        <v>7.875316174660596E-2</v>
      </c>
      <c r="AD110" s="112">
        <f>AD111+AD112</f>
        <v>1446.9556953578431</v>
      </c>
      <c r="AE110" s="19">
        <f t="shared" si="221"/>
        <v>0.15943738100009308</v>
      </c>
      <c r="AF110" s="112">
        <f>AF111+AF112</f>
        <v>1354.378544006845</v>
      </c>
      <c r="AG110" s="19">
        <f t="shared" si="222"/>
        <v>9.616888762157938E-2</v>
      </c>
      <c r="AH110" s="112">
        <f>AH111+AH112</f>
        <v>3098.6413711007599</v>
      </c>
      <c r="AI110" s="19">
        <f t="shared" si="223"/>
        <v>4.3676604093981775E-2</v>
      </c>
      <c r="AJ110" s="112">
        <f>AJ111+AJ112</f>
        <v>4073.0041396096999</v>
      </c>
      <c r="AK110" s="19">
        <f t="shared" si="224"/>
        <v>-6.1071598217670164E-2</v>
      </c>
      <c r="AL110" s="112">
        <f>AL111+AL112</f>
        <v>2800.6820523904398</v>
      </c>
      <c r="AM110" s="19">
        <f t="shared" si="225"/>
        <v>-8.9611923245388247E-2</v>
      </c>
      <c r="AN110" s="112">
        <f>AN111+AN112</f>
        <v>2269.2275732867301</v>
      </c>
      <c r="AO110" s="19">
        <f t="shared" si="226"/>
        <v>-0.23349711616333568</v>
      </c>
      <c r="AP110" s="112">
        <f>AP111+AP112</f>
        <v>2264.2712613222102</v>
      </c>
      <c r="AQ110" s="19">
        <f t="shared" si="227"/>
        <v>-0.20057298609272856</v>
      </c>
      <c r="AR110" s="112">
        <f>AR111+AR112</f>
        <v>1370.949737433926</v>
      </c>
      <c r="AS110" s="19">
        <f t="shared" si="228"/>
        <v>7.5874000057767788E-2</v>
      </c>
      <c r="AT110" s="112">
        <f t="shared" si="229"/>
        <v>27868.758234392313</v>
      </c>
      <c r="AU110" s="19">
        <f t="shared" si="230"/>
        <v>-3.9335460232763242E-2</v>
      </c>
      <c r="AV110" s="19"/>
      <c r="AW110" s="112">
        <f t="shared" si="231"/>
        <v>27735.608946268825</v>
      </c>
      <c r="AX110" s="112">
        <f>AX111+AX112</f>
        <v>2267.0698703367498</v>
      </c>
      <c r="AY110" s="19">
        <f t="shared" si="232"/>
        <v>0.27998516307664656</v>
      </c>
      <c r="AZ110" s="112">
        <f>AZ111+AZ112</f>
        <v>1458.9034314384139</v>
      </c>
      <c r="BA110" s="19">
        <f t="shared" si="233"/>
        <v>-0.35055017161361124</v>
      </c>
      <c r="BB110" s="112">
        <f>BB111+BB112</f>
        <v>3269.6520088825855</v>
      </c>
      <c r="BC110" s="19">
        <f t="shared" si="234"/>
        <v>-8.5554469623078555E-2</v>
      </c>
      <c r="BD110" s="112">
        <f>BD111+BD112</f>
        <v>2080.32809830204</v>
      </c>
      <c r="BE110" s="19">
        <f t="shared" si="235"/>
        <v>-0.19228714634905753</v>
      </c>
      <c r="BF110" s="112">
        <f>BF111+BF112</f>
        <v>1247.980890619333</v>
      </c>
      <c r="BG110" s="19">
        <f t="shared" si="236"/>
        <v>-4.1185839922484258E-2</v>
      </c>
      <c r="BH110" s="112">
        <f>BH111+BH112</f>
        <v>1235.5564542116479</v>
      </c>
      <c r="BI110" s="19">
        <f t="shared" si="237"/>
        <v>2.5463820475773558E-2</v>
      </c>
      <c r="BJ110" s="112">
        <f>BJ111+BJ112</f>
        <v>2968.9669759251701</v>
      </c>
      <c r="BK110" s="19">
        <f t="shared" si="238"/>
        <v>-0.21842412568908032</v>
      </c>
      <c r="BL110" s="112">
        <f>BL111+BL112</f>
        <v>4337.92835734661</v>
      </c>
      <c r="BM110" s="19">
        <f t="shared" si="239"/>
        <v>-0.23404480566007102</v>
      </c>
      <c r="BN110" s="112">
        <f>BN111+BN112</f>
        <v>3076.3606465216731</v>
      </c>
      <c r="BO110" s="19">
        <f t="shared" si="240"/>
        <v>-4.1576787467386467E-2</v>
      </c>
      <c r="BP110" s="112">
        <f>BP111+BP112</f>
        <v>2960.494501897118</v>
      </c>
      <c r="BQ110" s="19">
        <f t="shared" si="241"/>
        <v>2.0216106284486779E-2</v>
      </c>
      <c r="BR110" s="112">
        <f>BR111+BR112</f>
        <v>2832.367710787481</v>
      </c>
      <c r="BS110" s="19">
        <f>BR110/CS110-1</f>
        <v>5.2694161551317897E-2</v>
      </c>
      <c r="BT110" s="112">
        <f>BT111+BT112</f>
        <v>1274.26607331371</v>
      </c>
      <c r="BU110" s="19">
        <f t="shared" si="242"/>
        <v>-0.47246865931650572</v>
      </c>
      <c r="BV110" s="112">
        <f t="shared" si="243"/>
        <v>29009.875019582534</v>
      </c>
      <c r="BW110" s="19">
        <f t="shared" si="244"/>
        <v>-0.13026943936891289</v>
      </c>
      <c r="BX110" s="19"/>
      <c r="BY110" s="137">
        <f>BY111+BY112</f>
        <v>1771.168866432396</v>
      </c>
      <c r="BZ110" s="138">
        <f t="shared" si="245"/>
        <v>2.5549638978527156</v>
      </c>
      <c r="CA110" s="137">
        <f>CA111+CA112</f>
        <v>2246.3681837643699</v>
      </c>
      <c r="CB110" s="138">
        <f t="shared" si="246"/>
        <v>5.5008903505056805</v>
      </c>
      <c r="CC110" s="137">
        <f>SUM(CC111:CC112)</f>
        <v>3575.5568814852004</v>
      </c>
      <c r="CD110" s="138">
        <f t="shared" si="247"/>
        <v>2.5731951088153444</v>
      </c>
      <c r="CE110" s="137">
        <v>2575.5787949872902</v>
      </c>
      <c r="CF110" s="138">
        <f t="shared" si="248"/>
        <v>1.031136926740035</v>
      </c>
      <c r="CG110" s="137">
        <v>1301.5878807197</v>
      </c>
      <c r="CH110" s="138">
        <f t="shared" si="249"/>
        <v>-0.35543352654744287</v>
      </c>
      <c r="CI110" s="137">
        <f>CI111+CI112</f>
        <v>1204.875715301589</v>
      </c>
      <c r="CJ110" s="138">
        <f t="shared" si="250"/>
        <v>-0.2527874398616341</v>
      </c>
      <c r="CK110" s="137">
        <f>CK111+CK112</f>
        <v>3798.6932216181503</v>
      </c>
      <c r="CL110" s="138">
        <f t="shared" si="251"/>
        <v>1.3607392579518538</v>
      </c>
      <c r="CM110" s="137">
        <v>5663.4231210937496</v>
      </c>
      <c r="CN110" s="138">
        <f t="shared" si="252"/>
        <v>2.2982069119213246</v>
      </c>
      <c r="CO110" s="137">
        <f>SUM(CO111:CO112)</f>
        <v>3209.81441840547</v>
      </c>
      <c r="CP110" s="138">
        <f t="shared" si="253"/>
        <v>0.91364877425436264</v>
      </c>
      <c r="CQ110" s="137">
        <f>SUM(CQ111:CQ112)</f>
        <v>2901.83078238091</v>
      </c>
      <c r="CR110" s="138">
        <f t="shared" si="254"/>
        <v>0.39298444229471219</v>
      </c>
      <c r="CS110" s="137">
        <f>CS111+CS112</f>
        <v>2690.589360364193</v>
      </c>
      <c r="CT110" s="138">
        <f t="shared" si="255"/>
        <v>-2.2649280582814346E-2</v>
      </c>
      <c r="CU110" s="137">
        <f>CU111+CU112</f>
        <v>2415.5267659788919</v>
      </c>
      <c r="CV110" s="138">
        <f t="shared" si="256"/>
        <v>-0.12256516833123043</v>
      </c>
      <c r="CW110" s="137">
        <f t="shared" si="257"/>
        <v>33355.013992531909</v>
      </c>
      <c r="CX110" s="138">
        <f t="shared" si="258"/>
        <v>0.72987278830833024</v>
      </c>
      <c r="CY110" s="138"/>
      <c r="CZ110" s="139">
        <f t="shared" si="259"/>
        <v>-0.1022313543780865</v>
      </c>
      <c r="DA110" s="139">
        <f t="shared" si="260"/>
        <v>-7.279591329009083E-2</v>
      </c>
      <c r="DB110" s="139"/>
      <c r="DC110" s="139"/>
      <c r="DD110" s="139"/>
      <c r="DE110" s="139"/>
      <c r="DF110" s="139"/>
      <c r="DG110" s="139"/>
      <c r="DH110" s="139"/>
      <c r="DI110" s="139"/>
      <c r="DJ110" s="139"/>
      <c r="DK110" s="139"/>
      <c r="DL110" s="606"/>
      <c r="DM110" s="137">
        <v>498.224150040518</v>
      </c>
      <c r="DN110" s="137">
        <v>345.54777309690098</v>
      </c>
      <c r="DO110" s="137">
        <v>1000.66096941195</v>
      </c>
      <c r="DP110" s="137">
        <v>1268.0478411276199</v>
      </c>
      <c r="DQ110" s="137">
        <v>2019.32296252995</v>
      </c>
      <c r="DR110" s="137">
        <v>1612.4939268666401</v>
      </c>
      <c r="DS110" s="137">
        <v>1609.1117258387301</v>
      </c>
      <c r="DT110" s="137">
        <v>1717.1218399377501</v>
      </c>
      <c r="DU110" s="137">
        <v>1677.3268227635699</v>
      </c>
      <c r="DV110" s="137">
        <v>2083.1752992162801</v>
      </c>
      <c r="DW110" s="137">
        <v>2697.7979353665801</v>
      </c>
      <c r="DX110" s="137">
        <v>2752.9415049375998</v>
      </c>
      <c r="DY110" s="138" t="e">
        <v>#DIV/0!</v>
      </c>
      <c r="DZ110" s="137">
        <f t="shared" si="261"/>
        <v>19281.772751134089</v>
      </c>
      <c r="EA110" s="19">
        <f t="shared" si="262"/>
        <v>-4.7784436102141337E-2</v>
      </c>
      <c r="EB110" s="19"/>
      <c r="EC110" s="131">
        <f t="shared" ref="EC110:EN110" si="265">EC111+EC112</f>
        <v>672.74658726329199</v>
      </c>
      <c r="ED110" s="131">
        <f t="shared" si="265"/>
        <v>330.32509337346897</v>
      </c>
      <c r="EE110" s="131">
        <f t="shared" si="265"/>
        <v>980.28997204893597</v>
      </c>
      <c r="EF110" s="131">
        <f t="shared" si="265"/>
        <v>1471.97934514692</v>
      </c>
      <c r="EG110" s="131">
        <f t="shared" si="265"/>
        <v>2231.55733073601</v>
      </c>
      <c r="EH110" s="131">
        <f t="shared" si="265"/>
        <v>1965.9915911558901</v>
      </c>
      <c r="EI110" s="131">
        <f t="shared" si="265"/>
        <v>1691.39654243938</v>
      </c>
      <c r="EJ110" s="131">
        <f t="shared" si="265"/>
        <v>1860.20515050465</v>
      </c>
      <c r="EK110" s="131">
        <f t="shared" si="265"/>
        <v>1707.5221793369701</v>
      </c>
      <c r="EL110" s="131">
        <f t="shared" si="265"/>
        <v>1929.70670733565</v>
      </c>
      <c r="EM110" s="108">
        <f t="shared" si="265"/>
        <v>2764.6616640018401</v>
      </c>
      <c r="EN110" s="108">
        <f t="shared" si="265"/>
        <v>2642.99568992887</v>
      </c>
      <c r="EO110" s="143">
        <f t="shared" si="263"/>
        <v>20249.377853271875</v>
      </c>
      <c r="EP110" s="19"/>
      <c r="EQ110" s="155"/>
    </row>
    <row r="111" spans="1:147" s="80" customFormat="1" ht="27" customHeight="1">
      <c r="A111" s="597"/>
      <c r="B111" s="128" t="s">
        <v>92</v>
      </c>
      <c r="C111" s="112">
        <v>118.84310000000001</v>
      </c>
      <c r="D111" s="19">
        <f t="shared" si="208"/>
        <v>-0.87062209726517226</v>
      </c>
      <c r="E111" s="112">
        <v>0</v>
      </c>
      <c r="F111" s="19">
        <f t="shared" si="209"/>
        <v>-1</v>
      </c>
      <c r="G111" s="112">
        <v>303.09949999999998</v>
      </c>
      <c r="H111" s="19">
        <f t="shared" si="210"/>
        <v>-0.71023648890555724</v>
      </c>
      <c r="I111" s="112">
        <v>640.86369999999999</v>
      </c>
      <c r="J111" s="19">
        <f t="shared" si="211"/>
        <v>-0.33466225007153128</v>
      </c>
      <c r="K111" s="112">
        <v>500.88839999999999</v>
      </c>
      <c r="L111" s="19">
        <f t="shared" si="212"/>
        <v>-0.46319413424465627</v>
      </c>
      <c r="M111" s="112">
        <v>274.16210000000001</v>
      </c>
      <c r="N111" s="19">
        <f t="shared" si="213"/>
        <v>-0.75424770128882712</v>
      </c>
      <c r="O111" s="112">
        <v>261.3211</v>
      </c>
      <c r="P111" s="19">
        <f t="shared" si="214"/>
        <v>-0.77829713539419754</v>
      </c>
      <c r="Q111" s="126"/>
      <c r="R111" s="126"/>
      <c r="S111" s="112">
        <f t="shared" si="215"/>
        <v>2099.1779000000001</v>
      </c>
      <c r="T111" s="19">
        <f t="shared" si="216"/>
        <v>-0.71816330170442111</v>
      </c>
      <c r="U111" s="19"/>
      <c r="V111" s="112">
        <v>918.57339999999999</v>
      </c>
      <c r="W111" s="19">
        <f t="shared" si="217"/>
        <v>-0.40332097285531976</v>
      </c>
      <c r="X111" s="112">
        <v>442.44510000000002</v>
      </c>
      <c r="Y111" s="19">
        <f t="shared" si="218"/>
        <v>-0.62172462649969529</v>
      </c>
      <c r="Z111" s="112">
        <v>1046.0237</v>
      </c>
      <c r="AA111" s="19">
        <f t="shared" si="219"/>
        <v>-0.54719842951541375</v>
      </c>
      <c r="AB111" s="112">
        <v>963.21559999999999</v>
      </c>
      <c r="AC111" s="19">
        <f t="shared" si="220"/>
        <v>0.48027350806691427</v>
      </c>
      <c r="AD111" s="112">
        <v>933.09040000000005</v>
      </c>
      <c r="AE111" s="19">
        <f t="shared" si="221"/>
        <v>0.63884512130757676</v>
      </c>
      <c r="AF111" s="112">
        <v>1115.6034</v>
      </c>
      <c r="AG111" s="19">
        <f t="shared" si="222"/>
        <v>0.17398496807120001</v>
      </c>
      <c r="AH111" s="112">
        <v>1178.6996999999999</v>
      </c>
      <c r="AI111" s="19">
        <f t="shared" si="223"/>
        <v>0.11008929878164198</v>
      </c>
      <c r="AJ111" s="112">
        <v>850.55510000000004</v>
      </c>
      <c r="AK111" s="19">
        <f t="shared" si="224"/>
        <v>-0.45573665990108925</v>
      </c>
      <c r="AL111" s="112">
        <v>1029.3115</v>
      </c>
      <c r="AM111" s="19">
        <f t="shared" si="225"/>
        <v>-0.54678176599203376</v>
      </c>
      <c r="AN111" s="112">
        <v>468.25029999999998</v>
      </c>
      <c r="AO111" s="19">
        <f t="shared" si="226"/>
        <v>-0.81097567572368112</v>
      </c>
      <c r="AP111" s="112">
        <v>872.34659999999997</v>
      </c>
      <c r="AQ111" s="19">
        <f t="shared" si="227"/>
        <v>-0.67477025701545124</v>
      </c>
      <c r="AR111" s="112">
        <v>664.77760000000001</v>
      </c>
      <c r="AS111" s="19">
        <f t="shared" si="228"/>
        <v>0.65587356750153925</v>
      </c>
      <c r="AT111" s="112">
        <f t="shared" si="229"/>
        <v>10482.892400000001</v>
      </c>
      <c r="AU111" s="19">
        <f t="shared" si="230"/>
        <v>-0.40593903514135909</v>
      </c>
      <c r="AV111" s="19"/>
      <c r="AW111" s="112">
        <f t="shared" si="231"/>
        <v>17244.6895</v>
      </c>
      <c r="AX111" s="112">
        <v>1539.4766</v>
      </c>
      <c r="AY111" s="19">
        <f t="shared" si="232"/>
        <v>0.41309671887631261</v>
      </c>
      <c r="AZ111" s="112">
        <v>1169.6376</v>
      </c>
      <c r="BA111" s="19">
        <f t="shared" si="233"/>
        <v>-2.2736030570935872E-2</v>
      </c>
      <c r="BB111" s="112">
        <v>2310.1149999999998</v>
      </c>
      <c r="BC111" s="19">
        <f t="shared" si="234"/>
        <v>0.12090161031092728</v>
      </c>
      <c r="BD111" s="112">
        <v>650.7011</v>
      </c>
      <c r="BE111" s="19">
        <f t="shared" si="235"/>
        <v>-0.61492884095848299</v>
      </c>
      <c r="BF111" s="112">
        <v>569.35850000000005</v>
      </c>
      <c r="BG111" s="19">
        <f t="shared" si="236"/>
        <v>0.12237477433576172</v>
      </c>
      <c r="BH111" s="112">
        <v>950.27059999999994</v>
      </c>
      <c r="BI111" s="19">
        <f t="shared" si="237"/>
        <v>1.5144875266658233</v>
      </c>
      <c r="BJ111" s="112">
        <v>1061.8062</v>
      </c>
      <c r="BK111" s="19">
        <f t="shared" si="238"/>
        <v>-0.52583509339270385</v>
      </c>
      <c r="BL111" s="112">
        <v>1562.7638999999999</v>
      </c>
      <c r="BM111" s="19">
        <f t="shared" si="239"/>
        <v>-0.59223612484699051</v>
      </c>
      <c r="BN111" s="112">
        <v>2271.1167</v>
      </c>
      <c r="BO111" s="19">
        <f t="shared" si="240"/>
        <v>0.24854361929413682</v>
      </c>
      <c r="BP111" s="112">
        <v>2477.1959999999999</v>
      </c>
      <c r="BQ111" s="19">
        <f t="shared" si="241"/>
        <v>0.5377478537637419</v>
      </c>
      <c r="BR111" s="112">
        <v>2682.2473</v>
      </c>
      <c r="BS111" s="19">
        <f>BR111/CS111-1</f>
        <v>0.57764896335609928</v>
      </c>
      <c r="BT111" s="112">
        <v>401.46640000000002</v>
      </c>
      <c r="BU111" s="19">
        <f t="shared" si="242"/>
        <v>-0.75496405635260788</v>
      </c>
      <c r="BV111" s="112">
        <f t="shared" si="243"/>
        <v>17646.155900000002</v>
      </c>
      <c r="BW111" s="19">
        <f t="shared" si="244"/>
        <v>-0.10709234193223749</v>
      </c>
      <c r="BX111" s="19"/>
      <c r="BY111" s="108">
        <v>1089.4347</v>
      </c>
      <c r="BZ111" s="138">
        <f t="shared" si="245"/>
        <v>4.720751267095018</v>
      </c>
      <c r="CA111" s="108">
        <v>1196.8492000000001</v>
      </c>
      <c r="CB111" s="138">
        <f t="shared" si="246"/>
        <v>12.671198796508781</v>
      </c>
      <c r="CC111" s="137">
        <v>2060.9436000000001</v>
      </c>
      <c r="CD111" s="138">
        <f t="shared" si="247"/>
        <v>29.744566968601195</v>
      </c>
      <c r="CE111" s="137">
        <v>1689.8204000000001</v>
      </c>
      <c r="CF111" s="138">
        <f t="shared" si="248"/>
        <v>6.6525205281434374</v>
      </c>
      <c r="CG111" s="137">
        <v>507.28019999999998</v>
      </c>
      <c r="CH111" s="138">
        <f t="shared" si="249"/>
        <v>0.56684460761102939</v>
      </c>
      <c r="CI111" s="121">
        <v>377.91820000000001</v>
      </c>
      <c r="CJ111" s="138">
        <f t="shared" si="250"/>
        <v>1.0946804128123766E-2</v>
      </c>
      <c r="CK111" s="121">
        <v>2239.3184000000001</v>
      </c>
      <c r="CL111" s="138">
        <f t="shared" si="251"/>
        <v>4.9011644116830135</v>
      </c>
      <c r="CM111" s="137">
        <v>3832.5216999999998</v>
      </c>
      <c r="CN111" s="138">
        <f t="shared" si="252"/>
        <v>21.048821250513463</v>
      </c>
      <c r="CO111" s="121">
        <v>1819.0127</v>
      </c>
      <c r="CP111" s="138">
        <f t="shared" si="253"/>
        <v>3.0752171398986068</v>
      </c>
      <c r="CQ111" s="121">
        <v>1610.9247</v>
      </c>
      <c r="CR111" s="138">
        <f t="shared" si="254"/>
        <v>3.0469282228281038</v>
      </c>
      <c r="CS111" s="108">
        <v>1700.1547</v>
      </c>
      <c r="CT111" s="138">
        <f t="shared" si="255"/>
        <v>4.2240216144199376</v>
      </c>
      <c r="CU111" s="108">
        <v>1638.3979999999999</v>
      </c>
      <c r="CV111" s="138">
        <f t="shared" si="256"/>
        <v>4.0342633908681345</v>
      </c>
      <c r="CW111" s="137">
        <f t="shared" si="257"/>
        <v>19762.576500000003</v>
      </c>
      <c r="CX111" s="138">
        <f t="shared" si="258"/>
        <v>4.5748823193090677</v>
      </c>
      <c r="CY111" s="138"/>
      <c r="CZ111" s="139">
        <f t="shared" si="259"/>
        <v>-3.6324165089212213E-2</v>
      </c>
      <c r="DA111" s="139">
        <f t="shared" si="260"/>
        <v>5.5390546808302021E-2</v>
      </c>
      <c r="DB111" s="139"/>
      <c r="DC111" s="139"/>
      <c r="DD111" s="139"/>
      <c r="DE111" s="139"/>
      <c r="DF111" s="139"/>
      <c r="DG111" s="139"/>
      <c r="DH111" s="139"/>
      <c r="DI111" s="139"/>
      <c r="DJ111" s="139"/>
      <c r="DK111" s="139"/>
      <c r="DL111" s="606"/>
      <c r="DM111" s="108">
        <v>190.43559999999999</v>
      </c>
      <c r="DN111" s="108">
        <v>87.545299999999997</v>
      </c>
      <c r="DO111" s="137">
        <v>67.034400000000005</v>
      </c>
      <c r="DP111" s="137">
        <v>220.81880000000001</v>
      </c>
      <c r="DQ111" s="137">
        <v>323.75909999999999</v>
      </c>
      <c r="DR111" s="137">
        <v>373.82600000000002</v>
      </c>
      <c r="DS111" s="137">
        <v>379.47059999999999</v>
      </c>
      <c r="DT111" s="137">
        <v>173.81979999999999</v>
      </c>
      <c r="DU111" s="137">
        <v>446.35969999999998</v>
      </c>
      <c r="DV111" s="137">
        <v>398.06110000000001</v>
      </c>
      <c r="DW111" s="137">
        <v>558.35180000000003</v>
      </c>
      <c r="DX111" s="137">
        <v>325.44940000000003</v>
      </c>
      <c r="DY111" s="138" t="e">
        <v>#DIV/0!</v>
      </c>
      <c r="DZ111" s="137">
        <f t="shared" si="261"/>
        <v>3544.9315999999999</v>
      </c>
      <c r="EA111" s="19" t="str">
        <f t="shared" si="262"/>
        <v/>
      </c>
      <c r="EB111" s="141"/>
      <c r="EC111" s="142">
        <v>0</v>
      </c>
      <c r="ED111" s="112">
        <v>0</v>
      </c>
      <c r="EE111" s="112">
        <v>0</v>
      </c>
      <c r="EF111" s="112">
        <v>0</v>
      </c>
      <c r="EG111" s="112">
        <v>0</v>
      </c>
      <c r="EH111" s="112">
        <v>0</v>
      </c>
      <c r="EI111" s="112">
        <v>0</v>
      </c>
      <c r="EJ111" s="112">
        <v>0</v>
      </c>
      <c r="EK111" s="112">
        <v>0</v>
      </c>
      <c r="EL111" s="112">
        <v>0</v>
      </c>
      <c r="EM111" s="112">
        <v>0</v>
      </c>
      <c r="EN111" s="112">
        <v>0</v>
      </c>
      <c r="EO111" s="162">
        <f t="shared" si="263"/>
        <v>0</v>
      </c>
      <c r="EP111" s="19"/>
      <c r="EQ111" s="157">
        <f>SUM(EC111:EN111)</f>
        <v>0</v>
      </c>
    </row>
    <row r="112" spans="1:147" s="80" customFormat="1" ht="27" customHeight="1" thickBot="1">
      <c r="A112" s="598"/>
      <c r="B112" s="128" t="s">
        <v>93</v>
      </c>
      <c r="C112" s="108">
        <v>1868.3468668170301</v>
      </c>
      <c r="D112" s="19">
        <f t="shared" si="208"/>
        <v>1.0207026678006605</v>
      </c>
      <c r="E112" s="108">
        <v>1524.86655591822</v>
      </c>
      <c r="F112" s="19">
        <f t="shared" si="209"/>
        <v>7.6230903846931097E-2</v>
      </c>
      <c r="G112" s="108">
        <v>3114.0201925647102</v>
      </c>
      <c r="H112" s="19">
        <f t="shared" si="210"/>
        <v>0.41676173116093818</v>
      </c>
      <c r="I112" s="108">
        <v>1724.4394822674001</v>
      </c>
      <c r="J112" s="19">
        <f t="shared" si="211"/>
        <v>0.34622454414317105</v>
      </c>
      <c r="K112" s="108">
        <v>867.62641112585095</v>
      </c>
      <c r="L112" s="19">
        <f t="shared" si="212"/>
        <v>0.68843161615274573</v>
      </c>
      <c r="M112" s="108">
        <v>980.52093353457201</v>
      </c>
      <c r="N112" s="19">
        <f t="shared" si="213"/>
        <v>3.1064614895864677</v>
      </c>
      <c r="O112" s="108">
        <v>2697.09468945545</v>
      </c>
      <c r="P112" s="19">
        <f t="shared" si="214"/>
        <v>0.40477949411302938</v>
      </c>
      <c r="Q112" s="126"/>
      <c r="R112" s="126"/>
      <c r="S112" s="112">
        <f t="shared" si="215"/>
        <v>12776.915131683232</v>
      </c>
      <c r="T112" s="19">
        <f t="shared" si="216"/>
        <v>9.0606552056521572E-2</v>
      </c>
      <c r="U112" s="19"/>
      <c r="V112" s="108">
        <v>924.60256354812702</v>
      </c>
      <c r="W112" s="19">
        <f t="shared" si="217"/>
        <v>0.27076843786666105</v>
      </c>
      <c r="X112" s="108">
        <v>1416.85817650066</v>
      </c>
      <c r="Y112" s="19">
        <f t="shared" si="218"/>
        <v>3.8981180025830859</v>
      </c>
      <c r="Z112" s="108">
        <v>2197.98440632144</v>
      </c>
      <c r="AA112" s="19">
        <f t="shared" si="219"/>
        <v>1.2906718406631015</v>
      </c>
      <c r="AB112" s="108">
        <v>1280.9449135136299</v>
      </c>
      <c r="AC112" s="19">
        <f t="shared" si="220"/>
        <v>-0.10400061342224154</v>
      </c>
      <c r="AD112" s="108">
        <v>513.86529535784302</v>
      </c>
      <c r="AE112" s="19">
        <f t="shared" si="221"/>
        <v>-0.24278169647648562</v>
      </c>
      <c r="AF112" s="108">
        <v>238.77514400684501</v>
      </c>
      <c r="AG112" s="19">
        <f t="shared" si="222"/>
        <v>-0.16303195380412228</v>
      </c>
      <c r="AH112" s="108">
        <v>1919.94167110076</v>
      </c>
      <c r="AI112" s="19">
        <f t="shared" si="223"/>
        <v>6.7015300109609655E-3</v>
      </c>
      <c r="AJ112" s="108">
        <v>3222.4490396096999</v>
      </c>
      <c r="AK112" s="19">
        <f t="shared" si="224"/>
        <v>0.1611740814419147</v>
      </c>
      <c r="AL112" s="108">
        <v>1771.37055239044</v>
      </c>
      <c r="AM112" s="19">
        <f t="shared" si="225"/>
        <v>1.1997936899023478</v>
      </c>
      <c r="AN112" s="108">
        <v>1800.97727328673</v>
      </c>
      <c r="AO112" s="19">
        <f t="shared" si="226"/>
        <v>2.7264284209805236</v>
      </c>
      <c r="AP112" s="108">
        <v>1391.9246613222101</v>
      </c>
      <c r="AQ112" s="19">
        <f t="shared" si="227"/>
        <v>8.2720547060898859</v>
      </c>
      <c r="AR112" s="108">
        <v>706.17213743392597</v>
      </c>
      <c r="AS112" s="19">
        <f t="shared" si="228"/>
        <v>-0.19091154703021196</v>
      </c>
      <c r="AT112" s="112">
        <f t="shared" si="229"/>
        <v>17385.865834392309</v>
      </c>
      <c r="AU112" s="19">
        <f t="shared" si="230"/>
        <v>0.52994505156609395</v>
      </c>
      <c r="AV112" s="19"/>
      <c r="AW112" s="112">
        <f t="shared" si="231"/>
        <v>10490.919446268825</v>
      </c>
      <c r="AX112" s="108">
        <v>727.59327033675004</v>
      </c>
      <c r="AY112" s="19">
        <f t="shared" si="232"/>
        <v>6.726830803323347E-2</v>
      </c>
      <c r="AZ112" s="108">
        <v>289.26583143841401</v>
      </c>
      <c r="BA112" s="19">
        <f t="shared" si="233"/>
        <v>-0.72438246862301847</v>
      </c>
      <c r="BB112" s="108">
        <v>959.53700888258595</v>
      </c>
      <c r="BC112" s="19">
        <f t="shared" si="234"/>
        <v>-0.36648052634156048</v>
      </c>
      <c r="BD112" s="112">
        <v>1429.62699830204</v>
      </c>
      <c r="BE112" s="19">
        <f t="shared" si="235"/>
        <v>0.61401461887646835</v>
      </c>
      <c r="BF112" s="112">
        <v>678.62239061933303</v>
      </c>
      <c r="BG112" s="19">
        <f t="shared" si="236"/>
        <v>-0.14564292012831792</v>
      </c>
      <c r="BH112" s="112">
        <v>285.28585421164797</v>
      </c>
      <c r="BI112" s="19">
        <f t="shared" si="237"/>
        <v>-0.65501752032859262</v>
      </c>
      <c r="BJ112" s="112">
        <v>1907.1607759251699</v>
      </c>
      <c r="BK112" s="19">
        <f t="shared" si="238"/>
        <v>0.22302909440728658</v>
      </c>
      <c r="BL112" s="112">
        <v>2775.1644573466101</v>
      </c>
      <c r="BM112" s="19">
        <f t="shared" si="239"/>
        <v>0.51573668870100775</v>
      </c>
      <c r="BN112" s="112">
        <v>805.24394652167302</v>
      </c>
      <c r="BO112" s="19">
        <f t="shared" si="240"/>
        <v>-0.42102174891984512</v>
      </c>
      <c r="BP112" s="112">
        <v>483.298501897118</v>
      </c>
      <c r="BQ112" s="19">
        <f t="shared" si="241"/>
        <v>-0.62561296403086408</v>
      </c>
      <c r="BR112" s="112">
        <v>150.12041078748101</v>
      </c>
      <c r="BS112" s="19">
        <f>BR112/CS112-1</f>
        <v>-0.84842976846924945</v>
      </c>
      <c r="BT112" s="112">
        <v>872.79967331370995</v>
      </c>
      <c r="BU112" s="19">
        <f t="shared" si="242"/>
        <v>0.12310817913722216</v>
      </c>
      <c r="BV112" s="112">
        <f t="shared" si="243"/>
        <v>11363.719119582534</v>
      </c>
      <c r="BW112" s="19">
        <f t="shared" si="244"/>
        <v>-0.16396752783846902</v>
      </c>
      <c r="BX112" s="19"/>
      <c r="BY112" s="137">
        <v>681.73416643239602</v>
      </c>
      <c r="BZ112" s="138">
        <f t="shared" si="245"/>
        <v>1.2149432340567934</v>
      </c>
      <c r="CA112" s="137">
        <v>1049.51898376437</v>
      </c>
      <c r="CB112" s="138">
        <f t="shared" si="246"/>
        <v>3.0678640447380126</v>
      </c>
      <c r="CC112" s="137">
        <v>1514.6132814852001</v>
      </c>
      <c r="CD112" s="138">
        <f t="shared" si="247"/>
        <v>0.62229025084321399</v>
      </c>
      <c r="CE112" s="137">
        <v>885.75839498728806</v>
      </c>
      <c r="CF112" s="138">
        <f t="shared" si="248"/>
        <v>-0.15418847243432621</v>
      </c>
      <c r="CG112" s="137">
        <v>794.30768071970203</v>
      </c>
      <c r="CH112" s="138">
        <f t="shared" si="249"/>
        <v>-0.53153773899467527</v>
      </c>
      <c r="CI112" s="137">
        <v>826.95751530158896</v>
      </c>
      <c r="CJ112" s="138">
        <f t="shared" si="250"/>
        <v>-0.33238158721564892</v>
      </c>
      <c r="CK112" s="121">
        <v>1559.37482161815</v>
      </c>
      <c r="CL112" s="138">
        <f t="shared" si="251"/>
        <v>0.26815441420317732</v>
      </c>
      <c r="CM112" s="137">
        <v>1830.9014210937501</v>
      </c>
      <c r="CN112" s="138">
        <f t="shared" si="252"/>
        <v>0.18635326962154508</v>
      </c>
      <c r="CO112" s="137">
        <v>1390.80171840547</v>
      </c>
      <c r="CP112" s="138">
        <f t="shared" si="253"/>
        <v>0.12984473158232279</v>
      </c>
      <c r="CQ112" s="137">
        <v>1290.90608238091</v>
      </c>
      <c r="CR112" s="138">
        <f t="shared" si="254"/>
        <v>-0.23393554989846388</v>
      </c>
      <c r="CS112" s="137">
        <v>990.43466036419295</v>
      </c>
      <c r="CT112" s="138">
        <f t="shared" si="255"/>
        <v>-0.59199263373519695</v>
      </c>
      <c r="CU112" s="137">
        <v>777.12876597889203</v>
      </c>
      <c r="CV112" s="138">
        <f t="shared" si="256"/>
        <v>-0.67986352482952006</v>
      </c>
      <c r="CW112" s="137">
        <f t="shared" si="257"/>
        <v>13592.43749253191</v>
      </c>
      <c r="CX112" s="138">
        <f t="shared" si="258"/>
        <v>-0.13626646148408494</v>
      </c>
      <c r="CY112" s="138"/>
      <c r="CZ112" s="139">
        <f t="shared" si="259"/>
        <v>-0.21536594277391929</v>
      </c>
      <c r="DA112" s="139">
        <f t="shared" si="260"/>
        <v>-0.23276009472550951</v>
      </c>
      <c r="DB112" s="139"/>
      <c r="DC112" s="139"/>
      <c r="DD112" s="139"/>
      <c r="DE112" s="139"/>
      <c r="DF112" s="139"/>
      <c r="DG112" s="139"/>
      <c r="DH112" s="139"/>
      <c r="DI112" s="139"/>
      <c r="DJ112" s="139"/>
      <c r="DK112" s="139"/>
      <c r="DL112" s="607"/>
      <c r="DM112" s="146">
        <v>307.78855004051798</v>
      </c>
      <c r="DN112" s="146">
        <v>258.00247309690099</v>
      </c>
      <c r="DO112" s="146">
        <v>933.62656941194905</v>
      </c>
      <c r="DP112" s="146">
        <v>1047.2290411276199</v>
      </c>
      <c r="DQ112" s="146">
        <v>1695.56386252995</v>
      </c>
      <c r="DR112" s="146">
        <v>1238.6679268666401</v>
      </c>
      <c r="DS112" s="146">
        <v>1229.64112583873</v>
      </c>
      <c r="DT112" s="146">
        <v>1543.3020399377499</v>
      </c>
      <c r="DU112" s="146">
        <v>1230.9671227635699</v>
      </c>
      <c r="DV112" s="146">
        <v>1685.11419921628</v>
      </c>
      <c r="DW112" s="146">
        <v>2139.4461353665802</v>
      </c>
      <c r="DX112" s="146">
        <v>2427.4921049375998</v>
      </c>
      <c r="DY112" s="147" t="e">
        <v>#DIV/0!</v>
      </c>
      <c r="DZ112" s="146">
        <f t="shared" si="261"/>
        <v>15736.841151134086</v>
      </c>
      <c r="EA112" s="148">
        <f t="shared" si="262"/>
        <v>-0.22284816525405782</v>
      </c>
      <c r="EB112" s="158"/>
      <c r="EC112" s="137">
        <v>672.74658726329199</v>
      </c>
      <c r="ED112" s="137">
        <v>330.32509337346897</v>
      </c>
      <c r="EE112" s="137">
        <v>980.28997204893597</v>
      </c>
      <c r="EF112" s="137">
        <v>1471.97934514692</v>
      </c>
      <c r="EG112" s="137">
        <v>2231.55733073601</v>
      </c>
      <c r="EH112" s="137">
        <v>1965.9915911558901</v>
      </c>
      <c r="EI112" s="137">
        <v>1691.39654243938</v>
      </c>
      <c r="EJ112" s="137">
        <v>1860.20515050465</v>
      </c>
      <c r="EK112" s="112">
        <v>1707.5221793369701</v>
      </c>
      <c r="EL112" s="112">
        <v>1929.70670733565</v>
      </c>
      <c r="EM112" s="112">
        <v>2764.6616640018401</v>
      </c>
      <c r="EN112" s="112">
        <v>2642.99568992887</v>
      </c>
      <c r="EO112" s="162">
        <f t="shared" si="263"/>
        <v>20249.377853271875</v>
      </c>
      <c r="EP112" s="167"/>
      <c r="EQ112" s="157">
        <f>SUM(EC112:EN112)</f>
        <v>20249.377853271875</v>
      </c>
    </row>
    <row r="113" spans="3:146" s="80" customFormat="1">
      <c r="C113" s="168"/>
      <c r="E113" s="168"/>
      <c r="G113" s="168"/>
      <c r="I113" s="168"/>
      <c r="K113" s="168"/>
      <c r="M113" s="168"/>
      <c r="O113" s="168"/>
      <c r="Q113" s="168"/>
      <c r="R113" s="168"/>
      <c r="T113" s="577"/>
      <c r="V113" s="168"/>
      <c r="AH113" s="126"/>
      <c r="AJ113" s="168"/>
      <c r="AL113" s="168"/>
      <c r="AN113" s="168"/>
      <c r="AP113" s="168"/>
      <c r="AR113" s="168"/>
      <c r="AT113" s="126"/>
      <c r="AV113" s="152"/>
      <c r="BF113" s="126"/>
      <c r="BH113" s="168"/>
      <c r="BJ113" s="168"/>
      <c r="BL113" s="168"/>
      <c r="BM113" s="577"/>
      <c r="BN113" s="168"/>
      <c r="BO113" s="169"/>
      <c r="BP113" s="168"/>
      <c r="BQ113" s="169"/>
      <c r="BR113" s="170"/>
      <c r="BS113" s="169"/>
      <c r="BT113" s="170"/>
      <c r="BU113" s="169"/>
      <c r="CE113" s="126"/>
      <c r="CG113" s="171"/>
      <c r="CI113" s="170"/>
      <c r="CK113" s="170"/>
      <c r="CM113" s="168"/>
      <c r="CO113" s="168"/>
      <c r="CQ113" s="168"/>
      <c r="CS113" s="172"/>
      <c r="CU113" s="172"/>
      <c r="DP113" s="126"/>
      <c r="DR113" s="168"/>
      <c r="DX113" s="126"/>
      <c r="DZ113" s="155"/>
      <c r="EA113" s="577"/>
      <c r="EB113" s="577"/>
      <c r="EC113" s="155"/>
      <c r="ED113" s="155"/>
      <c r="EE113" s="173"/>
      <c r="EF113" s="155"/>
      <c r="EG113" s="155"/>
      <c r="EH113" s="155"/>
      <c r="EI113" s="155"/>
      <c r="EJ113" s="155"/>
      <c r="EK113" s="155"/>
      <c r="EL113" s="155"/>
      <c r="EM113" s="155"/>
      <c r="EN113" s="126"/>
      <c r="EP113" s="169"/>
    </row>
    <row r="114" spans="3:146">
      <c r="AT114" s="126"/>
      <c r="AV114" s="169"/>
      <c r="DS114" s="126"/>
      <c r="DT114" s="126"/>
      <c r="DU114" s="174">
        <f>DU112+DU106+DU100+DU94+DU88+DU82+DU76+DU58+DU70+DU52+DU46+DU40+DU34+DU64+DU28+DU22+DU16</f>
        <v>1779234.6142000013</v>
      </c>
      <c r="DV114" s="174">
        <f>DV112+DV106+DV100+DV94+DV88+DV82+DV76+DV58+DV70+DV52+DV46+DV40+DV34+DV64+DV28+DV22+DV16</f>
        <v>1756712.8874999997</v>
      </c>
      <c r="DW114" s="174">
        <f>DW112+DW106+DW100+DW94+DW88+DW82+DW76+DW58+DW70+DW52+DW46+DW40+DW34+DW64+DW28+DW22+DW16</f>
        <v>1781238.2829999994</v>
      </c>
      <c r="DX114" s="174">
        <f>DX112+DX106+DX100+DX94+DX88+DX82+DX76+DX58+DX70+DX52+DX46+DX40+DX34+DX64+DX28+DX22+DX16</f>
        <v>1804134.6700000009</v>
      </c>
    </row>
    <row r="115" spans="3:146">
      <c r="C115" s="174">
        <f>C8-C15-C21-C27-C33-C39-C45-C51-C57-C63-C69-C75-C81-C87-C93-C99-C105-C111</f>
        <v>-8.1811890595417935E-11</v>
      </c>
      <c r="E115" s="174">
        <f>E8-E15-E21-E27-E33-E39-E45-E51-E57-E63-E69-E75-E81-E87-E93-E99-E105-E111</f>
        <v>7.0031092036515474E-11</v>
      </c>
      <c r="G115" s="174">
        <f>G8-G15-G21-G27-G33-G39-G45-G51-G57-G63-G69-G75-G81-G87-G93-G99-G105-G111</f>
        <v>-1.7905676941154525E-11</v>
      </c>
      <c r="I115" s="174">
        <f>I8-I15-I21-I27-I33-I39-I45-I51-I57-I63-I69-I75-I81-I87-I93-I99-I105-I111</f>
        <v>-6.1959326558280736E-11</v>
      </c>
      <c r="K115" s="174">
        <f>K8-K15-K21-K27-K33-K39-K45-K51-K57-K63-K69-K75-K81-K87-K93-K99-K105-K111</f>
        <v>-9.9305452749831602E-11</v>
      </c>
      <c r="M115" s="174">
        <f>M8-M15-M21-M27-M33-M39-M45-M51-M57-M63-M69-M75-M81-M87-M93-M99-M105-M111</f>
        <v>3.6834535421803594E-11</v>
      </c>
      <c r="O115" s="174">
        <f>O8-O15-O21-O27-O33-O39-O45-O51-O57-O63-O69-O75-O81-O87-O93-O99-O105-O111</f>
        <v>8.9812601800076663E-12</v>
      </c>
      <c r="Q115" s="33"/>
      <c r="R115" s="33"/>
      <c r="T115" s="577"/>
      <c r="V115" s="174">
        <f>V8-V15-V21-V27-V33-V39-V45-V51-V57-V63-V69-V75-V81-V87-V93-V99-V105-V111</f>
        <v>1.9326762412674725E-11</v>
      </c>
      <c r="X115" s="174">
        <f>X8-X15-X21-X27-X33-X39-X45-X51-X57-X63-X69-X75-X81-X87-X93-X99-X105-X111</f>
        <v>-5.1954884838778526E-11</v>
      </c>
      <c r="Z115" s="174">
        <f>Z8-Z15-Z21-Z27-Z33-Z39-Z45-Z51-Z57-Z63-Z69-Z75-Z81-Z87-Z93-Z99-Z105-Z111</f>
        <v>1.2801137927453965E-10</v>
      </c>
      <c r="AB115" s="174">
        <f>AB8-AB15-AB21-AB27-AB33-AB39-AB45-AB51-AB57-AB63-AB69-AB75-AB81-AB87-AB93-AB99-AB105-AB111</f>
        <v>-3.865352482534945E-11</v>
      </c>
      <c r="AD115" s="174">
        <f>AD8-AD15-AD21-AD27-AD33-AD39-AD45-AD51-AD57-AD63-AD69-AD75-AD81-AD87-AD93-AD99-AD105-AD111</f>
        <v>1.5097612049430609E-10</v>
      </c>
      <c r="AF115" s="174">
        <f>AF8-AF15-AF21-AF27-AF33-AF39-AF45-AF51-AF57-AF63-AF69-AF75-AF81-AF87-AF93-AF99-AF105-AF111</f>
        <v>-2.2737367544323206E-11</v>
      </c>
      <c r="AH115" s="174">
        <f>AH8-AH15-AH21-AH27-AH33-AH39-AH45-AH51-AH57-AH63-AH69-AH75-AH81-AH87-AH93-AH99-AH105-AH111</f>
        <v>-1.4711076801177114E-10</v>
      </c>
      <c r="AJ115" s="174">
        <f>AJ8-AJ15-AJ21-AJ27-AJ33-AJ39-AJ45-AJ51-AJ57-AJ63-AJ69-AJ75-AJ81-AJ87-AJ93-AJ99-AJ105-AJ111</f>
        <v>5.1386450650170445E-11</v>
      </c>
      <c r="AL115" s="174">
        <f>AL8-AL15-AL21-AL27-AL33-AL39-AL45-AL51-AL57-AL63-AL69-AL75-AL81-AL87-AL93-AL99-AL105-AL111</f>
        <v>-2.0463630789890885E-12</v>
      </c>
      <c r="AN115" s="174">
        <f>AN8-AN15-AN21-AN27-AN33-AN39-AN45-AN51-AN57-AN63-AN69-AN75-AN81-AN87-AN93-AN99-AN105-AN111</f>
        <v>5.7013949117390439E-11</v>
      </c>
      <c r="AP115" s="174">
        <f>AP8-AP15-AP21-AP27-AP33-AP39-AP45-AP51-AP57-AP63-AP69-AP75-AP81-AP87-AP93-AP99-AP105-AP111</f>
        <v>1.3676526577910408E-10</v>
      </c>
      <c r="AR115" s="174">
        <f>AR8-AR15-AR21-AR27-AR33-AR39-AR45-AR51-AR57-AR63-AR69-AR75-AR81-AR87-AR93-AR99-AR105-AR111</f>
        <v>1.701891960692592E-10</v>
      </c>
      <c r="AX115" s="126"/>
      <c r="AZ115" s="174">
        <f>AZ8-AZ15-AZ21-AZ27-AZ33-AZ39-AZ45-AZ51-AZ57-AZ63-AZ69-AZ75-AZ81-AZ87-AZ93-AZ99-AZ105-AZ111</f>
        <v>2.7284841053187847E-12</v>
      </c>
      <c r="BB115" s="174">
        <f>BB8-BB15-BB21-BB27-BB33-BB39-BB45-BB51-BB57-BB63-BB69-BB75-BB81-BB87-BB93-BB99-BB105-BB111</f>
        <v>-1.6416379367001355E-10</v>
      </c>
      <c r="BD115" s="174">
        <f>BD8-BD15-BD21-BD27-BD33-BD39-BD45-BD51-BD57-BD63-BD69-BD75-BD81-BD87-BD93-BD99-BD105-BD111</f>
        <v>-1.5029399946797639E-10</v>
      </c>
      <c r="BF115" s="174">
        <f>BF8-BF15-BF21-BF27-BF33-BF39-BF45-BF51-BF57-BF63-BF69-BF75-BF81-BF87-BF93-BF99-BF105-BF111</f>
        <v>-7.503331289626658E-12</v>
      </c>
      <c r="BH115" s="174">
        <f>BH8-BH15-BH21-BH27-BH33-BH39-BH45-BH51-BH57-BH63-BH69-BH75-BH81-BH87-BH93-BH99-BH105-BH111</f>
        <v>6.127720553195104E-11</v>
      </c>
      <c r="BJ115" s="174">
        <f>BJ8-BJ15-BJ21-BJ27-BJ33-BJ39-BJ45-BJ51-BJ57-BJ63-BJ69-BJ75-BJ81-BJ87-BJ93-BJ99-BJ105-BJ111</f>
        <v>-1.4642864698544145E-10</v>
      </c>
      <c r="BL115" s="174">
        <f>BL8-BL15-BL21-BL27-BL33-BL39-BL45-BL51-BL57-BL63-BL69-BL75-BL81-BL87-BL93-BL99-BL105-BL111</f>
        <v>-2.9103830456733704E-11</v>
      </c>
      <c r="BN115" s="174">
        <f>BN8-BN15-BN21-BN27-BN33-BN39-BN45-BN51-BN57-BN63-BN69-BN75-BN81-BN87-BN93-BN99-BN105-BN111</f>
        <v>-1.1687006917782128E-10</v>
      </c>
      <c r="BP115" s="174">
        <f>BP8-BP15-BP21-BP27-BP33-BP39-BP45-BP51-BP57-BP63-BP69-BP75-BP81-BP87-BP93-BP99-BP105-BP111</f>
        <v>-4.411049303598702E-11</v>
      </c>
      <c r="BR115" s="118">
        <f>BR8-BR15-BR21-BR27-BR33-BR39-BR45-BR51-BR57-BR63-BR69-BR75-BR81-BR87-BR93-BR99-BR105-BR111</f>
        <v>8.1854523159563541E-12</v>
      </c>
      <c r="BT115" s="118">
        <f>BT8-BT15-BT21-BT27-BT33-BT39-BT45-BT51-BT57-BT63-BT69-BT75-BT81-BT87-BT93-BT99-BT105-BT111</f>
        <v>1.1164047464262694E-10</v>
      </c>
    </row>
    <row r="116" spans="3:146">
      <c r="C116" s="174">
        <f>C7-C12-C18-C24-C30-C36-C42-C48-C54-C60-C66-C72-C78-C84-C90-C96-C102-C108</f>
        <v>-4.1833203567875898E-13</v>
      </c>
      <c r="E116" s="174">
        <f>E7-E12-E18-E24-E30-E36-E42-E48-E54-E60-E66-E72-E78-E84-E90-E96-E102-E108</f>
        <v>3.0553337637684308E-13</v>
      </c>
      <c r="G116" s="174">
        <f>G7-G12-G18-G24-G30-G36-G42-G48-G54-G60-G66-G72-G78-G84-G90-G96-G102-G108</f>
        <v>-1.7763568394002505E-14</v>
      </c>
      <c r="I116" s="174">
        <f>I7-I12-I18-I24-I30-I36-I42-I48-I54-I60-I66-I72-I78-I84-I90-I96-I102-I108</f>
        <v>-2.7533531010703882E-13</v>
      </c>
      <c r="K116" s="174">
        <f>K7-K12-K18-K24-K30-K36-K42-K48-K54-K60-K66-K72-K78-K84-K90-K96-K102-K108</f>
        <v>2.8954616482224083E-13</v>
      </c>
      <c r="M116" s="174">
        <f>M7-M12-M18-M24-M30-M36-M42-M48-M54-M60-M66-M72-M78-M84-M90-M96-M102-M108</f>
        <v>6.8389738316909643E-14</v>
      </c>
      <c r="O116" s="174">
        <f>O7-O12-O18-O24-O30-O36-O42-O48-O54-O60-O66-O72-O78-O84-O90-O96-O102-O108</f>
        <v>-1.6786572132332367E-13</v>
      </c>
      <c r="Q116" s="33"/>
      <c r="R116" s="33"/>
      <c r="T116" s="577"/>
      <c r="V116" s="174">
        <f>V7-V12-V18-V24-V30-V36-V42-V48-V54-V60-V66-V72-V78-V84-V90-V96-V102-V108</f>
        <v>-6.1906035853098729E-13</v>
      </c>
      <c r="X116" s="174">
        <f>X7-X12-X18-X24-X30-X36-X42-X48-X54-X60-X66-X72-X78-X84-X90-X96-X102-X108</f>
        <v>3.5482727867020003E-13</v>
      </c>
      <c r="Z116" s="174">
        <f>Z7-Z12-Z18-Z24-Z30-Z36-Z42-Z48-Z54-Z60-Z66-Z72-Z78-Z84-Z90-Z96-Z102-Z108</f>
        <v>3.979039320256561E-13</v>
      </c>
      <c r="AB116" s="174">
        <f>AB7-AB12-AB18-AB24-AB30-AB36-AB42-AB48-AB54-AB60-AB66-AB72-AB78-AB84-AB90-AB96-AB102-AB108</f>
        <v>2.4602542225693469E-13</v>
      </c>
      <c r="AD116" s="174">
        <f>AD7-AD12-AD18-AD24-AD30-AD36-AD42-AD48-AD54-AD60-AD66-AD72-AD78-AD84-AD90-AD96-AD102-AD108</f>
        <v>-1.6342482922482304E-13</v>
      </c>
      <c r="AF116" s="174">
        <f>AF7-AF12-AF18-AF24-AF30-AF36-AF42-AF48-AF54-AF60-AF66-AF72-AF78-AF84-AF90-AF96-AF102-AF108</f>
        <v>1.5401013797600172E-12</v>
      </c>
      <c r="AH116" s="174">
        <f>AH7-AH12-AH18-AH24-AH30-AH36-AH42-AH48-AH54-AH60-AH66-AH72-AH78-AH84-AH90-AH96-AH102-AH108</f>
        <v>-1.2789769243681803E-13</v>
      </c>
      <c r="AJ116" s="174">
        <f>AJ7-AJ12-AJ18-AJ24-AJ30-AJ36-AJ42-AJ48-AJ54-AJ60-AJ66-AJ72-AJ78-AJ84-AJ90-AJ96-AJ102-AJ108</f>
        <v>1.014299755297543E-12</v>
      </c>
      <c r="AL116" s="174">
        <f>AL7-AL12-AL18-AL24-AL30-AL36-AL42-AL48-AL54-AL60-AL66-AL72-AL78-AL84-AL90-AL96-AL102-AL108</f>
        <v>7.9936057773011271E-13</v>
      </c>
      <c r="AN116" s="174">
        <f>AN7-AN12-AN18-AN24-AN30-AN36-AN42-AN48-AN54-AN60-AN66-AN72-AN78-AN84-AN90-AN96-AN102-AN108</f>
        <v>7.8337336617551045E-13</v>
      </c>
      <c r="AP116" s="174">
        <f>AP7-AP12-AP18-AP24-AP30-AP36-AP42-AP48-AP54-AP60-AP66-AP72-AP78-AP84-AP90-AP96-AP102-AP108</f>
        <v>1.723066134218243E-13</v>
      </c>
      <c r="AR116" s="174">
        <f>AR7-AR12-AR18-AR24-AR30-AR36-AR42-AR48-AR54-AR60-AR66-AR72-AR78-AR84-AR90-AR96-AR102-AR108</f>
        <v>5.9507954119908391E-14</v>
      </c>
      <c r="AX116" s="126"/>
      <c r="AZ116" s="174">
        <f>AZ7-AZ12-AZ18-AZ24-AZ30-AZ36-AZ42-AZ48-AZ54-AZ60-AZ66-AZ72-AZ78-AZ84-AZ90-AZ96-AZ102-AZ108</f>
        <v>4.6540549192286562E-13</v>
      </c>
      <c r="BB116" s="174">
        <f>BB7-BB12-BB18-BB24-BB30-BB36-BB42-BB48-BB54-BB60-BB66-BB72-BB78-BB84-BB90-BB96-BB102-BB108</f>
        <v>6.6080474425689317E-13</v>
      </c>
      <c r="BD116" s="174">
        <f>BD7-BD12-BD18-BD24-BD30-BD36-BD42-BD48-BD54-BD60-BD66-BD72-BD78-BD84-BD90-BD96-BD102-BD108</f>
        <v>1.3322676295501878E-13</v>
      </c>
      <c r="BF116" s="174">
        <f>BF7-BF12-BF18-BF24-BF30-BF36-BF42-BF48-BF54-BF60-BF66-BF72-BF78-BF84-BF90-BF96-BF102-BF108</f>
        <v>-5.1869619710487314E-13</v>
      </c>
      <c r="BH116" s="174">
        <f>BH7-BH12-BH18-BH24-BH30-BH36-BH42-BH48-BH54-BH60-BH66-BH72-BH78-BH84-BH90-BH96-BH102-BH108</f>
        <v>-8.4909856923331972E-13</v>
      </c>
      <c r="BJ116" s="174">
        <f>BJ7-BJ12-BJ18-BJ24-BJ30-BJ36-BJ42-BJ48-BJ54-BJ60-BJ66-BJ72-BJ78-BJ84-BJ90-BJ96-BJ102-BJ108</f>
        <v>-4.8494541715626838E-13</v>
      </c>
      <c r="BL116" s="174">
        <f>BL7-BL12-BL18-BL24-BL30-BL36-BL42-BL48-BL54-BL60-BL66-BL72-BL78-BL84-BL90-BL96-BL102-BL108</f>
        <v>-5.4001247917767614E-13</v>
      </c>
      <c r="BN116" s="174">
        <f>BN7-BN12-BN18-BN24-BN30-BN36-BN42-BN48-BN54-BN60-BN66-BN72-BN78-BN84-BN90-BN96-BN102-BN108</f>
        <v>0</v>
      </c>
      <c r="BP116" s="174">
        <f>BP7-BP12-BP18-BP24-BP30-BP36-BP42-BP48-BP54-BP60-BP66-BP72-BP78-BP84-BP90-BP96-BP102-BP108</f>
        <v>-1.0178524689763435E-12</v>
      </c>
      <c r="BR116" s="118">
        <f>BR7-BR12-BR18-BR24-BR30-BR36-BR42-BR48-BR54-BR60-BR66-BR72-BR78-BR84-BR90-BR96-BR102-BR108</f>
        <v>4.4764192352886312E-13</v>
      </c>
      <c r="BT116" s="118">
        <f>BT7-BT12-BT18-BT24-BT30-BT36-BT42-BT48-BT54-BT60-BT66-BT72-BT78-BT84-BT90-BT96-BT102-BT108</f>
        <v>-4.1922021409845911E-13</v>
      </c>
    </row>
    <row r="117" spans="3:146">
      <c r="C117" s="174">
        <f>C10-C16-C22-C28-C34-C40-C46-C52-C58-C64-C70-C76-C82-C88-C94-C100-C106-C112</f>
        <v>9.3655216915067285E-10</v>
      </c>
      <c r="E117" s="174">
        <f>E10-E16-E22-E28-E34-E40-E46-E52-E58-E64-E70-E76-E82-E88-E94-E100-E106-E112</f>
        <v>-6.2300387071445584E-10</v>
      </c>
      <c r="G117" s="174">
        <f>G10-G16-G22-G28-G34-G40-G46-G52-G58-G64-G70-G76-G82-G88-G94-G100-G106-G112</f>
        <v>2.205524651799351E-10</v>
      </c>
      <c r="I117" s="174">
        <f>I10-I16-I22-I28-I34-I40-I46-I52-I58-I64-I70-I76-I82-I88-I94-I100-I106-I112</f>
        <v>-3.1263880373444408E-10</v>
      </c>
      <c r="K117" s="174">
        <f>K10-K16-K22-K28-K34-K40-K46-K52-K58-K64-K70-K76-K82-K88-K94-K100-K106-K112</f>
        <v>1.5288826602954941E-5</v>
      </c>
      <c r="M117" s="174">
        <f>M10-M16-M22-M28-M34-M40-M46-M52-M58-M64-M70-M76-M82-M88-M94-M100-M106-M112</f>
        <v>-2.9137936508050188E-10</v>
      </c>
      <c r="O117" s="174">
        <f>O10-O16-O22-O28-O34-O40-O46-O52-O58-O64-O70-O76-O82-O88-O94-O100-O106-O112</f>
        <v>1.2341843103058636E-9</v>
      </c>
      <c r="Q117" s="33"/>
      <c r="R117" s="33"/>
      <c r="T117" s="577"/>
      <c r="V117" s="174">
        <f>V10-V16-V22-V28-V34-V40-V46-V52-V58-V64-V70-V76-V82-V88-V94-V100-V106-V112</f>
        <v>-2.9797320166835561E-10</v>
      </c>
      <c r="X117" s="174">
        <f>X10-X16-X22-X28-X34-X40-X46-X52-X58-X64-X70-X76-X82-X88-X94-X100-X106-X112</f>
        <v>2.6216184778604656E-10</v>
      </c>
      <c r="Z117" s="174">
        <f>Z10-Z16-Z22-Z28-Z34-Z40-Z46-Z52-Z58-Z64-Z70-Z76-Z82-Z88-Z94-Z100-Z106-Z112</f>
        <v>3.4970071283169091E-10</v>
      </c>
      <c r="AB117" s="174">
        <f>AB10-AB16-AB22-AB28-AB34-AB40-AB46-AB52-AB58-AB64-AB70-AB76-AB82-AB88-AB94-AB100-AB106-AB112</f>
        <v>5.3591975301969796E-10</v>
      </c>
      <c r="AD117" s="174">
        <f>AD10-AD16-AD22-AD28-AD34-AD40-AD46-AD52-AD58-AD64-AD70-AD76-AD82-AD88-AD94-AD100-AD106-AD112</f>
        <v>3.5470293369144201E-11</v>
      </c>
      <c r="AF117" s="174">
        <f>AF10-AF16-AF22-AF28-AF34-AF40-AF46-AF52-AF58-AF64-AF70-AF76-AF82-AF88-AF94-AF100-AF106-AF112</f>
        <v>3.7317704482120462E-11</v>
      </c>
      <c r="AH117" s="174">
        <f>AH10-AH16-AH22-AH28-AH34-AH40-AH46-AH52-AH58-AH64-AH70-AH76-AH82-AH88-AH94-AH100-AH106-AH112</f>
        <v>4.6725290303584188E-10</v>
      </c>
      <c r="AJ117" s="174">
        <f>AJ10-AJ16-AJ22-AJ28-AJ34-AJ40-AJ46-AJ52-AJ58-AJ64-AJ70-AJ76-AJ82-AJ88-AJ94-AJ100-AJ106-AJ112</f>
        <v>-6.9212546804919839E-10</v>
      </c>
      <c r="AL117" s="174">
        <f>AL10-AL16-AL22-AL28-AL34-AL40-AL46-AL52-AL58-AL64-AL70-AL76-AL82-AL88-AL94-AL100-AL106-AL112</f>
        <v>7.2668626671656966E-10</v>
      </c>
      <c r="AN117" s="174">
        <f>AN10-AN16-AN22-AN28-AN34-AN40-AN46-AN52-AN58-AN64-AN70-AN76-AN82-AN88-AN94-AN100-AN106-AN112</f>
        <v>1.2141754268668592E-10</v>
      </c>
      <c r="AP117" s="174">
        <f>AP10-AP16-AP22-AP28-AP34-AP40-AP46-AP52-AP58-AP64-AP70-AP76-AP82-AP88-AP94-AP100-AP106-AP112</f>
        <v>-2.6989255275111645E-10</v>
      </c>
      <c r="AR117" s="174">
        <f>AR10-AR16-AR22-AR28-AR34-AR40-AR46-AR52-AR58-AR64-AR70-AR76-AR82-AR88-AR94-AR100-AR106-AR112</f>
        <v>-3.0661340133519843E-10</v>
      </c>
      <c r="AX117" s="126"/>
      <c r="AZ117" s="174">
        <f>AZ10-AZ16-AZ22-AZ28-AZ34-AZ40-AZ46-AZ52-AZ58-AZ64-AZ70-AZ76-AZ82-AZ88-AZ94-AZ100-AZ106-AZ112</f>
        <v>-2.2794210963184014E-10</v>
      </c>
      <c r="BB117" s="174">
        <f>BB10-BB16-BB22-BB28-BB34-BB40-BB46-BB52-BB58-BB64-BB70-BB76-BB82-BB88-BB94-BB100-BB106-BB112</f>
        <v>-1.8394530343357474E-10</v>
      </c>
      <c r="BD117" s="174">
        <f>BD10-BD16-BD22-BD28-BD34-BD40-BD46-BD52-BD58-BD64-BD70-BD76-BD82-BD88-BD94-BD100-BD106-BD112</f>
        <v>7.5715433922596276E-11</v>
      </c>
      <c r="BF117" s="174">
        <f>BF10-BF16-BF22-BF28-BF34-BF40-BF46-BF52-BF58-BF64-BF70-BF76-BF82-BF88-BF94-BF100-BF106-BF112</f>
        <v>-2.759179551503621E-10</v>
      </c>
      <c r="BH117" s="174">
        <f>BH10-BH16-BH22-BH28-BH34-BH40-BH46-BH52-BH58-BH64-BH70-BH76-BH82-BH88-BH94-BH100-BH106-BH112</f>
        <v>3.666400516522117E-11</v>
      </c>
      <c r="BJ117" s="174">
        <f>BJ10-BJ16-BJ22-BJ28-BJ34-BJ40-BJ46-BJ52-BJ58-BJ64-BJ70-BJ76-BJ82-BJ88-BJ94-BJ100-BJ106-BJ112</f>
        <v>2.376054908381775E-10</v>
      </c>
      <c r="BL117" s="174">
        <f>BL10-BL16-BL22-BL28-BL34-BL40-BL46-BL52-BL58-BL64-BL70-BL76-BL82-BL88-BL94-BL100-BL106-BL112</f>
        <v>-4.3200998334214091E-10</v>
      </c>
      <c r="BN117" s="174">
        <f>BN10-BN16-BN22-BN28-BN34-BN40-BN46-BN52-BN58-BN64-BN70-BN76-BN82-BN88-BN94-BN100-BN106-BN112</f>
        <v>1.7189449863508344E-10</v>
      </c>
      <c r="BP117" s="174">
        <f>BP10-BP16-BP22-BP28-BP34-BP40-BP46-BP52-BP58-BP64-BP70-BP76-BP82-BP88-BP94-BP100-BP106-BP112</f>
        <v>1.2147438610554673E-10</v>
      </c>
      <c r="BR117" s="118">
        <f>BR10-BR16-BR22-BR28-BR34-BR40-BR46-BR52-BR58-BR64-BR70-BR76-BR82-BR88-BR94-BR100-BR106-BR112</f>
        <v>-1.610089839232387E-10</v>
      </c>
      <c r="BT117" s="118">
        <f>BT10-BT16-BT22-BT28-BT34-BT40-BT46-BT52-BT58-BT64-BT70-BT76-BT82-BT88-BT94-BT100-BT106-BT112</f>
        <v>1.6166268324013799E-10</v>
      </c>
      <c r="CC117" s="126"/>
      <c r="CE117" s="175"/>
      <c r="EH117" s="126"/>
      <c r="EJ117" s="174">
        <f>EJ16+EJ22+EJ28+EJ64+EJ34+EJ40+EJ46+EJ52+EJ70+EJ58+EJ76+EJ82+EJ88+EJ94+EJ100+EJ106+EJ112</f>
        <v>1737653.3133999999</v>
      </c>
    </row>
    <row r="118" spans="3:146">
      <c r="C118" s="174">
        <f>C6-C14-C20-C26-C32-C38-C44-C50-C56-C62-C68-C74-C80-C86-C92-C98-C104-C110</f>
        <v>8.9471541286911815E-10</v>
      </c>
      <c r="E118" s="174">
        <f>E6-E14-E20-E26-E32-E38-E44-E50-E56-E62-E68-E74-E80-E86-E92-E98-E104-E110</f>
        <v>-7.1759131969884038E-10</v>
      </c>
      <c r="G118" s="174">
        <f>G6-G14-G20-G26-G32-G38-G44-G50-G56-G62-G68-G74-G80-G86-G92-G98-G104-G110</f>
        <v>1.4460965758189559E-10</v>
      </c>
      <c r="I118" s="174">
        <f>I6-I14-I20-I26-I32-I38-I44-I50-I56-I62-I68-I74-I80-I86-I92-I98-I104-I110</f>
        <v>-4.9112713895738125E-11</v>
      </c>
      <c r="K118" s="174">
        <f>K6-K14-K20-K26-K32-K38-K44-K50-K56-K62-K68-K74-K80-K86-K92-K98-K104-K110</f>
        <v>1.528885559309856E-5</v>
      </c>
      <c r="M118" s="174">
        <f>M6-M14-M20-M26-M32-M38-M44-M50-M56-M62-M68-M74-M80-M86-M92-M98-M104-M110</f>
        <v>-2.7284841053187847E-12</v>
      </c>
      <c r="O118" s="174">
        <f>O6-O14-O20-O26-O32-O38-O44-O50-O56-O62-O68-O74-O80-O86-O92-O98-O104-O110</f>
        <v>7.0394889917224646E-10</v>
      </c>
      <c r="Q118" s="33"/>
      <c r="R118" s="33"/>
      <c r="T118" s="577"/>
      <c r="V118" s="174">
        <f>V6-V14-V20-V26-V32-V38-V44-V50-V56-V62-V68-V74-V80-V86-V92-V98-V104-V110</f>
        <v>-2.1691448637284338E-10</v>
      </c>
      <c r="X118" s="174">
        <f>X6-X14-X20-X26-X32-X38-X44-X50-X56-X62-X68-X74-X80-X86-X92-X98-X104-X110</f>
        <v>1.1368683772161603E-10</v>
      </c>
      <c r="Z118" s="174">
        <f>Z6-Z14-Z20-Z26-Z32-Z38-Z44-Z50-Z56-Z62-Z68-Z74-Z80-Z86-Z92-Z98-Z104-Z110</f>
        <v>3.0377123039215803E-10</v>
      </c>
      <c r="AB118" s="174">
        <f>AB6-AB14-AB20-AB26-AB32-AB38-AB44-AB50-AB56-AB62-AB68-AB74-AB80-AB86-AB92-AB98-AB104-AB110</f>
        <v>3.3924152376130223E-10</v>
      </c>
      <c r="AD118" s="174">
        <f>AD6-AD14-AD20-AD26-AD32-AD38-AD44-AD50-AD56-AD62-AD68-AD74-AD80-AD86-AD92-AD98-AD104-AD110</f>
        <v>5.8207660913467407E-11</v>
      </c>
      <c r="AF118" s="174">
        <f>AF6-AF14-AF20-AF26-AF32-AF38-AF44-AF50-AF56-AF62-AF68-AF74-AF80-AF86-AF92-AF98-AF104-AF110</f>
        <v>-1.6279955161735415E-10</v>
      </c>
      <c r="AH118" s="174">
        <f>AH6-AH14-AH20-AH26-AH32-AH38-AH44-AH50-AH56-AH62-AH68-AH74-AH80-AH86-AH92-AH98-AH104-AH110</f>
        <v>-1.7917045624926686E-10</v>
      </c>
      <c r="AJ118" s="174">
        <f>AJ6-AJ14-AJ20-AJ26-AJ32-AJ38-AJ44-AJ50-AJ56-AJ62-AJ68-AJ74-AJ80-AJ86-AJ92-AJ98-AJ104-AJ110</f>
        <v>-1.1236807040404528E-9</v>
      </c>
      <c r="AL118" s="174">
        <f>AL6-AL14-AL20-AL26-AL32-AL38-AL44-AL50-AL56-AL62-AL68-AL74-AL80-AL86-AL92-AL98-AL104-AL110</f>
        <v>9.049472282640636E-10</v>
      </c>
      <c r="AN118" s="174">
        <f>AN6-AN14-AN20-AN26-AN32-AN38-AN44-AN50-AN56-AN62-AN68-AN74-AN80-AN86-AN92-AN98-AN104-AN110</f>
        <v>2.3010215954855084E-10</v>
      </c>
      <c r="AP118" s="174">
        <f>AP6-AP14-AP20-AP26-AP32-AP38-AP44-AP50-AP56-AP62-AP68-AP74-AP80-AP86-AP92-AP98-AP104-AP110</f>
        <v>2.1100277081131935E-10</v>
      </c>
      <c r="AR118" s="174">
        <f>AR6-AR14-AR20-AR26-AR32-AR38-AR44-AR50-AR56-AR62-AR68-AR74-AR80-AR86-AR92-AR98-AR104-AR110</f>
        <v>-3.4901859180536121E-10</v>
      </c>
      <c r="AX118" s="126"/>
      <c r="AZ118" s="174">
        <f>AZ6-AZ14-AZ20-AZ26-AZ32-AZ38-AZ44-AZ50-AZ56-AZ62-AZ68-AZ74-AZ80-AZ86-AZ92-AZ98-AZ104-AZ110</f>
        <v>5.95719029661268E-11</v>
      </c>
      <c r="BB118" s="174">
        <f>BB6-BB14-BB20-BB26-BB32-BB38-BB44-BB50-BB56-BB62-BB68-BB74-BB80-BB86-BB92-BB98-BB104-BB110</f>
        <v>-5.6752469390630722E-10</v>
      </c>
      <c r="BD118" s="174">
        <f>BD6-BD14-BD20-BD26-BD32-BD38-BD44-BD50-BD56-BD62-BD68-BD74-BD80-BD86-BD92-BD98-BD104-BD110</f>
        <v>-2.2782842279411852E-10</v>
      </c>
      <c r="BF118" s="174">
        <f>BF6-BF14-BF20-BF26-BF32-BF38-BF44-BF50-BF56-BF62-BF68-BF74-BF80-BF86-BF92-BF98-BF104-BF110</f>
        <v>-1.3915268937125802E-10</v>
      </c>
      <c r="BH118" s="174">
        <f>BH6-BH14-BH20-BH26-BH32-BH38-BH44-BH50-BH56-BH62-BH68-BH74-BH80-BH86-BH92-BH98-BH104-BH110</f>
        <v>-3.4106051316484809E-12</v>
      </c>
      <c r="BJ118" s="174">
        <f>BJ6-BJ14-BJ20-BJ26-BJ32-BJ38-BJ44-BJ50-BJ56-BJ62-BJ68-BJ74-BJ80-BJ86-BJ92-BJ98-BJ104-BJ110</f>
        <v>-1.673470251262188E-10</v>
      </c>
      <c r="BL118" s="174">
        <f>BL6-BL14-BL20-BL26-BL32-BL38-BL44-BL50-BL56-BL62-BL68-BL74-BL80-BL86-BL92-BL98-BL104-BL110</f>
        <v>-4.2655301513150334E-10</v>
      </c>
      <c r="BN118" s="174">
        <f>BN6-BN14-BN20-BN26-BN32-BN38-BN44-BN50-BN56-BN62-BN68-BN74-BN80-BN86-BN92-BN98-BN104-BN110</f>
        <v>-7.73070496506989E-12</v>
      </c>
      <c r="BP118" s="174">
        <f>BP6-BP14-BP20-BP26-BP32-BP38-BP44-BP50-BP56-BP62-BP68-BP74-BP80-BP86-BP92-BP98-BP104-BP110</f>
        <v>2.4874680093489587E-10</v>
      </c>
      <c r="BR118" s="118">
        <f>BR6-BR14-BR20-BR26-BR32-BR38-BR44-BR50-BR56-BR62-BR68-BR74-BR80-BR86-BR92-BR98-BR104-BR110</f>
        <v>-2.2373569663614035E-10</v>
      </c>
      <c r="BT118" s="118">
        <f>BT6-BT14-BT20-BT26-BT32-BT38-BT44-BT50-BT56-BT62-BT68-BT74-BT80-BT86-BT92-BT98-BT104-BT110</f>
        <v>0</v>
      </c>
    </row>
  </sheetData>
  <autoFilter ref="A4:EO78" xr:uid="{00000000-0009-0000-0000-000000000000}"/>
  <mergeCells count="183">
    <mergeCell ref="DL72:DL76"/>
    <mergeCell ref="A29:A34"/>
    <mergeCell ref="AH3:AH4"/>
    <mergeCell ref="CH3:CH4"/>
    <mergeCell ref="AG1:AG2"/>
    <mergeCell ref="BA1:BA2"/>
    <mergeCell ref="DN3:DN4"/>
    <mergeCell ref="BC1:BC2"/>
    <mergeCell ref="AF3:AF4"/>
    <mergeCell ref="A101:A106"/>
    <mergeCell ref="AA3:AA4"/>
    <mergeCell ref="CC3:CC4"/>
    <mergeCell ref="AM3:AM4"/>
    <mergeCell ref="DL60:DL64"/>
    <mergeCell ref="CM3:CM4"/>
    <mergeCell ref="CO3:CO4"/>
    <mergeCell ref="A47:A52"/>
    <mergeCell ref="A35:A40"/>
    <mergeCell ref="V3:V4"/>
    <mergeCell ref="DL102:DL106"/>
    <mergeCell ref="AN3:AN4"/>
    <mergeCell ref="AP3:AP4"/>
    <mergeCell ref="AR3:AR4"/>
    <mergeCell ref="BB3:BB4"/>
    <mergeCell ref="DL96:DL100"/>
    <mergeCell ref="CJ3:CJ4"/>
    <mergeCell ref="CL3:CL4"/>
    <mergeCell ref="AT3:AT4"/>
    <mergeCell ref="A71:A76"/>
    <mergeCell ref="AI1:AI2"/>
    <mergeCell ref="A107:A112"/>
    <mergeCell ref="DU3:DU4"/>
    <mergeCell ref="DL36:DL40"/>
    <mergeCell ref="DL108:DL112"/>
    <mergeCell ref="A95:A100"/>
    <mergeCell ref="A89:A94"/>
    <mergeCell ref="AY1:AY2"/>
    <mergeCell ref="AO1:AO2"/>
    <mergeCell ref="AQ1:AQ2"/>
    <mergeCell ref="DL12:DL16"/>
    <mergeCell ref="CE3:CE4"/>
    <mergeCell ref="CG3:CG4"/>
    <mergeCell ref="DL48:DL52"/>
    <mergeCell ref="BN3:BN4"/>
    <mergeCell ref="BP3:BP4"/>
    <mergeCell ref="W1:W2"/>
    <mergeCell ref="Y1:Y2"/>
    <mergeCell ref="AJ3:AJ4"/>
    <mergeCell ref="AA1:AA2"/>
    <mergeCell ref="AS1:AS2"/>
    <mergeCell ref="CV3:CV4"/>
    <mergeCell ref="CX3:CX4"/>
    <mergeCell ref="A77:A82"/>
    <mergeCell ref="A83:A88"/>
    <mergeCell ref="AC3:AC4"/>
    <mergeCell ref="AE3:AE4"/>
    <mergeCell ref="DL66:DL70"/>
    <mergeCell ref="AO3:AO4"/>
    <mergeCell ref="BY3:BY4"/>
    <mergeCell ref="AQ3:AQ4"/>
    <mergeCell ref="CQ3:CQ4"/>
    <mergeCell ref="BI3:BI4"/>
    <mergeCell ref="BK3:BK4"/>
    <mergeCell ref="CS3:CS4"/>
    <mergeCell ref="A41:A46"/>
    <mergeCell ref="M3:M4"/>
    <mergeCell ref="DL78:DL82"/>
    <mergeCell ref="DL30:DL34"/>
    <mergeCell ref="CA3:CA4"/>
    <mergeCell ref="P3:P4"/>
    <mergeCell ref="DL24:DL28"/>
    <mergeCell ref="T3:T4"/>
    <mergeCell ref="BV3:BV4"/>
    <mergeCell ref="A23:A28"/>
    <mergeCell ref="BM3:BM4"/>
    <mergeCell ref="A3:A4"/>
    <mergeCell ref="DL90:DL94"/>
    <mergeCell ref="K3:K4"/>
    <mergeCell ref="C3:C4"/>
    <mergeCell ref="E3:E4"/>
    <mergeCell ref="D1:D2"/>
    <mergeCell ref="Y3:Y4"/>
    <mergeCell ref="BG3:BG4"/>
    <mergeCell ref="F1:F2"/>
    <mergeCell ref="DX3:DX4"/>
    <mergeCell ref="P1:P2"/>
    <mergeCell ref="AK1:AK2"/>
    <mergeCell ref="AM1:AM2"/>
    <mergeCell ref="H3:H4"/>
    <mergeCell ref="R3:R4"/>
    <mergeCell ref="DL84:DL88"/>
    <mergeCell ref="Q3:Q4"/>
    <mergeCell ref="AY3:AY4"/>
    <mergeCell ref="S3:S4"/>
    <mergeCell ref="BS3:BS4"/>
    <mergeCell ref="H1:H2"/>
    <mergeCell ref="BU3:BU4"/>
    <mergeCell ref="J1:J2"/>
    <mergeCell ref="DW3:DW4"/>
    <mergeCell ref="W3:W4"/>
    <mergeCell ref="AC1:AC2"/>
    <mergeCell ref="AX3:AX4"/>
    <mergeCell ref="CP3:CP4"/>
    <mergeCell ref="AE1:AE2"/>
    <mergeCell ref="A65:A70"/>
    <mergeCell ref="CT3:CT4"/>
    <mergeCell ref="DL42:DL46"/>
    <mergeCell ref="AG3:AG4"/>
    <mergeCell ref="AI3:AI4"/>
    <mergeCell ref="AS3:AS4"/>
    <mergeCell ref="AU3:AU4"/>
    <mergeCell ref="CU3:CU4"/>
    <mergeCell ref="CW3:CW4"/>
    <mergeCell ref="BE3:BE4"/>
    <mergeCell ref="A17:A22"/>
    <mergeCell ref="A53:A58"/>
    <mergeCell ref="O3:O4"/>
    <mergeCell ref="B3:B4"/>
    <mergeCell ref="A11:A16"/>
    <mergeCell ref="D3:D4"/>
    <mergeCell ref="AZ3:AZ4"/>
    <mergeCell ref="J3:J4"/>
    <mergeCell ref="L1:L2"/>
    <mergeCell ref="N1:N2"/>
    <mergeCell ref="EP3:EP4"/>
    <mergeCell ref="G3:G4"/>
    <mergeCell ref="I3:I4"/>
    <mergeCell ref="EM3:EM4"/>
    <mergeCell ref="EL3:EL4"/>
    <mergeCell ref="BD3:BD4"/>
    <mergeCell ref="L3:L4"/>
    <mergeCell ref="AL3:AL4"/>
    <mergeCell ref="CN3:CN4"/>
    <mergeCell ref="DZ3:DZ4"/>
    <mergeCell ref="DR3:DR4"/>
    <mergeCell ref="EN3:EN4"/>
    <mergeCell ref="EF3:EF4"/>
    <mergeCell ref="DP3:DP4"/>
    <mergeCell ref="AK3:AK4"/>
    <mergeCell ref="BT3:BT4"/>
    <mergeCell ref="BA3:BA4"/>
    <mergeCell ref="BC3:BC4"/>
    <mergeCell ref="DT3:DT4"/>
    <mergeCell ref="BW3:BW4"/>
    <mergeCell ref="BO3:BO4"/>
    <mergeCell ref="BQ3:BQ4"/>
    <mergeCell ref="CI3:CI4"/>
    <mergeCell ref="DQ3:DQ4"/>
    <mergeCell ref="EJ3:EJ4"/>
    <mergeCell ref="CR3:CR4"/>
    <mergeCell ref="DM3:DM4"/>
    <mergeCell ref="DO3:DO4"/>
    <mergeCell ref="EG3:EG4"/>
    <mergeCell ref="EI3:EI4"/>
    <mergeCell ref="EK3:EK4"/>
    <mergeCell ref="EH3:EH4"/>
    <mergeCell ref="EE3:EE4"/>
    <mergeCell ref="EC3:EC4"/>
    <mergeCell ref="EA3:EA4"/>
    <mergeCell ref="ED3:ED4"/>
    <mergeCell ref="DV3:DV4"/>
    <mergeCell ref="DS3:DS4"/>
    <mergeCell ref="A59:A64"/>
    <mergeCell ref="N3:N4"/>
    <mergeCell ref="F3:F4"/>
    <mergeCell ref="X3:X4"/>
    <mergeCell ref="BF3:BF4"/>
    <mergeCell ref="BH3:BH4"/>
    <mergeCell ref="Z3:Z4"/>
    <mergeCell ref="DY3:DY4"/>
    <mergeCell ref="BZ3:BZ4"/>
    <mergeCell ref="CB3:CB4"/>
    <mergeCell ref="BR3:BR4"/>
    <mergeCell ref="DL18:DL22"/>
    <mergeCell ref="CF3:CF4"/>
    <mergeCell ref="BJ3:BJ4"/>
    <mergeCell ref="AB3:AB4"/>
    <mergeCell ref="AD3:AD4"/>
    <mergeCell ref="BL3:BL4"/>
    <mergeCell ref="CD3:CD4"/>
    <mergeCell ref="A5:A10"/>
    <mergeCell ref="CK3:CK4"/>
    <mergeCell ref="DL54:DL58"/>
  </mergeCells>
  <phoneticPr fontId="51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2"/>
  <sheetViews>
    <sheetView topLeftCell="B1" workbookViewId="0">
      <selection activeCell="A22" sqref="A22:XFD22"/>
    </sheetView>
  </sheetViews>
  <sheetFormatPr defaultColWidth="8.88671875" defaultRowHeight="14.4"/>
  <cols>
    <col min="1" max="1" width="8" style="10" customWidth="1"/>
    <col min="2" max="2" width="21" style="10" customWidth="1"/>
    <col min="3" max="3" width="11" style="10" customWidth="1"/>
    <col min="4" max="4" width="12.21875" style="10" customWidth="1"/>
    <col min="5" max="5" width="7" style="10" customWidth="1"/>
    <col min="6" max="6" width="14" style="10" customWidth="1"/>
    <col min="7" max="7" width="21" style="10" customWidth="1"/>
    <col min="8" max="8" width="11" style="10" customWidth="1"/>
    <col min="9" max="9" width="12" style="10" customWidth="1"/>
    <col min="10" max="10" width="7" style="10" customWidth="1"/>
    <col min="11" max="11" width="11" style="10" customWidth="1"/>
    <col min="12" max="12" width="21" style="10" customWidth="1"/>
    <col min="13" max="13" width="11" style="10" customWidth="1"/>
    <col min="14" max="14" width="12" style="10" customWidth="1"/>
    <col min="15" max="15" width="7" style="10" customWidth="1"/>
    <col min="16" max="16" width="11" style="10" customWidth="1"/>
    <col min="17" max="18" width="13" style="10" customWidth="1"/>
    <col min="19" max="19" width="14.33203125" style="10" customWidth="1"/>
  </cols>
  <sheetData>
    <row r="1" spans="1:18" ht="22.2" customHeight="1">
      <c r="A1" s="627" t="s">
        <v>113</v>
      </c>
      <c r="B1" s="615"/>
      <c r="C1" s="615"/>
      <c r="D1" s="615"/>
      <c r="E1" s="615"/>
      <c r="F1" s="615"/>
      <c r="G1" s="615"/>
      <c r="H1" s="615"/>
      <c r="I1" s="615"/>
      <c r="J1" s="615"/>
      <c r="K1" s="615"/>
      <c r="L1" s="615"/>
      <c r="M1" s="615"/>
      <c r="N1" s="615"/>
      <c r="O1" s="615"/>
      <c r="P1" s="615"/>
      <c r="Q1" s="176"/>
      <c r="R1" s="176"/>
    </row>
    <row r="2" spans="1:18" s="101" customFormat="1" ht="46.95" customHeight="1">
      <c r="A2" s="623" t="s">
        <v>114</v>
      </c>
      <c r="B2" s="619" t="s">
        <v>115</v>
      </c>
      <c r="C2" s="625"/>
      <c r="D2" s="626"/>
      <c r="E2" s="619" t="s">
        <v>116</v>
      </c>
      <c r="F2" s="624"/>
      <c r="G2" s="619" t="s">
        <v>117</v>
      </c>
      <c r="H2" s="625"/>
      <c r="I2" s="626"/>
      <c r="J2" s="619" t="s">
        <v>118</v>
      </c>
      <c r="K2" s="624"/>
      <c r="L2" s="619" t="s">
        <v>119</v>
      </c>
      <c r="M2" s="625"/>
      <c r="N2" s="626"/>
      <c r="O2" s="619" t="s">
        <v>120</v>
      </c>
      <c r="P2" s="624"/>
      <c r="Q2" s="619" t="s">
        <v>121</v>
      </c>
      <c r="R2" s="620"/>
    </row>
    <row r="3" spans="1:18" s="101" customFormat="1" ht="28.8" customHeight="1">
      <c r="A3" s="598"/>
      <c r="B3" s="102" t="s">
        <v>122</v>
      </c>
      <c r="C3" s="102" t="s">
        <v>123</v>
      </c>
      <c r="D3" s="102" t="s">
        <v>124</v>
      </c>
      <c r="E3" s="102" t="s">
        <v>12</v>
      </c>
      <c r="F3" s="102" t="s">
        <v>125</v>
      </c>
      <c r="G3" s="102" t="s">
        <v>122</v>
      </c>
      <c r="H3" s="102" t="s">
        <v>123</v>
      </c>
      <c r="I3" s="102" t="s">
        <v>124</v>
      </c>
      <c r="J3" s="102" t="s">
        <v>12</v>
      </c>
      <c r="K3" s="102" t="s">
        <v>126</v>
      </c>
      <c r="L3" s="102" t="s">
        <v>122</v>
      </c>
      <c r="M3" s="102" t="s">
        <v>123</v>
      </c>
      <c r="N3" s="102" t="s">
        <v>124</v>
      </c>
      <c r="O3" s="102" t="s">
        <v>12</v>
      </c>
      <c r="P3" s="102" t="s">
        <v>126</v>
      </c>
      <c r="Q3" s="621"/>
      <c r="R3" s="622"/>
    </row>
    <row r="4" spans="1:18" s="101" customFormat="1" ht="27" customHeight="1">
      <c r="A4" s="99" t="s">
        <v>80</v>
      </c>
      <c r="B4" s="177">
        <v>27734.460999999999</v>
      </c>
      <c r="C4" s="178"/>
      <c r="D4" s="103"/>
      <c r="E4" s="103">
        <v>-8.4016235042005699E-2</v>
      </c>
      <c r="F4" s="178"/>
      <c r="G4" s="177">
        <v>85688.670170372498</v>
      </c>
      <c r="H4" s="178"/>
      <c r="I4" s="103"/>
      <c r="J4" s="103">
        <v>5.0501873761853701E-2</v>
      </c>
      <c r="K4" s="178"/>
      <c r="L4" s="177">
        <v>113423.131170373</v>
      </c>
      <c r="M4" s="178"/>
      <c r="N4" s="103"/>
      <c r="O4" s="103">
        <v>1.4086394462020001E-2</v>
      </c>
      <c r="P4" s="178"/>
      <c r="Q4" s="179">
        <f t="shared" ref="Q4:Q21" si="0">ROUND(B4/L4*10,1)</f>
        <v>2.4</v>
      </c>
      <c r="R4" s="179">
        <f t="shared" ref="R4:R21" si="1">10-Q4</f>
        <v>7.6</v>
      </c>
    </row>
    <row r="5" spans="1:18" s="101" customFormat="1" ht="25.95" customHeight="1">
      <c r="A5" s="45" t="s">
        <v>127</v>
      </c>
      <c r="B5" s="180">
        <v>8905.1507000000001</v>
      </c>
      <c r="C5" s="181">
        <v>1</v>
      </c>
      <c r="D5" s="104">
        <v>0.32108612819264798</v>
      </c>
      <c r="E5" s="105">
        <v>-0.20029632089549501</v>
      </c>
      <c r="F5" s="181">
        <v>13</v>
      </c>
      <c r="G5" s="180">
        <v>25401.6272504976</v>
      </c>
      <c r="H5" s="181">
        <v>1</v>
      </c>
      <c r="I5" s="104">
        <v>0.29644090869880702</v>
      </c>
      <c r="J5" s="105">
        <v>9.1954398093166301E-2</v>
      </c>
      <c r="K5" s="181">
        <v>4</v>
      </c>
      <c r="L5" s="180">
        <v>34306.777950497599</v>
      </c>
      <c r="M5" s="181">
        <v>1</v>
      </c>
      <c r="N5" s="104">
        <v>0.25957409095221801</v>
      </c>
      <c r="O5" s="104">
        <v>-2.6547953104139E-3</v>
      </c>
      <c r="P5" s="181">
        <v>16</v>
      </c>
      <c r="Q5" s="179">
        <f t="shared" si="0"/>
        <v>2.6</v>
      </c>
      <c r="R5" s="179">
        <f t="shared" si="1"/>
        <v>7.4</v>
      </c>
    </row>
    <row r="6" spans="1:18" s="101" customFormat="1" ht="27" customHeight="1">
      <c r="A6" s="45" t="s">
        <v>128</v>
      </c>
      <c r="B6" s="180">
        <v>1010.0515</v>
      </c>
      <c r="C6" s="181">
        <v>7</v>
      </c>
      <c r="D6" s="104">
        <v>3.64186453812822E-2</v>
      </c>
      <c r="E6" s="105">
        <v>-0.35757678871555298</v>
      </c>
      <c r="F6" s="181">
        <v>16</v>
      </c>
      <c r="G6" s="180">
        <v>2953.1349879036202</v>
      </c>
      <c r="H6" s="181">
        <v>9</v>
      </c>
      <c r="I6" s="104">
        <v>3.4463540886233601E-2</v>
      </c>
      <c r="J6" s="105">
        <v>0.23801686043394599</v>
      </c>
      <c r="K6" s="181">
        <v>1</v>
      </c>
      <c r="L6" s="180">
        <v>3963.1864879036202</v>
      </c>
      <c r="M6" s="181">
        <v>9</v>
      </c>
      <c r="N6" s="104">
        <v>0.25485843350618598</v>
      </c>
      <c r="O6" s="104">
        <v>1.40452019176029E-3</v>
      </c>
      <c r="P6" s="181">
        <v>14</v>
      </c>
      <c r="Q6" s="179">
        <f t="shared" si="0"/>
        <v>2.5</v>
      </c>
      <c r="R6" s="179">
        <f t="shared" si="1"/>
        <v>7.5</v>
      </c>
    </row>
    <row r="7" spans="1:18" s="101" customFormat="1" ht="27" customHeight="1">
      <c r="A7" s="45" t="s">
        <v>129</v>
      </c>
      <c r="B7" s="180">
        <v>84.308599999999998</v>
      </c>
      <c r="C7" s="181">
        <v>15</v>
      </c>
      <c r="D7" s="104">
        <v>3.0398499541779401E-3</v>
      </c>
      <c r="E7" s="105">
        <v>-5.2834746072136798E-2</v>
      </c>
      <c r="F7" s="181">
        <v>11</v>
      </c>
      <c r="G7" s="180">
        <v>2266.5975139688999</v>
      </c>
      <c r="H7" s="181">
        <v>11</v>
      </c>
      <c r="I7" s="104">
        <v>2.6451542653915399E-2</v>
      </c>
      <c r="J7" s="105">
        <v>6.9286478897672393E-2</v>
      </c>
      <c r="K7" s="181">
        <v>5</v>
      </c>
      <c r="L7" s="180">
        <v>2350.9061139689002</v>
      </c>
      <c r="M7" s="181">
        <v>12</v>
      </c>
      <c r="N7" s="104">
        <v>3.5862172248838399E-2</v>
      </c>
      <c r="O7" s="104">
        <v>6.4365034471791205E-2</v>
      </c>
      <c r="P7" s="181">
        <v>3</v>
      </c>
      <c r="Q7" s="179">
        <f t="shared" si="0"/>
        <v>0.4</v>
      </c>
      <c r="R7" s="179">
        <f t="shared" si="1"/>
        <v>9.6</v>
      </c>
    </row>
    <row r="8" spans="1:18" s="101" customFormat="1" ht="27" customHeight="1">
      <c r="A8" s="45" t="s">
        <v>130</v>
      </c>
      <c r="B8" s="180">
        <v>5163.4269000000004</v>
      </c>
      <c r="C8" s="181">
        <v>2</v>
      </c>
      <c r="D8" s="104">
        <v>0.18617368839437701</v>
      </c>
      <c r="E8" s="105">
        <v>2.4938891855357199E-2</v>
      </c>
      <c r="F8" s="181">
        <v>10</v>
      </c>
      <c r="G8" s="180">
        <v>3603.8442255957898</v>
      </c>
      <c r="H8" s="181">
        <v>7</v>
      </c>
      <c r="I8" s="104">
        <v>4.2057418074412399E-2</v>
      </c>
      <c r="J8" s="105">
        <v>-3.6187812053591902E-2</v>
      </c>
      <c r="K8" s="181">
        <v>13</v>
      </c>
      <c r="L8" s="180">
        <v>8767.2711255957893</v>
      </c>
      <c r="M8" s="181">
        <v>3</v>
      </c>
      <c r="N8" s="104">
        <v>0.58894344956728095</v>
      </c>
      <c r="O8" s="104">
        <v>-1.10231716285725E-3</v>
      </c>
      <c r="P8" s="181">
        <v>15</v>
      </c>
      <c r="Q8" s="179">
        <f t="shared" si="0"/>
        <v>5.9</v>
      </c>
      <c r="R8" s="179">
        <f t="shared" si="1"/>
        <v>4.0999999999999996</v>
      </c>
    </row>
    <row r="9" spans="1:18" s="101" customFormat="1" ht="27" customHeight="1">
      <c r="A9" s="45" t="s">
        <v>131</v>
      </c>
      <c r="B9" s="180">
        <v>2202.1736999999998</v>
      </c>
      <c r="C9" s="181">
        <v>4</v>
      </c>
      <c r="D9" s="104">
        <v>7.9402073110416693E-2</v>
      </c>
      <c r="E9" s="105">
        <v>-0.27505134565633499</v>
      </c>
      <c r="F9" s="181">
        <v>15</v>
      </c>
      <c r="G9" s="180">
        <v>18259.526494852402</v>
      </c>
      <c r="H9" s="181">
        <v>2</v>
      </c>
      <c r="I9" s="104">
        <v>0.21309149107516201</v>
      </c>
      <c r="J9" s="105">
        <v>4.4508749495249203E-2</v>
      </c>
      <c r="K9" s="181">
        <v>8</v>
      </c>
      <c r="L9" s="180">
        <v>20461.700194852401</v>
      </c>
      <c r="M9" s="181">
        <v>2</v>
      </c>
      <c r="N9" s="104">
        <v>0.10762417976166</v>
      </c>
      <c r="O9" s="104">
        <v>-2.7995787653428699E-3</v>
      </c>
      <c r="P9" s="181">
        <v>17</v>
      </c>
      <c r="Q9" s="179">
        <f t="shared" si="0"/>
        <v>1.1000000000000001</v>
      </c>
      <c r="R9" s="179">
        <f t="shared" si="1"/>
        <v>8.9</v>
      </c>
    </row>
    <row r="10" spans="1:18" s="101" customFormat="1" ht="27" customHeight="1">
      <c r="A10" s="45" t="s">
        <v>132</v>
      </c>
      <c r="B10" s="180">
        <v>780.25800000000004</v>
      </c>
      <c r="C10" s="181">
        <v>8</v>
      </c>
      <c r="D10" s="104">
        <v>2.8133158960615801E-2</v>
      </c>
      <c r="E10" s="105">
        <v>0.389027003903477</v>
      </c>
      <c r="F10" s="181">
        <v>3</v>
      </c>
      <c r="G10" s="180">
        <v>658.79419931658504</v>
      </c>
      <c r="H10" s="181">
        <v>16</v>
      </c>
      <c r="I10" s="104">
        <v>7.6882299375952796E-3</v>
      </c>
      <c r="J10" s="105">
        <v>-0.18124548956572101</v>
      </c>
      <c r="K10" s="181">
        <v>17</v>
      </c>
      <c r="L10" s="180">
        <v>1439.0521993165901</v>
      </c>
      <c r="M10" s="181">
        <v>14</v>
      </c>
      <c r="N10" s="104">
        <v>0.54220270840109197</v>
      </c>
      <c r="O10" s="104">
        <v>5.3201657297667702E-2</v>
      </c>
      <c r="P10" s="181">
        <v>5</v>
      </c>
      <c r="Q10" s="179">
        <f t="shared" si="0"/>
        <v>5.4</v>
      </c>
      <c r="R10" s="179">
        <f t="shared" si="1"/>
        <v>4.5999999999999996</v>
      </c>
    </row>
    <row r="11" spans="1:18" s="101" customFormat="1" ht="27" customHeight="1">
      <c r="A11" s="45" t="s">
        <v>133</v>
      </c>
      <c r="B11" s="180">
        <v>551.90369999999996</v>
      </c>
      <c r="C11" s="181">
        <v>10</v>
      </c>
      <c r="D11" s="104">
        <v>1.9899564660730201E-2</v>
      </c>
      <c r="E11" s="105">
        <v>-7.8765597575662594E-2</v>
      </c>
      <c r="F11" s="181">
        <v>12</v>
      </c>
      <c r="G11" s="180">
        <v>6622.4396327197701</v>
      </c>
      <c r="H11" s="181">
        <v>3</v>
      </c>
      <c r="I11" s="104">
        <v>7.7284892151465903E-2</v>
      </c>
      <c r="J11" s="105">
        <v>3.7901307140022697E-2</v>
      </c>
      <c r="K11" s="181">
        <v>9</v>
      </c>
      <c r="L11" s="180">
        <v>7174.3433327197699</v>
      </c>
      <c r="M11" s="181">
        <v>5</v>
      </c>
      <c r="N11" s="104">
        <v>7.6927416824750003E-2</v>
      </c>
      <c r="O11" s="104">
        <v>2.7887384930493302E-2</v>
      </c>
      <c r="P11" s="181">
        <v>10</v>
      </c>
      <c r="Q11" s="179">
        <f t="shared" si="0"/>
        <v>0.8</v>
      </c>
      <c r="R11" s="179">
        <f t="shared" si="1"/>
        <v>9.1999999999999993</v>
      </c>
    </row>
    <row r="12" spans="1:18" s="101" customFormat="1" ht="27" customHeight="1">
      <c r="A12" s="45" t="s">
        <v>134</v>
      </c>
      <c r="B12" s="180">
        <v>1203.2618</v>
      </c>
      <c r="C12" s="181">
        <v>5</v>
      </c>
      <c r="D12" s="104">
        <v>4.33850796667727E-2</v>
      </c>
      <c r="E12" s="105">
        <v>0.27687803225712998</v>
      </c>
      <c r="F12" s="181">
        <v>5</v>
      </c>
      <c r="G12" s="180">
        <v>1477.4279510378001</v>
      </c>
      <c r="H12" s="181">
        <v>13</v>
      </c>
      <c r="I12" s="104">
        <v>1.7241812110052299E-2</v>
      </c>
      <c r="J12" s="105">
        <v>-0.11724967060268</v>
      </c>
      <c r="K12" s="181">
        <v>16</v>
      </c>
      <c r="L12" s="180">
        <v>2680.6897510377999</v>
      </c>
      <c r="M12" s="181">
        <v>11</v>
      </c>
      <c r="N12" s="104">
        <v>0.44886275986774299</v>
      </c>
      <c r="O12" s="104">
        <v>2.47240832324476E-2</v>
      </c>
      <c r="P12" s="181">
        <v>11</v>
      </c>
      <c r="Q12" s="179">
        <f t="shared" si="0"/>
        <v>4.5</v>
      </c>
      <c r="R12" s="179">
        <f t="shared" si="1"/>
        <v>5.5</v>
      </c>
    </row>
    <row r="13" spans="1:18" s="101" customFormat="1" ht="27" customHeight="1">
      <c r="A13" s="45" t="s">
        <v>135</v>
      </c>
      <c r="B13" s="180">
        <v>1166.3033</v>
      </c>
      <c r="C13" s="181">
        <v>6</v>
      </c>
      <c r="D13" s="104">
        <v>4.2052495629895201E-2</v>
      </c>
      <c r="E13" s="105">
        <v>2.76134087531128E-2</v>
      </c>
      <c r="F13" s="181">
        <v>9</v>
      </c>
      <c r="G13" s="180">
        <v>5798.3343346622696</v>
      </c>
      <c r="H13" s="181">
        <v>4</v>
      </c>
      <c r="I13" s="104">
        <v>6.7667456189174094E-2</v>
      </c>
      <c r="J13" s="105">
        <v>6.2787908367490305E-2</v>
      </c>
      <c r="K13" s="181">
        <v>6</v>
      </c>
      <c r="L13" s="180">
        <v>6964.6376346622701</v>
      </c>
      <c r="M13" s="181">
        <v>6</v>
      </c>
      <c r="N13" s="104">
        <v>0.167460729643051</v>
      </c>
      <c r="O13" s="104">
        <v>5.67306590115026E-2</v>
      </c>
      <c r="P13" s="181">
        <v>4</v>
      </c>
      <c r="Q13" s="179">
        <f t="shared" si="0"/>
        <v>1.7</v>
      </c>
      <c r="R13" s="179">
        <f t="shared" si="1"/>
        <v>8.3000000000000007</v>
      </c>
    </row>
    <row r="14" spans="1:18" s="101" customFormat="1" ht="27" customHeight="1">
      <c r="A14" s="45" t="s">
        <v>136</v>
      </c>
      <c r="B14" s="180">
        <v>4836.4629999999997</v>
      </c>
      <c r="C14" s="181">
        <v>3</v>
      </c>
      <c r="D14" s="104">
        <v>0.17438460404909301</v>
      </c>
      <c r="E14" s="105">
        <v>0.13508691384627899</v>
      </c>
      <c r="F14" s="181">
        <v>6</v>
      </c>
      <c r="G14" s="180">
        <v>2995.9353771232099</v>
      </c>
      <c r="H14" s="181">
        <v>8</v>
      </c>
      <c r="I14" s="104">
        <v>3.49630280312027E-2</v>
      </c>
      <c r="J14" s="105">
        <v>-0.104894192370925</v>
      </c>
      <c r="K14" s="181">
        <v>15</v>
      </c>
      <c r="L14" s="180">
        <v>7832.3983771232097</v>
      </c>
      <c r="M14" s="181">
        <v>4</v>
      </c>
      <c r="N14" s="104">
        <v>0.61749451025451996</v>
      </c>
      <c r="O14" s="104">
        <v>2.9509568912269999E-2</v>
      </c>
      <c r="P14" s="181">
        <v>9</v>
      </c>
      <c r="Q14" s="179">
        <f t="shared" si="0"/>
        <v>6.2</v>
      </c>
      <c r="R14" s="179">
        <f t="shared" si="1"/>
        <v>3.8</v>
      </c>
    </row>
    <row r="15" spans="1:18" s="101" customFormat="1" ht="27" customHeight="1">
      <c r="A15" s="45" t="s">
        <v>137</v>
      </c>
      <c r="B15" s="180">
        <v>648.32140000000004</v>
      </c>
      <c r="C15" s="181">
        <v>9</v>
      </c>
      <c r="D15" s="104">
        <v>2.3376023063869902E-2</v>
      </c>
      <c r="E15" s="105">
        <v>0.34528256745229202</v>
      </c>
      <c r="F15" s="181">
        <v>4</v>
      </c>
      <c r="G15" s="180">
        <v>4139.7493918499704</v>
      </c>
      <c r="H15" s="181">
        <v>6</v>
      </c>
      <c r="I15" s="104">
        <v>4.8311514038192199E-2</v>
      </c>
      <c r="J15" s="105">
        <v>1.0377303314272199E-2</v>
      </c>
      <c r="K15" s="181">
        <v>10</v>
      </c>
      <c r="L15" s="180">
        <v>4788.0707918499702</v>
      </c>
      <c r="M15" s="181">
        <v>8</v>
      </c>
      <c r="N15" s="104">
        <v>0.135403470037148</v>
      </c>
      <c r="O15" s="104">
        <v>4.5623611591259397E-2</v>
      </c>
      <c r="P15" s="181">
        <v>8</v>
      </c>
      <c r="Q15" s="179">
        <f t="shared" si="0"/>
        <v>1.4</v>
      </c>
      <c r="R15" s="179">
        <f t="shared" si="1"/>
        <v>8.6</v>
      </c>
    </row>
    <row r="16" spans="1:18" s="101" customFormat="1" ht="27" customHeight="1">
      <c r="A16" s="45" t="s">
        <v>138</v>
      </c>
      <c r="B16" s="180">
        <v>409.44029999999998</v>
      </c>
      <c r="C16" s="181">
        <v>11</v>
      </c>
      <c r="D16" s="104">
        <v>1.4762872081775799E-2</v>
      </c>
      <c r="E16" s="105">
        <v>-0.48456198564343</v>
      </c>
      <c r="F16" s="181">
        <v>17</v>
      </c>
      <c r="G16" s="180">
        <v>5044.1302282666102</v>
      </c>
      <c r="H16" s="181">
        <v>5</v>
      </c>
      <c r="I16" s="104">
        <v>5.8865777917168002E-2</v>
      </c>
      <c r="J16" s="105">
        <v>0.14107841055718001</v>
      </c>
      <c r="K16" s="181">
        <v>3</v>
      </c>
      <c r="L16" s="180">
        <v>5453.5705282666104</v>
      </c>
      <c r="M16" s="181">
        <v>7</v>
      </c>
      <c r="N16" s="104">
        <v>7.5077474083779502E-2</v>
      </c>
      <c r="O16" s="104">
        <v>4.5777453063187097E-2</v>
      </c>
      <c r="P16" s="181">
        <v>7</v>
      </c>
      <c r="Q16" s="179">
        <f t="shared" si="0"/>
        <v>0.8</v>
      </c>
      <c r="R16" s="179">
        <f t="shared" si="1"/>
        <v>9.1999999999999993</v>
      </c>
    </row>
    <row r="17" spans="1:18" s="101" customFormat="1" ht="27" customHeight="1">
      <c r="A17" s="45" t="s">
        <v>105</v>
      </c>
      <c r="B17" s="180">
        <v>41.053699999999999</v>
      </c>
      <c r="C17" s="181">
        <v>16</v>
      </c>
      <c r="D17" s="104">
        <v>1.4802414945075E-3</v>
      </c>
      <c r="E17" s="105">
        <v>0.41083339920065698</v>
      </c>
      <c r="F17" s="181">
        <v>2</v>
      </c>
      <c r="G17" s="180">
        <v>2739.5796670183299</v>
      </c>
      <c r="H17" s="181">
        <v>10</v>
      </c>
      <c r="I17" s="104">
        <v>3.1971317346520797E-2</v>
      </c>
      <c r="J17" s="105">
        <v>3.42367274143252E-3</v>
      </c>
      <c r="K17" s="181">
        <v>12</v>
      </c>
      <c r="L17" s="180">
        <v>2780.6333670183299</v>
      </c>
      <c r="M17" s="181">
        <v>10</v>
      </c>
      <c r="N17" s="104">
        <v>1.47641542703711E-2</v>
      </c>
      <c r="O17" s="104">
        <v>7.7200671446369098E-3</v>
      </c>
      <c r="P17" s="181">
        <v>13</v>
      </c>
      <c r="Q17" s="179">
        <f t="shared" si="0"/>
        <v>0.1</v>
      </c>
      <c r="R17" s="179">
        <f t="shared" si="1"/>
        <v>9.9</v>
      </c>
    </row>
    <row r="18" spans="1:18" s="101" customFormat="1" ht="27" customHeight="1">
      <c r="A18" s="45" t="s">
        <v>107</v>
      </c>
      <c r="B18" s="180">
        <v>126.4174</v>
      </c>
      <c r="C18" s="181">
        <v>14</v>
      </c>
      <c r="D18" s="104">
        <v>4.5581343729737501E-3</v>
      </c>
      <c r="E18" s="105">
        <v>5.5462576509212198</v>
      </c>
      <c r="F18" s="181">
        <v>1</v>
      </c>
      <c r="G18" s="180">
        <v>792.23560003297496</v>
      </c>
      <c r="H18" s="181">
        <v>15</v>
      </c>
      <c r="I18" s="104">
        <v>9.2455116698368003E-3</v>
      </c>
      <c r="J18" s="105">
        <v>-5.8096445067606799E-2</v>
      </c>
      <c r="K18" s="181">
        <v>14</v>
      </c>
      <c r="L18" s="180">
        <v>918.653000032975</v>
      </c>
      <c r="M18" s="181">
        <v>16</v>
      </c>
      <c r="N18" s="104">
        <v>0.13761169886285901</v>
      </c>
      <c r="O18" s="104">
        <v>6.7689724488986497E-2</v>
      </c>
      <c r="P18" s="181">
        <v>2</v>
      </c>
      <c r="Q18" s="179">
        <f t="shared" si="0"/>
        <v>1.4</v>
      </c>
      <c r="R18" s="179">
        <f t="shared" si="1"/>
        <v>8.6</v>
      </c>
    </row>
    <row r="19" spans="1:18" s="101" customFormat="1" ht="27" customHeight="1">
      <c r="A19" s="45" t="s">
        <v>109</v>
      </c>
      <c r="B19" s="180">
        <v>267.40940000000001</v>
      </c>
      <c r="C19" s="181">
        <v>13</v>
      </c>
      <c r="D19" s="104">
        <v>9.6417738206630403E-3</v>
      </c>
      <c r="E19" s="105">
        <v>5.9834554306486702E-2</v>
      </c>
      <c r="F19" s="181">
        <v>8</v>
      </c>
      <c r="G19" s="180">
        <v>1092.9798796356399</v>
      </c>
      <c r="H19" s="181">
        <v>14</v>
      </c>
      <c r="I19" s="104">
        <v>1.2755243808341201E-2</v>
      </c>
      <c r="J19" s="105">
        <v>4.9698737605206001E-3</v>
      </c>
      <c r="K19" s="181">
        <v>11</v>
      </c>
      <c r="L19" s="180">
        <v>1360.3892796356399</v>
      </c>
      <c r="M19" s="181">
        <v>15</v>
      </c>
      <c r="N19" s="104">
        <v>0.196568294092719</v>
      </c>
      <c r="O19" s="104">
        <v>1.53013699718465E-2</v>
      </c>
      <c r="P19" s="181">
        <v>12</v>
      </c>
      <c r="Q19" s="179">
        <f t="shared" si="0"/>
        <v>2</v>
      </c>
      <c r="R19" s="179">
        <f t="shared" si="1"/>
        <v>8</v>
      </c>
    </row>
    <row r="20" spans="1:18" s="101" customFormat="1" ht="27" customHeight="1">
      <c r="A20" s="45" t="s">
        <v>111</v>
      </c>
      <c r="B20" s="180">
        <v>299.41430000000003</v>
      </c>
      <c r="C20" s="181">
        <v>12</v>
      </c>
      <c r="D20" s="104">
        <v>1.07957497353203E-2</v>
      </c>
      <c r="E20" s="105">
        <v>7.5161086916553793E-2</v>
      </c>
      <c r="F20" s="181">
        <v>7</v>
      </c>
      <c r="G20" s="180">
        <v>1708.3780935672301</v>
      </c>
      <c r="H20" s="181">
        <v>12</v>
      </c>
      <c r="I20" s="104">
        <v>1.9937035901835098E-2</v>
      </c>
      <c r="J20" s="105">
        <v>4.64886033830441E-2</v>
      </c>
      <c r="K20" s="181">
        <v>7</v>
      </c>
      <c r="L20" s="180">
        <v>2007.79239356723</v>
      </c>
      <c r="M20" s="181">
        <v>13</v>
      </c>
      <c r="N20" s="104">
        <v>0.149126125270369</v>
      </c>
      <c r="O20" s="104">
        <v>5.0667009068251501E-2</v>
      </c>
      <c r="P20" s="181">
        <v>6</v>
      </c>
      <c r="Q20" s="179">
        <f t="shared" si="0"/>
        <v>1.5</v>
      </c>
      <c r="R20" s="179">
        <f t="shared" si="1"/>
        <v>8.5</v>
      </c>
    </row>
    <row r="21" spans="1:18" s="101" customFormat="1" ht="27" customHeight="1">
      <c r="A21" s="45" t="s">
        <v>112</v>
      </c>
      <c r="B21" s="180">
        <v>39.103299999999997</v>
      </c>
      <c r="C21" s="181">
        <v>17</v>
      </c>
      <c r="D21" s="104">
        <v>1.4099174308813899E-3</v>
      </c>
      <c r="E21" s="105">
        <v>-0.24117675596479801</v>
      </c>
      <c r="F21" s="181">
        <v>14</v>
      </c>
      <c r="G21" s="180">
        <v>133.95534232373799</v>
      </c>
      <c r="H21" s="181">
        <v>17</v>
      </c>
      <c r="I21" s="104">
        <v>1.56327951008457E-3</v>
      </c>
      <c r="J21" s="105">
        <v>0.21545745065491301</v>
      </c>
      <c r="K21" s="181">
        <v>2</v>
      </c>
      <c r="L21" s="180">
        <v>173.05864232373801</v>
      </c>
      <c r="M21" s="181">
        <v>17</v>
      </c>
      <c r="N21" s="104">
        <v>0.22595404352502699</v>
      </c>
      <c r="O21" s="104">
        <v>6.9971769193185998E-2</v>
      </c>
      <c r="P21" s="181">
        <v>1</v>
      </c>
      <c r="Q21" s="179">
        <f t="shared" si="0"/>
        <v>2.2999999999999998</v>
      </c>
      <c r="R21" s="179">
        <f t="shared" si="1"/>
        <v>7.7</v>
      </c>
    </row>
    <row r="22" spans="1:18" ht="22.2" customHeight="1">
      <c r="A22" s="627" t="s">
        <v>139</v>
      </c>
      <c r="B22" s="615"/>
      <c r="C22" s="615"/>
      <c r="D22" s="615"/>
      <c r="E22" s="615"/>
      <c r="F22" s="615"/>
      <c r="G22" s="615"/>
      <c r="H22" s="615"/>
      <c r="I22" s="615"/>
      <c r="J22" s="615"/>
      <c r="K22" s="615"/>
      <c r="L22" s="615"/>
      <c r="M22" s="615"/>
      <c r="N22" s="615"/>
      <c r="O22" s="615"/>
      <c r="P22" s="615"/>
      <c r="Q22" s="176"/>
      <c r="R22" s="176"/>
    </row>
    <row r="23" spans="1:18" s="101" customFormat="1" ht="46.95" customHeight="1">
      <c r="A23" s="623" t="s">
        <v>114</v>
      </c>
      <c r="B23" s="619" t="s">
        <v>115</v>
      </c>
      <c r="C23" s="625"/>
      <c r="D23" s="626"/>
      <c r="E23" s="619" t="s">
        <v>116</v>
      </c>
      <c r="F23" s="624"/>
      <c r="G23" s="619" t="s">
        <v>117</v>
      </c>
      <c r="H23" s="625"/>
      <c r="I23" s="626"/>
      <c r="J23" s="619" t="s">
        <v>118</v>
      </c>
      <c r="K23" s="624"/>
      <c r="L23" s="619" t="s">
        <v>119</v>
      </c>
      <c r="M23" s="625"/>
      <c r="N23" s="626"/>
      <c r="O23" s="619" t="s">
        <v>120</v>
      </c>
      <c r="P23" s="624"/>
      <c r="Q23" s="619" t="s">
        <v>121</v>
      </c>
      <c r="R23" s="620"/>
    </row>
    <row r="24" spans="1:18" s="101" customFormat="1" ht="28.8" customHeight="1">
      <c r="A24" s="598"/>
      <c r="B24" s="102" t="s">
        <v>140</v>
      </c>
      <c r="C24" s="102" t="s">
        <v>123</v>
      </c>
      <c r="D24" s="102" t="s">
        <v>124</v>
      </c>
      <c r="E24" s="102" t="s">
        <v>12</v>
      </c>
      <c r="F24" s="102" t="s">
        <v>125</v>
      </c>
      <c r="G24" s="102" t="s">
        <v>140</v>
      </c>
      <c r="H24" s="102" t="s">
        <v>123</v>
      </c>
      <c r="I24" s="102" t="s">
        <v>124</v>
      </c>
      <c r="J24" s="102" t="s">
        <v>12</v>
      </c>
      <c r="K24" s="102" t="s">
        <v>126</v>
      </c>
      <c r="L24" s="102" t="s">
        <v>140</v>
      </c>
      <c r="M24" s="102" t="s">
        <v>123</v>
      </c>
      <c r="N24" s="102" t="s">
        <v>124</v>
      </c>
      <c r="O24" s="102" t="s">
        <v>12</v>
      </c>
      <c r="P24" s="102" t="s">
        <v>126</v>
      </c>
      <c r="Q24" s="621"/>
      <c r="R24" s="622"/>
    </row>
    <row r="25" spans="1:18" s="101" customFormat="1" ht="27" customHeight="1">
      <c r="A25" s="99" t="s">
        <v>80</v>
      </c>
      <c r="B25" s="177">
        <v>3754.7822999999999</v>
      </c>
      <c r="C25" s="178"/>
      <c r="D25" s="103"/>
      <c r="E25" s="103">
        <v>-2.502575522365269E-2</v>
      </c>
      <c r="F25" s="178"/>
      <c r="G25" s="177">
        <v>12530.9282413941</v>
      </c>
      <c r="H25" s="178"/>
      <c r="I25" s="103"/>
      <c r="J25" s="103">
        <v>2.8199874997455909E-2</v>
      </c>
      <c r="K25" s="178"/>
      <c r="L25" s="177">
        <v>16285.710541394101</v>
      </c>
      <c r="M25" s="178"/>
      <c r="N25" s="103"/>
      <c r="O25" s="103">
        <v>1.5419278490599099E-2</v>
      </c>
      <c r="P25" s="178"/>
      <c r="Q25" s="179">
        <f t="shared" ref="Q25:Q42" si="2">ROUND(B25/L25*10,1)</f>
        <v>2.2999999999999998</v>
      </c>
      <c r="R25" s="179">
        <f t="shared" ref="R25:R42" si="3">10-Q25</f>
        <v>7.7</v>
      </c>
    </row>
    <row r="26" spans="1:18" s="101" customFormat="1" ht="27" customHeight="1">
      <c r="A26" s="45" t="s">
        <v>127</v>
      </c>
      <c r="B26" s="180">
        <v>1227.5499</v>
      </c>
      <c r="C26" s="181">
        <v>1</v>
      </c>
      <c r="D26" s="104">
        <v>0.32692971307550911</v>
      </c>
      <c r="E26" s="105">
        <v>6.0076749027467617E-2</v>
      </c>
      <c r="F26" s="181">
        <v>8</v>
      </c>
      <c r="G26" s="180">
        <v>3713.42161207247</v>
      </c>
      <c r="H26" s="181">
        <v>1</v>
      </c>
      <c r="I26" s="104">
        <v>0.29634050571016129</v>
      </c>
      <c r="J26" s="105">
        <v>-1.8790103117651839E-3</v>
      </c>
      <c r="K26" s="181">
        <v>12</v>
      </c>
      <c r="L26" s="180">
        <v>4940.9715120724704</v>
      </c>
      <c r="M26" s="181">
        <v>1</v>
      </c>
      <c r="N26" s="104">
        <v>0.30339305733782929</v>
      </c>
      <c r="O26" s="104">
        <v>1.282739805712052E-2</v>
      </c>
      <c r="P26" s="181">
        <v>9</v>
      </c>
      <c r="Q26" s="179">
        <f t="shared" si="2"/>
        <v>2.5</v>
      </c>
      <c r="R26" s="179">
        <f t="shared" si="3"/>
        <v>7.5</v>
      </c>
    </row>
    <row r="27" spans="1:18" s="101" customFormat="1" ht="27" customHeight="1">
      <c r="A27" s="45" t="s">
        <v>128</v>
      </c>
      <c r="B27" s="180">
        <v>133.07990000000001</v>
      </c>
      <c r="C27" s="181">
        <v>7</v>
      </c>
      <c r="D27" s="104">
        <v>3.5442773872669003E-2</v>
      </c>
      <c r="E27" s="105">
        <v>-0.32456077130467248</v>
      </c>
      <c r="F27" s="181">
        <v>15</v>
      </c>
      <c r="G27" s="180">
        <v>427.50703872579601</v>
      </c>
      <c r="H27" s="181">
        <v>9</v>
      </c>
      <c r="I27" s="104">
        <v>3.4116150894040603E-2</v>
      </c>
      <c r="J27" s="105">
        <v>0.183610967558413</v>
      </c>
      <c r="K27" s="181">
        <v>3</v>
      </c>
      <c r="L27" s="180">
        <v>560.58693872579602</v>
      </c>
      <c r="M27" s="181">
        <v>9</v>
      </c>
      <c r="N27" s="104">
        <v>3.4422012923595063E-2</v>
      </c>
      <c r="O27" s="104">
        <v>4.2473291939151281E-3</v>
      </c>
      <c r="P27" s="181">
        <v>13</v>
      </c>
      <c r="Q27" s="179">
        <f t="shared" si="2"/>
        <v>2.4</v>
      </c>
      <c r="R27" s="179">
        <f t="shared" si="3"/>
        <v>7.6</v>
      </c>
    </row>
    <row r="28" spans="1:18" s="101" customFormat="1" ht="27" customHeight="1">
      <c r="A28" s="45" t="s">
        <v>129</v>
      </c>
      <c r="B28" s="180">
        <v>12.3819</v>
      </c>
      <c r="C28" s="181">
        <v>15</v>
      </c>
      <c r="D28" s="104">
        <v>3.2976345925568042E-3</v>
      </c>
      <c r="E28" s="105">
        <v>-2.375583448971863E-2</v>
      </c>
      <c r="F28" s="181">
        <v>11</v>
      </c>
      <c r="G28" s="180">
        <v>312.71223281720597</v>
      </c>
      <c r="H28" s="181">
        <v>11</v>
      </c>
      <c r="I28" s="104">
        <v>2.4955232907982551E-2</v>
      </c>
      <c r="J28" s="105">
        <v>4.7758430252346613E-2</v>
      </c>
      <c r="K28" s="181">
        <v>6</v>
      </c>
      <c r="L28" s="180">
        <v>325.094132817206</v>
      </c>
      <c r="M28" s="181">
        <v>12</v>
      </c>
      <c r="N28" s="104">
        <v>1.9961925025678191E-2</v>
      </c>
      <c r="O28" s="104">
        <v>4.4843262616393709E-2</v>
      </c>
      <c r="P28" s="181">
        <v>4</v>
      </c>
      <c r="Q28" s="179">
        <f t="shared" si="2"/>
        <v>0.4</v>
      </c>
      <c r="R28" s="179">
        <f t="shared" si="3"/>
        <v>9.6</v>
      </c>
    </row>
    <row r="29" spans="1:18" s="101" customFormat="1" ht="27" customHeight="1">
      <c r="A29" s="45" t="s">
        <v>130</v>
      </c>
      <c r="B29" s="180">
        <v>696.23</v>
      </c>
      <c r="C29" s="181">
        <v>2</v>
      </c>
      <c r="D29" s="104">
        <v>0.18542486471186359</v>
      </c>
      <c r="E29" s="105">
        <v>9.6257219169409103E-2</v>
      </c>
      <c r="F29" s="181">
        <v>6</v>
      </c>
      <c r="G29" s="180">
        <v>595.43549600708002</v>
      </c>
      <c r="H29" s="181">
        <v>7</v>
      </c>
      <c r="I29" s="104">
        <v>4.7517269633716788E-2</v>
      </c>
      <c r="J29" s="105">
        <v>-6.7127115894411227E-2</v>
      </c>
      <c r="K29" s="181">
        <v>15</v>
      </c>
      <c r="L29" s="180">
        <v>1291.66549600708</v>
      </c>
      <c r="M29" s="181">
        <v>3</v>
      </c>
      <c r="N29" s="104">
        <v>7.9312811849627171E-2</v>
      </c>
      <c r="O29" s="104">
        <v>1.4360773443762079E-2</v>
      </c>
      <c r="P29" s="181">
        <v>7</v>
      </c>
      <c r="Q29" s="179">
        <f t="shared" si="2"/>
        <v>5.4</v>
      </c>
      <c r="R29" s="179">
        <f t="shared" si="3"/>
        <v>4.5999999999999996</v>
      </c>
    </row>
    <row r="30" spans="1:18" s="101" customFormat="1" ht="27" customHeight="1">
      <c r="A30" s="45" t="s">
        <v>131</v>
      </c>
      <c r="B30" s="180">
        <v>344.5188</v>
      </c>
      <c r="C30" s="181">
        <v>4</v>
      </c>
      <c r="D30" s="104">
        <v>9.175466710813035E-2</v>
      </c>
      <c r="E30" s="105">
        <v>-0.23562617437022471</v>
      </c>
      <c r="F30" s="181">
        <v>14</v>
      </c>
      <c r="G30" s="180">
        <v>2578.9253420969699</v>
      </c>
      <c r="H30" s="181">
        <v>2</v>
      </c>
      <c r="I30" s="104">
        <v>0.2058048128930996</v>
      </c>
      <c r="J30" s="105">
        <v>5.0745989124058921E-2</v>
      </c>
      <c r="K30" s="181">
        <v>5</v>
      </c>
      <c r="L30" s="180">
        <v>2923.4441420969702</v>
      </c>
      <c r="M30" s="181">
        <v>2</v>
      </c>
      <c r="N30" s="104">
        <v>0.1795097692953786</v>
      </c>
      <c r="O30" s="104">
        <v>6.3158736150001893E-3</v>
      </c>
      <c r="P30" s="181">
        <v>10</v>
      </c>
      <c r="Q30" s="179">
        <f t="shared" si="2"/>
        <v>1.2</v>
      </c>
      <c r="R30" s="179">
        <f t="shared" si="3"/>
        <v>8.8000000000000007</v>
      </c>
    </row>
    <row r="31" spans="1:18" s="101" customFormat="1" ht="27" customHeight="1">
      <c r="A31" s="45" t="s">
        <v>132</v>
      </c>
      <c r="B31" s="180">
        <v>88.250100000000003</v>
      </c>
      <c r="C31" s="181">
        <v>8</v>
      </c>
      <c r="D31" s="104">
        <v>2.3503386601135309E-2</v>
      </c>
      <c r="E31" s="105">
        <v>0.32663228200036382</v>
      </c>
      <c r="F31" s="181">
        <v>4</v>
      </c>
      <c r="G31" s="180">
        <v>108.677858695634</v>
      </c>
      <c r="H31" s="181">
        <v>15</v>
      </c>
      <c r="I31" s="104">
        <v>8.6727700136876133E-3</v>
      </c>
      <c r="J31" s="105">
        <v>-0.1224643901034396</v>
      </c>
      <c r="K31" s="181">
        <v>16</v>
      </c>
      <c r="L31" s="180">
        <v>196.927958695634</v>
      </c>
      <c r="M31" s="181">
        <v>14</v>
      </c>
      <c r="N31" s="104">
        <v>1.2092070419346681E-2</v>
      </c>
      <c r="O31" s="104">
        <v>3.4468670674059558E-2</v>
      </c>
      <c r="P31" s="181">
        <v>5</v>
      </c>
      <c r="Q31" s="179">
        <f t="shared" si="2"/>
        <v>4.5</v>
      </c>
      <c r="R31" s="179">
        <f t="shared" si="3"/>
        <v>5.5</v>
      </c>
    </row>
    <row r="32" spans="1:18" s="101" customFormat="1" ht="27" customHeight="1">
      <c r="A32" s="45" t="s">
        <v>133</v>
      </c>
      <c r="B32" s="180">
        <v>77.638900000000007</v>
      </c>
      <c r="C32" s="181">
        <v>10</v>
      </c>
      <c r="D32" s="104">
        <v>2.0677337271990441E-2</v>
      </c>
      <c r="E32" s="105">
        <v>-0.1131645078016128</v>
      </c>
      <c r="F32" s="181">
        <v>13</v>
      </c>
      <c r="G32" s="180">
        <v>983.30762802068</v>
      </c>
      <c r="H32" s="181">
        <v>3</v>
      </c>
      <c r="I32" s="104">
        <v>7.8470453990189343E-2</v>
      </c>
      <c r="J32" s="105">
        <v>1.456774114540482E-2</v>
      </c>
      <c r="K32" s="181">
        <v>8</v>
      </c>
      <c r="L32" s="180">
        <v>1060.94652802068</v>
      </c>
      <c r="M32" s="181">
        <v>4</v>
      </c>
      <c r="N32" s="104">
        <v>6.5145854417836185E-2</v>
      </c>
      <c r="O32" s="104">
        <v>3.9856649905993802E-3</v>
      </c>
      <c r="P32" s="181">
        <v>14</v>
      </c>
      <c r="Q32" s="179">
        <f t="shared" si="2"/>
        <v>0.7</v>
      </c>
      <c r="R32" s="179">
        <f t="shared" si="3"/>
        <v>9.3000000000000007</v>
      </c>
    </row>
    <row r="33" spans="1:18" s="101" customFormat="1" ht="27" customHeight="1">
      <c r="A33" s="45" t="s">
        <v>134</v>
      </c>
      <c r="B33" s="180">
        <v>164.61949999999999</v>
      </c>
      <c r="C33" s="181">
        <v>5</v>
      </c>
      <c r="D33" s="104">
        <v>4.3842621714713002E-2</v>
      </c>
      <c r="E33" s="105">
        <v>0.1135225556306383</v>
      </c>
      <c r="F33" s="181">
        <v>5</v>
      </c>
      <c r="G33" s="180">
        <v>218.75152226709599</v>
      </c>
      <c r="H33" s="181">
        <v>13</v>
      </c>
      <c r="I33" s="104">
        <v>1.7456928812702169E-2</v>
      </c>
      <c r="J33" s="105">
        <v>-5.0496846928823169E-2</v>
      </c>
      <c r="K33" s="181">
        <v>14</v>
      </c>
      <c r="L33" s="180">
        <v>383.37102226709601</v>
      </c>
      <c r="M33" s="181">
        <v>11</v>
      </c>
      <c r="N33" s="104">
        <v>2.3540331340942432E-2</v>
      </c>
      <c r="O33" s="104">
        <v>1.361388790504847E-2</v>
      </c>
      <c r="P33" s="181">
        <v>8</v>
      </c>
      <c r="Q33" s="179">
        <f t="shared" si="2"/>
        <v>4.3</v>
      </c>
      <c r="R33" s="179">
        <f t="shared" si="3"/>
        <v>5.7</v>
      </c>
    </row>
    <row r="34" spans="1:18" s="101" customFormat="1" ht="27" customHeight="1">
      <c r="A34" s="45" t="s">
        <v>135</v>
      </c>
      <c r="B34" s="180">
        <v>145.22200000000001</v>
      </c>
      <c r="C34" s="181">
        <v>6</v>
      </c>
      <c r="D34" s="104">
        <v>3.8676543244597697E-2</v>
      </c>
      <c r="E34" s="105">
        <v>8.3497226010737835E-2</v>
      </c>
      <c r="F34" s="181">
        <v>7</v>
      </c>
      <c r="G34" s="180">
        <v>869.59670521625003</v>
      </c>
      <c r="H34" s="181">
        <v>4</v>
      </c>
      <c r="I34" s="104">
        <v>6.9396032637363908E-2</v>
      </c>
      <c r="J34" s="105">
        <v>4.2907121179608147E-2</v>
      </c>
      <c r="K34" s="181">
        <v>7</v>
      </c>
      <c r="L34" s="180">
        <v>1014.81870521625</v>
      </c>
      <c r="M34" s="181">
        <v>6</v>
      </c>
      <c r="N34" s="104">
        <v>6.2313443594422313E-2</v>
      </c>
      <c r="O34" s="104">
        <v>4.8528157829600849E-2</v>
      </c>
      <c r="P34" s="181">
        <v>3</v>
      </c>
      <c r="Q34" s="179">
        <f t="shared" si="2"/>
        <v>1.4</v>
      </c>
      <c r="R34" s="179">
        <f t="shared" si="3"/>
        <v>8.6</v>
      </c>
    </row>
    <row r="35" spans="1:18" s="101" customFormat="1" ht="27" customHeight="1">
      <c r="A35" s="45" t="s">
        <v>136</v>
      </c>
      <c r="B35" s="180">
        <v>608.71640000000002</v>
      </c>
      <c r="C35" s="181">
        <v>3</v>
      </c>
      <c r="D35" s="104">
        <v>0.16211762796474249</v>
      </c>
      <c r="E35" s="105">
        <v>-9.0845220830389817E-2</v>
      </c>
      <c r="F35" s="181">
        <v>12</v>
      </c>
      <c r="G35" s="180">
        <v>448.93930096700001</v>
      </c>
      <c r="H35" s="181">
        <v>8</v>
      </c>
      <c r="I35" s="104">
        <v>3.5826500026071038E-2</v>
      </c>
      <c r="J35" s="105">
        <v>0.1186237760918378</v>
      </c>
      <c r="K35" s="181">
        <v>4</v>
      </c>
      <c r="L35" s="180">
        <v>1057.655700967</v>
      </c>
      <c r="M35" s="181">
        <v>5</v>
      </c>
      <c r="N35" s="104">
        <v>6.4943786043520205E-2</v>
      </c>
      <c r="O35" s="104">
        <v>-1.234236741619954E-2</v>
      </c>
      <c r="P35" s="181">
        <v>17</v>
      </c>
      <c r="Q35" s="179">
        <f t="shared" si="2"/>
        <v>5.8</v>
      </c>
      <c r="R35" s="179">
        <f t="shared" si="3"/>
        <v>4.2</v>
      </c>
    </row>
    <row r="36" spans="1:18" s="101" customFormat="1" ht="27" customHeight="1">
      <c r="A36" s="45" t="s">
        <v>137</v>
      </c>
      <c r="B36" s="180">
        <v>80.568299999999994</v>
      </c>
      <c r="C36" s="181">
        <v>9</v>
      </c>
      <c r="D36" s="104">
        <v>2.1457515659429841E-2</v>
      </c>
      <c r="E36" s="105">
        <v>3.0426809455217359E-3</v>
      </c>
      <c r="F36" s="181">
        <v>9</v>
      </c>
      <c r="G36" s="180">
        <v>624.62008958529896</v>
      </c>
      <c r="H36" s="181">
        <v>6</v>
      </c>
      <c r="I36" s="104">
        <v>4.9846274557854162E-2</v>
      </c>
      <c r="J36" s="105">
        <v>5.4404232364406724E-3</v>
      </c>
      <c r="K36" s="181">
        <v>9</v>
      </c>
      <c r="L36" s="180">
        <v>705.18838958529898</v>
      </c>
      <c r="M36" s="181">
        <v>8</v>
      </c>
      <c r="N36" s="104">
        <v>4.3301051421299121E-2</v>
      </c>
      <c r="O36" s="104">
        <v>5.1658995112846551E-3</v>
      </c>
      <c r="P36" s="181">
        <v>11</v>
      </c>
      <c r="Q36" s="179">
        <f t="shared" si="2"/>
        <v>1.1000000000000001</v>
      </c>
      <c r="R36" s="179">
        <f t="shared" si="3"/>
        <v>8.9</v>
      </c>
    </row>
    <row r="37" spans="1:18" s="101" customFormat="1" ht="27" customHeight="1">
      <c r="A37" s="45" t="s">
        <v>138</v>
      </c>
      <c r="B37" s="180">
        <v>50.664700000000003</v>
      </c>
      <c r="C37" s="181">
        <v>11</v>
      </c>
      <c r="D37" s="104">
        <v>1.3493378830511689E-2</v>
      </c>
      <c r="E37" s="105">
        <v>-0.58153662412490958</v>
      </c>
      <c r="F37" s="181">
        <v>17</v>
      </c>
      <c r="G37" s="180">
        <v>734.97048840694094</v>
      </c>
      <c r="H37" s="181">
        <v>5</v>
      </c>
      <c r="I37" s="104">
        <v>5.8652517534899987E-2</v>
      </c>
      <c r="J37" s="105">
        <v>0.22444247693600361</v>
      </c>
      <c r="K37" s="181">
        <v>2</v>
      </c>
      <c r="L37" s="180">
        <v>785.63518840694098</v>
      </c>
      <c r="M37" s="181">
        <v>7</v>
      </c>
      <c r="N37" s="104">
        <v>4.8240768274129507E-2</v>
      </c>
      <c r="O37" s="104">
        <v>8.9159719695606654E-2</v>
      </c>
      <c r="P37" s="181">
        <v>1</v>
      </c>
      <c r="Q37" s="179">
        <f t="shared" si="2"/>
        <v>0.6</v>
      </c>
      <c r="R37" s="179">
        <f t="shared" si="3"/>
        <v>9.4</v>
      </c>
    </row>
    <row r="38" spans="1:18" s="101" customFormat="1" ht="27" customHeight="1">
      <c r="A38" s="45" t="s">
        <v>105</v>
      </c>
      <c r="B38" s="180">
        <v>5.3574999999999999</v>
      </c>
      <c r="C38" s="181">
        <v>17</v>
      </c>
      <c r="D38" s="104">
        <v>1.426847037177096E-3</v>
      </c>
      <c r="E38" s="105">
        <v>0.33022967101179401</v>
      </c>
      <c r="F38" s="181">
        <v>3</v>
      </c>
      <c r="G38" s="180">
        <v>412.45958469439898</v>
      </c>
      <c r="H38" s="181">
        <v>10</v>
      </c>
      <c r="I38" s="104">
        <v>3.2915325724386379E-2</v>
      </c>
      <c r="J38" s="105">
        <v>1.746293942806121E-3</v>
      </c>
      <c r="K38" s="181">
        <v>11</v>
      </c>
      <c r="L38" s="180">
        <v>417.817084694399</v>
      </c>
      <c r="M38" s="181">
        <v>10</v>
      </c>
      <c r="N38" s="104">
        <v>2.5655440923649919E-2</v>
      </c>
      <c r="O38" s="104">
        <v>4.9282766722629212E-3</v>
      </c>
      <c r="P38" s="181">
        <v>12</v>
      </c>
      <c r="Q38" s="179">
        <f t="shared" si="2"/>
        <v>0.1</v>
      </c>
      <c r="R38" s="179">
        <f t="shared" si="3"/>
        <v>9.9</v>
      </c>
    </row>
    <row r="39" spans="1:18" s="101" customFormat="1" ht="27" customHeight="1">
      <c r="A39" s="45" t="s">
        <v>107</v>
      </c>
      <c r="B39" s="180">
        <v>28.159700000000001</v>
      </c>
      <c r="C39" s="181">
        <v>14</v>
      </c>
      <c r="D39" s="104">
        <v>7.4996891297799094E-3</v>
      </c>
      <c r="E39" s="105">
        <v>7.9096057710561283</v>
      </c>
      <c r="F39" s="181">
        <v>1</v>
      </c>
      <c r="G39" s="180">
        <v>98.392296214032001</v>
      </c>
      <c r="H39" s="181">
        <v>16</v>
      </c>
      <c r="I39" s="104">
        <v>7.8519559220686739E-3</v>
      </c>
      <c r="J39" s="105">
        <v>-0.14698818003520281</v>
      </c>
      <c r="K39" s="181">
        <v>17</v>
      </c>
      <c r="L39" s="180">
        <v>126.551996214032</v>
      </c>
      <c r="M39" s="181">
        <v>16</v>
      </c>
      <c r="N39" s="104">
        <v>7.7707383962381804E-3</v>
      </c>
      <c r="O39" s="104">
        <v>6.7881461219487793E-2</v>
      </c>
      <c r="P39" s="181">
        <v>2</v>
      </c>
      <c r="Q39" s="179">
        <f t="shared" si="2"/>
        <v>2.2000000000000002</v>
      </c>
      <c r="R39" s="179">
        <f t="shared" si="3"/>
        <v>7.8</v>
      </c>
    </row>
    <row r="40" spans="1:18" s="101" customFormat="1" ht="27" customHeight="1">
      <c r="A40" s="45" t="s">
        <v>109</v>
      </c>
      <c r="B40" s="180">
        <v>36.967100000000002</v>
      </c>
      <c r="C40" s="181">
        <v>13</v>
      </c>
      <c r="D40" s="104">
        <v>9.8453377709807575E-3</v>
      </c>
      <c r="E40" s="105">
        <v>-1.9957635094472681E-2</v>
      </c>
      <c r="F40" s="181">
        <v>10</v>
      </c>
      <c r="G40" s="180">
        <v>152.94362518362499</v>
      </c>
      <c r="H40" s="181">
        <v>14</v>
      </c>
      <c r="I40" s="104">
        <v>1.2205290959882599E-2</v>
      </c>
      <c r="J40" s="105">
        <v>4.5207522862980021E-3</v>
      </c>
      <c r="K40" s="181">
        <v>10</v>
      </c>
      <c r="L40" s="180">
        <v>189.910725183625</v>
      </c>
      <c r="M40" s="181">
        <v>15</v>
      </c>
      <c r="N40" s="104">
        <v>1.1661187560771179E-2</v>
      </c>
      <c r="O40" s="104">
        <v>-3.394728558325788E-4</v>
      </c>
      <c r="P40" s="181">
        <v>15</v>
      </c>
      <c r="Q40" s="179">
        <f t="shared" si="2"/>
        <v>1.9</v>
      </c>
      <c r="R40" s="179">
        <f t="shared" si="3"/>
        <v>8.1</v>
      </c>
    </row>
    <row r="41" spans="1:18" s="101" customFormat="1" ht="27" customHeight="1">
      <c r="A41" s="45" t="s">
        <v>111</v>
      </c>
      <c r="B41" s="180">
        <v>46.956400000000002</v>
      </c>
      <c r="C41" s="181">
        <v>12</v>
      </c>
      <c r="D41" s="104">
        <v>1.250575832319227E-2</v>
      </c>
      <c r="E41" s="105">
        <v>0.45045345590234009</v>
      </c>
      <c r="F41" s="181">
        <v>2</v>
      </c>
      <c r="G41" s="180">
        <v>224.596743247571</v>
      </c>
      <c r="H41" s="181">
        <v>12</v>
      </c>
      <c r="I41" s="104">
        <v>1.7923392339415711E-2</v>
      </c>
      <c r="J41" s="105">
        <v>-4.327349994408014E-2</v>
      </c>
      <c r="K41" s="181">
        <v>13</v>
      </c>
      <c r="L41" s="180">
        <v>271.55314324757097</v>
      </c>
      <c r="M41" s="181">
        <v>13</v>
      </c>
      <c r="N41" s="104">
        <v>1.6674319647113502E-2</v>
      </c>
      <c r="O41" s="104">
        <v>1.6561699666322479E-2</v>
      </c>
      <c r="P41" s="181">
        <v>6</v>
      </c>
      <c r="Q41" s="179">
        <f t="shared" si="2"/>
        <v>1.7</v>
      </c>
      <c r="R41" s="179">
        <f t="shared" si="3"/>
        <v>8.3000000000000007</v>
      </c>
    </row>
    <row r="42" spans="1:18" s="101" customFormat="1" ht="27" customHeight="1">
      <c r="A42" s="45" t="s">
        <v>112</v>
      </c>
      <c r="B42" s="180">
        <v>7.9012000000000002</v>
      </c>
      <c r="C42" s="181">
        <v>16</v>
      </c>
      <c r="D42" s="104">
        <v>2.10430309102075E-3</v>
      </c>
      <c r="E42" s="105">
        <v>-0.41452209287677932</v>
      </c>
      <c r="F42" s="181">
        <v>16</v>
      </c>
      <c r="G42" s="180">
        <v>25.670677176039899</v>
      </c>
      <c r="H42" s="181">
        <v>17</v>
      </c>
      <c r="I42" s="104">
        <v>2.0485854424766828E-3</v>
      </c>
      <c r="J42" s="105">
        <v>0.25990585281107909</v>
      </c>
      <c r="K42" s="181">
        <v>1</v>
      </c>
      <c r="L42" s="180">
        <v>33.571877176039898</v>
      </c>
      <c r="M42" s="181">
        <v>17</v>
      </c>
      <c r="N42" s="104">
        <v>2.0614315286219039E-3</v>
      </c>
      <c r="O42" s="104">
        <v>-8.8129687739740836E-3</v>
      </c>
      <c r="P42" s="181">
        <v>16</v>
      </c>
      <c r="Q42" s="179">
        <f t="shared" si="2"/>
        <v>2.4</v>
      </c>
      <c r="R42" s="179">
        <f t="shared" si="3"/>
        <v>7.6</v>
      </c>
    </row>
  </sheetData>
  <mergeCells count="18">
    <mergeCell ref="O2:P2"/>
    <mergeCell ref="Q2:R3"/>
    <mergeCell ref="Q23:R24"/>
    <mergeCell ref="A2:A3"/>
    <mergeCell ref="J23:K2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L2:N2"/>
    <mergeCell ref="B2:D2"/>
    <mergeCell ref="G2:I2"/>
  </mergeCells>
  <phoneticPr fontId="51" type="noConversion"/>
  <pageMargins left="0.75" right="0.75" top="1" bottom="1" header="0.5" footer="0.5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4"/>
  <sheetViews>
    <sheetView showGridLines="0" topLeftCell="A37" workbookViewId="0">
      <selection activeCell="O23" sqref="O23"/>
    </sheetView>
  </sheetViews>
  <sheetFormatPr defaultColWidth="9" defaultRowHeight="14.4"/>
  <cols>
    <col min="1" max="1" width="7" style="10" customWidth="1"/>
    <col min="2" max="2" width="25" style="10" customWidth="1"/>
    <col min="3" max="3" width="11" style="10" customWidth="1"/>
    <col min="4" max="4" width="13" style="10" customWidth="1"/>
    <col min="5" max="5" width="7" style="10" customWidth="1"/>
    <col min="6" max="6" width="14" style="10" customWidth="1"/>
    <col min="7" max="7" width="25" style="10" customWidth="1"/>
    <col min="8" max="8" width="11" style="10" customWidth="1"/>
    <col min="9" max="9" width="12" style="10" customWidth="1"/>
    <col min="10" max="10" width="7" style="10" customWidth="1"/>
    <col min="11" max="11" width="11" style="10" customWidth="1"/>
    <col min="12" max="12" width="25" style="10" customWidth="1"/>
    <col min="13" max="13" width="11" style="10" customWidth="1"/>
    <col min="14" max="14" width="12" style="10" customWidth="1"/>
    <col min="15" max="15" width="7" style="10" customWidth="1"/>
    <col min="16" max="16" width="11" style="1" customWidth="1"/>
    <col min="17" max="18" width="12" style="1" customWidth="1"/>
    <col min="19" max="19" width="17.109375" style="10" customWidth="1"/>
  </cols>
  <sheetData>
    <row r="1" spans="1:18" s="96" customFormat="1" ht="20.55" customHeight="1">
      <c r="P1" s="182"/>
    </row>
    <row r="2" spans="1:18" ht="22.2" customHeight="1">
      <c r="A2" s="628" t="s">
        <v>141</v>
      </c>
      <c r="B2" s="615"/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29"/>
    </row>
    <row r="3" spans="1:18" s="97" customFormat="1" ht="19.95" customHeight="1">
      <c r="A3" s="623" t="s">
        <v>114</v>
      </c>
      <c r="B3" s="619" t="s">
        <v>142</v>
      </c>
      <c r="C3" s="625"/>
      <c r="D3" s="626"/>
      <c r="E3" s="619" t="s">
        <v>116</v>
      </c>
      <c r="F3" s="624"/>
      <c r="G3" s="619" t="s">
        <v>143</v>
      </c>
      <c r="H3" s="625"/>
      <c r="I3" s="626"/>
      <c r="J3" s="619" t="s">
        <v>118</v>
      </c>
      <c r="K3" s="624"/>
      <c r="L3" s="619" t="s">
        <v>144</v>
      </c>
      <c r="M3" s="625"/>
      <c r="N3" s="626"/>
      <c r="O3" s="619" t="s">
        <v>120</v>
      </c>
      <c r="P3" s="624"/>
      <c r="Q3" s="619" t="s">
        <v>121</v>
      </c>
      <c r="R3" s="620"/>
    </row>
    <row r="4" spans="1:18" s="82" customFormat="1" ht="34.049999999999997" customHeight="1">
      <c r="A4" s="598"/>
      <c r="B4" s="62" t="s">
        <v>145</v>
      </c>
      <c r="C4" s="62" t="s">
        <v>123</v>
      </c>
      <c r="D4" s="62" t="s">
        <v>146</v>
      </c>
      <c r="E4" s="62" t="s">
        <v>12</v>
      </c>
      <c r="F4" s="62" t="s">
        <v>125</v>
      </c>
      <c r="G4" s="62" t="s">
        <v>145</v>
      </c>
      <c r="H4" s="62" t="s">
        <v>123</v>
      </c>
      <c r="I4" s="62" t="s">
        <v>124</v>
      </c>
      <c r="J4" s="62" t="s">
        <v>12</v>
      </c>
      <c r="K4" s="62" t="s">
        <v>126</v>
      </c>
      <c r="L4" s="62" t="s">
        <v>145</v>
      </c>
      <c r="M4" s="62" t="s">
        <v>123</v>
      </c>
      <c r="N4" s="62" t="s">
        <v>124</v>
      </c>
      <c r="O4" s="62" t="s">
        <v>12</v>
      </c>
      <c r="P4" s="62" t="s">
        <v>126</v>
      </c>
      <c r="Q4" s="621"/>
      <c r="R4" s="622"/>
    </row>
    <row r="5" spans="1:18" s="82" customFormat="1" ht="27" customHeight="1">
      <c r="A5" s="99" t="s">
        <v>80</v>
      </c>
      <c r="B5" s="183">
        <f>SUM(B6:B22)</f>
        <v>4357157.3388</v>
      </c>
      <c r="C5" s="184"/>
      <c r="D5" s="43"/>
      <c r="E5" s="100">
        <v>-4.9159735940337401E-2</v>
      </c>
      <c r="F5" s="184"/>
      <c r="G5" s="183">
        <f>SUM(G6:G22)</f>
        <v>10864961.107582934</v>
      </c>
      <c r="H5" s="184"/>
      <c r="I5" s="43"/>
      <c r="J5" s="43">
        <v>1.13258238091389E-2</v>
      </c>
      <c r="K5" s="184"/>
      <c r="L5" s="183">
        <f>SUM(L6:L22)</f>
        <v>15222118.446382936</v>
      </c>
      <c r="M5" s="184"/>
      <c r="N5" s="43"/>
      <c r="O5" s="43">
        <v>-6.7595170461847197E-3</v>
      </c>
      <c r="P5" s="184"/>
      <c r="Q5" s="179">
        <f t="shared" ref="Q5:Q22" si="0">ROUND(B5/L5*10,1)</f>
        <v>2.9</v>
      </c>
      <c r="R5" s="179">
        <f t="shared" ref="R5:R22" si="1">10-Q5</f>
        <v>7.1</v>
      </c>
    </row>
    <row r="6" spans="1:18" s="82" customFormat="1" ht="27" customHeight="1">
      <c r="A6" s="45" t="s">
        <v>127</v>
      </c>
      <c r="B6" s="185">
        <v>1440570.2871999999</v>
      </c>
      <c r="C6" s="567">
        <f t="shared" ref="C6:C22" si="2">RANK(B6,B$6:B$22)</f>
        <v>1</v>
      </c>
      <c r="D6" s="46">
        <f t="shared" ref="D6:D22" si="3">B6/B$5</f>
        <v>0.33062158999214514</v>
      </c>
      <c r="E6" s="46">
        <v>-6.7649310530084203E-2</v>
      </c>
      <c r="F6" s="567">
        <f t="shared" ref="F6:F22" si="4">RANK(E6,E$6:E$22)</f>
        <v>8</v>
      </c>
      <c r="G6" s="107">
        <v>3154959.2651622002</v>
      </c>
      <c r="H6" s="567">
        <f t="shared" ref="H6:H22" si="5">RANK(G6,G$6:G$22)</f>
        <v>1</v>
      </c>
      <c r="I6" s="46">
        <f t="shared" ref="I6:I22" si="6">G6/G$5</f>
        <v>0.29037925068689602</v>
      </c>
      <c r="J6" s="46">
        <v>1.28610903993778E-2</v>
      </c>
      <c r="K6" s="567">
        <f t="shared" ref="K6:K22" si="7">RANK(J6,J$6:J$22)</f>
        <v>12</v>
      </c>
      <c r="L6" s="107">
        <f t="shared" ref="L6:L22" si="8">G6+B6</f>
        <v>4595529.5523621999</v>
      </c>
      <c r="M6" s="567">
        <f t="shared" ref="M6:M22" si="9">RANK(L6,L$6:L$22)</f>
        <v>1</v>
      </c>
      <c r="N6" s="46">
        <f t="shared" ref="N6:N22" si="10">L6/L$5</f>
        <v>0.30189816013776877</v>
      </c>
      <c r="O6" s="46">
        <v>-1.38334142241787E-2</v>
      </c>
      <c r="P6" s="567">
        <f t="shared" ref="P6:P22" si="11">RANK(O6,O$6:O$22)</f>
        <v>12</v>
      </c>
      <c r="Q6" s="179">
        <f t="shared" si="0"/>
        <v>3.1</v>
      </c>
      <c r="R6" s="179">
        <f t="shared" si="1"/>
        <v>6.9</v>
      </c>
    </row>
    <row r="7" spans="1:18" s="82" customFormat="1" ht="27" customHeight="1">
      <c r="A7" s="45" t="s">
        <v>128</v>
      </c>
      <c r="B7" s="185">
        <v>118270.939</v>
      </c>
      <c r="C7" s="567">
        <f t="shared" si="2"/>
        <v>8</v>
      </c>
      <c r="D7" s="46">
        <f t="shared" si="3"/>
        <v>2.7144059716827408E-2</v>
      </c>
      <c r="E7" s="46">
        <v>-0.161246835606836</v>
      </c>
      <c r="F7" s="567">
        <f t="shared" si="4"/>
        <v>12</v>
      </c>
      <c r="G7" s="107">
        <v>212234.17998660801</v>
      </c>
      <c r="H7" s="567">
        <f t="shared" si="5"/>
        <v>11</v>
      </c>
      <c r="I7" s="46">
        <f t="shared" si="6"/>
        <v>1.9533818656606545E-2</v>
      </c>
      <c r="J7" s="46">
        <v>0.114027706134397</v>
      </c>
      <c r="K7" s="567">
        <f t="shared" si="7"/>
        <v>3</v>
      </c>
      <c r="L7" s="107">
        <f t="shared" si="8"/>
        <v>330505.11898660799</v>
      </c>
      <c r="M7" s="567">
        <f t="shared" si="9"/>
        <v>11</v>
      </c>
      <c r="N7" s="46">
        <f t="shared" si="10"/>
        <v>2.1712163136211982E-2</v>
      </c>
      <c r="O7" s="46">
        <v>-3.0574557957339099E-3</v>
      </c>
      <c r="P7" s="567">
        <f t="shared" si="11"/>
        <v>8</v>
      </c>
      <c r="Q7" s="179">
        <f t="shared" si="0"/>
        <v>3.6</v>
      </c>
      <c r="R7" s="179">
        <f t="shared" si="1"/>
        <v>6.4</v>
      </c>
    </row>
    <row r="8" spans="1:18" s="82" customFormat="1" ht="27" customHeight="1">
      <c r="A8" s="45" t="s">
        <v>129</v>
      </c>
      <c r="B8" s="185">
        <v>27053.7853</v>
      </c>
      <c r="C8" s="567">
        <f t="shared" si="2"/>
        <v>13</v>
      </c>
      <c r="D8" s="46">
        <f t="shared" si="3"/>
        <v>6.2090448419406521E-3</v>
      </c>
      <c r="E8" s="46">
        <v>-7.2579323781414198E-2</v>
      </c>
      <c r="F8" s="567">
        <f t="shared" si="4"/>
        <v>9</v>
      </c>
      <c r="G8" s="107">
        <v>294297.78878787899</v>
      </c>
      <c r="H8" s="567">
        <f t="shared" si="5"/>
        <v>9</v>
      </c>
      <c r="I8" s="46">
        <f t="shared" si="6"/>
        <v>2.7086869973467372E-2</v>
      </c>
      <c r="J8" s="46">
        <v>2.0149894963402502E-2</v>
      </c>
      <c r="K8" s="567">
        <f t="shared" si="7"/>
        <v>8</v>
      </c>
      <c r="L8" s="107">
        <f t="shared" si="8"/>
        <v>321351.57408787898</v>
      </c>
      <c r="M8" s="567">
        <f t="shared" si="9"/>
        <v>12</v>
      </c>
      <c r="N8" s="46">
        <f t="shared" si="10"/>
        <v>2.1110831269627796E-2</v>
      </c>
      <c r="O8" s="46">
        <v>1.1634378090082101E-2</v>
      </c>
      <c r="P8" s="567">
        <f t="shared" si="11"/>
        <v>2</v>
      </c>
      <c r="Q8" s="179">
        <f t="shared" si="0"/>
        <v>0.8</v>
      </c>
      <c r="R8" s="179">
        <f t="shared" si="1"/>
        <v>9.1999999999999993</v>
      </c>
    </row>
    <row r="9" spans="1:18" s="82" customFormat="1" ht="27" customHeight="1">
      <c r="A9" s="45" t="s">
        <v>130</v>
      </c>
      <c r="B9" s="185">
        <v>458198.98759999999</v>
      </c>
      <c r="C9" s="567">
        <f t="shared" si="2"/>
        <v>4</v>
      </c>
      <c r="D9" s="46">
        <f t="shared" si="3"/>
        <v>0.10516007386737888</v>
      </c>
      <c r="E9" s="46">
        <v>9.3207563827751902E-2</v>
      </c>
      <c r="F9" s="567">
        <f t="shared" si="4"/>
        <v>5</v>
      </c>
      <c r="G9" s="107">
        <v>356184.100308661</v>
      </c>
      <c r="H9" s="567">
        <f t="shared" si="5"/>
        <v>7</v>
      </c>
      <c r="I9" s="46">
        <f t="shared" si="6"/>
        <v>3.2782823314486696E-2</v>
      </c>
      <c r="J9" s="46">
        <v>-0.114369335913131</v>
      </c>
      <c r="K9" s="567">
        <f t="shared" si="7"/>
        <v>15</v>
      </c>
      <c r="L9" s="107">
        <f t="shared" si="8"/>
        <v>814383.08790866099</v>
      </c>
      <c r="M9" s="567">
        <f t="shared" si="9"/>
        <v>7</v>
      </c>
      <c r="N9" s="46">
        <f t="shared" si="10"/>
        <v>5.3499983644009409E-2</v>
      </c>
      <c r="O9" s="46">
        <v>-8.4387652022356301E-3</v>
      </c>
      <c r="P9" s="567">
        <f t="shared" si="11"/>
        <v>11</v>
      </c>
      <c r="Q9" s="179">
        <f t="shared" si="0"/>
        <v>5.6</v>
      </c>
      <c r="R9" s="179">
        <f t="shared" si="1"/>
        <v>4.4000000000000004</v>
      </c>
    </row>
    <row r="10" spans="1:18" s="82" customFormat="1" ht="27" customHeight="1">
      <c r="A10" s="45" t="s">
        <v>131</v>
      </c>
      <c r="B10" s="185">
        <v>600237.63459999999</v>
      </c>
      <c r="C10" s="567">
        <f t="shared" si="2"/>
        <v>3</v>
      </c>
      <c r="D10" s="46">
        <f t="shared" si="3"/>
        <v>0.13775899925737151</v>
      </c>
      <c r="E10" s="46">
        <v>-0.13489229796381499</v>
      </c>
      <c r="F10" s="567">
        <f t="shared" si="4"/>
        <v>10</v>
      </c>
      <c r="G10" s="107">
        <v>2988571.0507109999</v>
      </c>
      <c r="H10" s="567">
        <f t="shared" si="5"/>
        <v>2</v>
      </c>
      <c r="I10" s="46">
        <f t="shared" si="6"/>
        <v>0.27506504819655542</v>
      </c>
      <c r="J10" s="46">
        <v>1.4527353298932301E-2</v>
      </c>
      <c r="K10" s="567">
        <f t="shared" si="7"/>
        <v>10</v>
      </c>
      <c r="L10" s="107">
        <f t="shared" si="8"/>
        <v>3588808.6853109999</v>
      </c>
      <c r="M10" s="567">
        <f t="shared" si="9"/>
        <v>2</v>
      </c>
      <c r="N10" s="46">
        <f t="shared" si="10"/>
        <v>0.23576276179638905</v>
      </c>
      <c r="O10" s="46">
        <v>-1.39569965043528E-2</v>
      </c>
      <c r="P10" s="567">
        <f t="shared" si="11"/>
        <v>13</v>
      </c>
      <c r="Q10" s="179">
        <f t="shared" si="0"/>
        <v>1.7</v>
      </c>
      <c r="R10" s="179">
        <f t="shared" si="1"/>
        <v>8.3000000000000007</v>
      </c>
    </row>
    <row r="11" spans="1:18" s="82" customFormat="1" ht="27" customHeight="1">
      <c r="A11" s="45" t="s">
        <v>132</v>
      </c>
      <c r="B11" s="185">
        <v>31715.678599999999</v>
      </c>
      <c r="C11" s="567">
        <f t="shared" si="2"/>
        <v>12</v>
      </c>
      <c r="D11" s="46">
        <f t="shared" si="3"/>
        <v>7.278984010417852E-3</v>
      </c>
      <c r="E11" s="46">
        <v>-0.48545403432509299</v>
      </c>
      <c r="F11" s="567">
        <f t="shared" si="4"/>
        <v>15</v>
      </c>
      <c r="G11" s="107">
        <v>69717.685402023999</v>
      </c>
      <c r="H11" s="567">
        <f t="shared" si="5"/>
        <v>16</v>
      </c>
      <c r="I11" s="46">
        <f t="shared" si="6"/>
        <v>6.4167450496777426E-3</v>
      </c>
      <c r="J11" s="46">
        <v>0.53026532969859796</v>
      </c>
      <c r="K11" s="567">
        <f t="shared" si="7"/>
        <v>1</v>
      </c>
      <c r="L11" s="107">
        <f t="shared" si="8"/>
        <v>101433.364002024</v>
      </c>
      <c r="M11" s="567">
        <f t="shared" si="9"/>
        <v>16</v>
      </c>
      <c r="N11" s="46">
        <f t="shared" si="10"/>
        <v>6.6635510923991328E-3</v>
      </c>
      <c r="O11" s="46">
        <v>-5.3770272369046399E-2</v>
      </c>
      <c r="P11" s="567">
        <f t="shared" si="11"/>
        <v>17</v>
      </c>
      <c r="Q11" s="179">
        <f t="shared" si="0"/>
        <v>3.1</v>
      </c>
      <c r="R11" s="179">
        <f t="shared" si="1"/>
        <v>6.9</v>
      </c>
    </row>
    <row r="12" spans="1:18" s="82" customFormat="1" ht="27" customHeight="1">
      <c r="A12" s="45" t="s">
        <v>133</v>
      </c>
      <c r="B12" s="185">
        <v>154638.90960000001</v>
      </c>
      <c r="C12" s="567">
        <f t="shared" si="2"/>
        <v>7</v>
      </c>
      <c r="D12" s="46">
        <f t="shared" si="3"/>
        <v>3.5490779325997202E-2</v>
      </c>
      <c r="E12" s="46">
        <v>-0.141524772740314</v>
      </c>
      <c r="F12" s="567">
        <f t="shared" si="4"/>
        <v>11</v>
      </c>
      <c r="G12" s="107">
        <v>741188.96714842995</v>
      </c>
      <c r="H12" s="567">
        <f t="shared" si="5"/>
        <v>5</v>
      </c>
      <c r="I12" s="46">
        <f t="shared" si="6"/>
        <v>6.821828074756156E-2</v>
      </c>
      <c r="J12" s="46">
        <v>3.6783187851957298E-2</v>
      </c>
      <c r="K12" s="567">
        <f t="shared" si="7"/>
        <v>6</v>
      </c>
      <c r="L12" s="107">
        <f t="shared" si="8"/>
        <v>895827.87674842996</v>
      </c>
      <c r="M12" s="567">
        <f t="shared" si="9"/>
        <v>4</v>
      </c>
      <c r="N12" s="46">
        <f t="shared" si="10"/>
        <v>5.8850407707955764E-2</v>
      </c>
      <c r="O12" s="46">
        <v>8.9706121911148405E-4</v>
      </c>
      <c r="P12" s="567">
        <f t="shared" si="11"/>
        <v>7</v>
      </c>
      <c r="Q12" s="179">
        <f t="shared" si="0"/>
        <v>1.7</v>
      </c>
      <c r="R12" s="179">
        <f t="shared" si="1"/>
        <v>8.3000000000000007</v>
      </c>
    </row>
    <row r="13" spans="1:18" s="82" customFormat="1" ht="27" customHeight="1">
      <c r="A13" s="45" t="s">
        <v>134</v>
      </c>
      <c r="B13" s="185">
        <v>198074.35320000001</v>
      </c>
      <c r="C13" s="567">
        <f t="shared" si="2"/>
        <v>6</v>
      </c>
      <c r="D13" s="46">
        <f t="shared" si="3"/>
        <v>4.545953652767367E-2</v>
      </c>
      <c r="E13" s="46">
        <v>0.101236768458028</v>
      </c>
      <c r="F13" s="567">
        <f t="shared" si="4"/>
        <v>4</v>
      </c>
      <c r="G13" s="107">
        <v>145445.04627072599</v>
      </c>
      <c r="H13" s="567">
        <f t="shared" si="5"/>
        <v>13</v>
      </c>
      <c r="I13" s="46">
        <f t="shared" si="6"/>
        <v>1.338661453368813E-2</v>
      </c>
      <c r="J13" s="46">
        <v>-0.15579270850651</v>
      </c>
      <c r="K13" s="567">
        <f t="shared" si="7"/>
        <v>16</v>
      </c>
      <c r="L13" s="107">
        <f t="shared" si="8"/>
        <v>343519.39947072603</v>
      </c>
      <c r="M13" s="567">
        <f t="shared" si="9"/>
        <v>10</v>
      </c>
      <c r="N13" s="46">
        <f t="shared" si="10"/>
        <v>2.2567121697332E-2</v>
      </c>
      <c r="O13" s="46">
        <v>-2.45119206786121E-2</v>
      </c>
      <c r="P13" s="567">
        <f t="shared" si="11"/>
        <v>16</v>
      </c>
      <c r="Q13" s="179">
        <f t="shared" si="0"/>
        <v>5.8</v>
      </c>
      <c r="R13" s="179">
        <f t="shared" si="1"/>
        <v>4.2</v>
      </c>
    </row>
    <row r="14" spans="1:18" s="82" customFormat="1" ht="27" customHeight="1">
      <c r="A14" s="45" t="s">
        <v>135</v>
      </c>
      <c r="B14" s="185">
        <v>378826.88890000002</v>
      </c>
      <c r="C14" s="567">
        <f t="shared" si="2"/>
        <v>5</v>
      </c>
      <c r="D14" s="46">
        <f t="shared" si="3"/>
        <v>8.6943587170146192E-2</v>
      </c>
      <c r="E14" s="46">
        <v>1.78964824825056E-2</v>
      </c>
      <c r="F14" s="567">
        <f t="shared" si="4"/>
        <v>6</v>
      </c>
      <c r="G14" s="107">
        <v>757519.33638001198</v>
      </c>
      <c r="H14" s="567">
        <f t="shared" si="5"/>
        <v>4</v>
      </c>
      <c r="I14" s="46">
        <f t="shared" si="6"/>
        <v>6.9721311367724997E-2</v>
      </c>
      <c r="J14" s="46">
        <v>1.8227884446625899E-2</v>
      </c>
      <c r="K14" s="567">
        <f t="shared" si="7"/>
        <v>9</v>
      </c>
      <c r="L14" s="107">
        <f t="shared" si="8"/>
        <v>1136346.225280012</v>
      </c>
      <c r="M14" s="567">
        <f t="shared" si="9"/>
        <v>3</v>
      </c>
      <c r="N14" s="46">
        <f t="shared" si="10"/>
        <v>7.4650990877687548E-2</v>
      </c>
      <c r="O14" s="46">
        <v>1.8117380080063802E-2</v>
      </c>
      <c r="P14" s="567">
        <f t="shared" si="11"/>
        <v>1</v>
      </c>
      <c r="Q14" s="179">
        <f t="shared" si="0"/>
        <v>3.3</v>
      </c>
      <c r="R14" s="179">
        <f t="shared" si="1"/>
        <v>6.7</v>
      </c>
    </row>
    <row r="15" spans="1:18" s="82" customFormat="1" ht="27" customHeight="1">
      <c r="A15" s="45" t="s">
        <v>136</v>
      </c>
      <c r="B15" s="185">
        <v>655348.96649999998</v>
      </c>
      <c r="C15" s="567">
        <f t="shared" si="2"/>
        <v>2</v>
      </c>
      <c r="D15" s="46">
        <f t="shared" si="3"/>
        <v>0.15040745962148086</v>
      </c>
      <c r="E15" s="46">
        <v>0.122932162654469</v>
      </c>
      <c r="F15" s="567">
        <f t="shared" si="4"/>
        <v>2</v>
      </c>
      <c r="G15" s="107">
        <v>224567.39606406199</v>
      </c>
      <c r="H15" s="567">
        <f t="shared" si="5"/>
        <v>10</v>
      </c>
      <c r="I15" s="46">
        <f t="shared" si="6"/>
        <v>2.0668955354780853E-2</v>
      </c>
      <c r="J15" s="46">
        <v>-0.22663890150622501</v>
      </c>
      <c r="K15" s="567">
        <f t="shared" si="7"/>
        <v>17</v>
      </c>
      <c r="L15" s="107">
        <f t="shared" si="8"/>
        <v>879916.362564062</v>
      </c>
      <c r="M15" s="567">
        <f t="shared" si="9"/>
        <v>5</v>
      </c>
      <c r="N15" s="46">
        <f t="shared" si="10"/>
        <v>5.7805118628093899E-2</v>
      </c>
      <c r="O15" s="46">
        <v>6.7882141454185304E-3</v>
      </c>
      <c r="P15" s="567">
        <f t="shared" si="11"/>
        <v>4</v>
      </c>
      <c r="Q15" s="179">
        <f t="shared" si="0"/>
        <v>7.4</v>
      </c>
      <c r="R15" s="179">
        <f t="shared" si="1"/>
        <v>2.5999999999999996</v>
      </c>
    </row>
    <row r="16" spans="1:18" s="82" customFormat="1" ht="27" customHeight="1">
      <c r="A16" s="45" t="s">
        <v>137</v>
      </c>
      <c r="B16" s="185">
        <v>75919.051800000001</v>
      </c>
      <c r="C16" s="567">
        <f t="shared" si="2"/>
        <v>11</v>
      </c>
      <c r="D16" s="46">
        <f t="shared" si="3"/>
        <v>1.7423986764019128E-2</v>
      </c>
      <c r="E16" s="46">
        <v>-3.381078346251E-2</v>
      </c>
      <c r="F16" s="567">
        <f t="shared" si="4"/>
        <v>7</v>
      </c>
      <c r="G16" s="107">
        <v>294691.46462704398</v>
      </c>
      <c r="H16" s="567">
        <f t="shared" si="5"/>
        <v>8</v>
      </c>
      <c r="I16" s="46">
        <f t="shared" si="6"/>
        <v>2.7123103498398284E-2</v>
      </c>
      <c r="J16" s="46">
        <v>1.42244778671736E-2</v>
      </c>
      <c r="K16" s="567">
        <f t="shared" si="7"/>
        <v>11</v>
      </c>
      <c r="L16" s="107">
        <f t="shared" si="8"/>
        <v>370610.516427044</v>
      </c>
      <c r="M16" s="567">
        <f t="shared" si="9"/>
        <v>9</v>
      </c>
      <c r="N16" s="46">
        <f t="shared" si="10"/>
        <v>2.4346842243571431E-2</v>
      </c>
      <c r="O16" s="46">
        <v>3.9994503992195601E-3</v>
      </c>
      <c r="P16" s="567">
        <f t="shared" si="11"/>
        <v>5</v>
      </c>
      <c r="Q16" s="179">
        <f t="shared" si="0"/>
        <v>2</v>
      </c>
      <c r="R16" s="179">
        <f t="shared" si="1"/>
        <v>8</v>
      </c>
    </row>
    <row r="17" spans="1:18" s="82" customFormat="1" ht="27" customHeight="1">
      <c r="A17" s="45" t="s">
        <v>138</v>
      </c>
      <c r="B17" s="185">
        <v>78290.145999999993</v>
      </c>
      <c r="C17" s="567">
        <f t="shared" si="2"/>
        <v>10</v>
      </c>
      <c r="D17" s="46">
        <f t="shared" si="3"/>
        <v>1.7968170509436273E-2</v>
      </c>
      <c r="E17" s="46">
        <v>-0.45501340641548399</v>
      </c>
      <c r="F17" s="567">
        <f t="shared" si="4"/>
        <v>14</v>
      </c>
      <c r="G17" s="107">
        <v>767259.57635560306</v>
      </c>
      <c r="H17" s="567">
        <f t="shared" si="5"/>
        <v>3</v>
      </c>
      <c r="I17" s="46">
        <f t="shared" si="6"/>
        <v>7.0617793175542343E-2</v>
      </c>
      <c r="J17" s="46">
        <v>0.10814919075896801</v>
      </c>
      <c r="K17" s="567">
        <f t="shared" si="7"/>
        <v>4</v>
      </c>
      <c r="L17" s="107">
        <f t="shared" si="8"/>
        <v>845549.72235560301</v>
      </c>
      <c r="M17" s="567">
        <f t="shared" si="9"/>
        <v>6</v>
      </c>
      <c r="N17" s="46">
        <f t="shared" si="10"/>
        <v>5.5547440741175E-2</v>
      </c>
      <c r="O17" s="46">
        <v>1.13813853225266E-2</v>
      </c>
      <c r="P17" s="567">
        <f t="shared" si="11"/>
        <v>3</v>
      </c>
      <c r="Q17" s="179">
        <f t="shared" si="0"/>
        <v>0.9</v>
      </c>
      <c r="R17" s="179">
        <f t="shared" si="1"/>
        <v>9.1</v>
      </c>
    </row>
    <row r="18" spans="1:18" s="82" customFormat="1" ht="27" customHeight="1">
      <c r="A18" s="45" t="s">
        <v>147</v>
      </c>
      <c r="B18" s="185">
        <v>5303.5909000000001</v>
      </c>
      <c r="C18" s="567">
        <f t="shared" si="2"/>
        <v>16</v>
      </c>
      <c r="D18" s="46">
        <f t="shared" si="3"/>
        <v>1.2172135380038068E-3</v>
      </c>
      <c r="E18" s="46">
        <v>0.41841417995121799</v>
      </c>
      <c r="F18" s="567">
        <f t="shared" si="4"/>
        <v>1</v>
      </c>
      <c r="G18" s="107">
        <v>401579.96879074402</v>
      </c>
      <c r="H18" s="567">
        <f t="shared" si="5"/>
        <v>6</v>
      </c>
      <c r="I18" s="46">
        <f t="shared" si="6"/>
        <v>3.6961013004498569E-2</v>
      </c>
      <c r="J18" s="46">
        <v>-1.7918266216365501E-2</v>
      </c>
      <c r="K18" s="567">
        <f t="shared" si="7"/>
        <v>13</v>
      </c>
      <c r="L18" s="107">
        <f t="shared" si="8"/>
        <v>406883.55969074403</v>
      </c>
      <c r="M18" s="567">
        <f t="shared" si="9"/>
        <v>8</v>
      </c>
      <c r="N18" s="46">
        <f t="shared" si="10"/>
        <v>2.6729759141207267E-2</v>
      </c>
      <c r="O18" s="46">
        <v>-1.3964537624169E-2</v>
      </c>
      <c r="P18" s="567">
        <f t="shared" si="11"/>
        <v>14</v>
      </c>
      <c r="Q18" s="179">
        <f t="shared" si="0"/>
        <v>0.1</v>
      </c>
      <c r="R18" s="179">
        <f t="shared" si="1"/>
        <v>9.9</v>
      </c>
    </row>
    <row r="19" spans="1:18" s="82" customFormat="1" ht="27" customHeight="1">
      <c r="A19" s="45" t="s">
        <v>107</v>
      </c>
      <c r="B19" s="185">
        <v>8659.0082999999995</v>
      </c>
      <c r="C19" s="567">
        <f t="shared" si="2"/>
        <v>15</v>
      </c>
      <c r="D19" s="46">
        <f t="shared" si="3"/>
        <v>1.9873067751977869E-3</v>
      </c>
      <c r="E19" s="46">
        <v>-0.26170471033819098</v>
      </c>
      <c r="F19" s="567">
        <f t="shared" si="4"/>
        <v>13</v>
      </c>
      <c r="G19" s="107">
        <v>115286.99005689</v>
      </c>
      <c r="H19" s="567">
        <f t="shared" si="5"/>
        <v>15</v>
      </c>
      <c r="I19" s="46">
        <f t="shared" si="6"/>
        <v>1.0610897629116064E-2</v>
      </c>
      <c r="J19" s="46">
        <v>2.2660781754136002E-2</v>
      </c>
      <c r="K19" s="567">
        <f t="shared" si="7"/>
        <v>7</v>
      </c>
      <c r="L19" s="107">
        <f t="shared" si="8"/>
        <v>123945.99835689001</v>
      </c>
      <c r="M19" s="567">
        <f t="shared" si="9"/>
        <v>15</v>
      </c>
      <c r="N19" s="46">
        <f t="shared" si="10"/>
        <v>8.1424933588229911E-3</v>
      </c>
      <c r="O19" s="46">
        <v>-4.1359901265644004E-3</v>
      </c>
      <c r="P19" s="567">
        <f t="shared" si="11"/>
        <v>9</v>
      </c>
      <c r="Q19" s="179">
        <f t="shared" si="0"/>
        <v>0.7</v>
      </c>
      <c r="R19" s="179">
        <f t="shared" si="1"/>
        <v>9.3000000000000007</v>
      </c>
    </row>
    <row r="20" spans="1:18" s="82" customFormat="1" ht="27" customHeight="1">
      <c r="A20" s="45" t="s">
        <v>109</v>
      </c>
      <c r="B20" s="185">
        <v>104845.40730000001</v>
      </c>
      <c r="C20" s="567">
        <f t="shared" si="2"/>
        <v>9</v>
      </c>
      <c r="D20" s="46">
        <f t="shared" si="3"/>
        <v>2.4062800387390962E-2</v>
      </c>
      <c r="E20" s="46">
        <v>0.11900000016649701</v>
      </c>
      <c r="F20" s="567">
        <f t="shared" si="4"/>
        <v>3</v>
      </c>
      <c r="G20" s="107">
        <v>123192.57571310599</v>
      </c>
      <c r="H20" s="567">
        <f t="shared" si="5"/>
        <v>14</v>
      </c>
      <c r="I20" s="46">
        <f t="shared" si="6"/>
        <v>1.1338519714270008E-2</v>
      </c>
      <c r="J20" s="46">
        <v>-7.8746815505535903E-2</v>
      </c>
      <c r="K20" s="567">
        <f t="shared" si="7"/>
        <v>14</v>
      </c>
      <c r="L20" s="107">
        <f t="shared" si="8"/>
        <v>228037.98301310599</v>
      </c>
      <c r="M20" s="567">
        <f t="shared" si="9"/>
        <v>13</v>
      </c>
      <c r="N20" s="46">
        <f t="shared" si="10"/>
        <v>1.4980699553503483E-2</v>
      </c>
      <c r="O20" s="46">
        <v>2.7241998122855501E-3</v>
      </c>
      <c r="P20" s="567">
        <f t="shared" si="11"/>
        <v>6</v>
      </c>
      <c r="Q20" s="179">
        <f t="shared" si="0"/>
        <v>4.5999999999999996</v>
      </c>
      <c r="R20" s="179">
        <f t="shared" si="1"/>
        <v>5.4</v>
      </c>
    </row>
    <row r="21" spans="1:18" s="82" customFormat="1" ht="27" customHeight="1">
      <c r="A21" s="45" t="s">
        <v>111</v>
      </c>
      <c r="B21" s="185">
        <v>19104.526099999999</v>
      </c>
      <c r="C21" s="567">
        <f t="shared" si="2"/>
        <v>14</v>
      </c>
      <c r="D21" s="46">
        <f t="shared" si="3"/>
        <v>4.3846307614086658E-3</v>
      </c>
      <c r="E21" s="46">
        <v>-0.50752549610580799</v>
      </c>
      <c r="F21" s="567">
        <f t="shared" si="4"/>
        <v>16</v>
      </c>
      <c r="G21" s="107">
        <v>205488.800686264</v>
      </c>
      <c r="H21" s="567">
        <f t="shared" si="5"/>
        <v>12</v>
      </c>
      <c r="I21" s="46">
        <f t="shared" si="6"/>
        <v>1.8912980787648481E-2</v>
      </c>
      <c r="J21" s="46">
        <v>9.5561258200611093E-2</v>
      </c>
      <c r="K21" s="567">
        <f t="shared" si="7"/>
        <v>5</v>
      </c>
      <c r="L21" s="107">
        <f t="shared" si="8"/>
        <v>224593.32678626399</v>
      </c>
      <c r="M21" s="567">
        <f t="shared" si="9"/>
        <v>14</v>
      </c>
      <c r="N21" s="46">
        <f t="shared" si="10"/>
        <v>1.4754406725801797E-2</v>
      </c>
      <c r="O21" s="46">
        <v>-7.7950199995053798E-3</v>
      </c>
      <c r="P21" s="567">
        <f t="shared" si="11"/>
        <v>10</v>
      </c>
      <c r="Q21" s="179">
        <f t="shared" si="0"/>
        <v>0.9</v>
      </c>
      <c r="R21" s="179">
        <f t="shared" si="1"/>
        <v>9.1</v>
      </c>
    </row>
    <row r="22" spans="1:18" s="82" customFormat="1" ht="27" customHeight="1">
      <c r="A22" s="45" t="s">
        <v>112</v>
      </c>
      <c r="B22" s="185">
        <v>2099.1779000000001</v>
      </c>
      <c r="C22" s="567">
        <f t="shared" si="2"/>
        <v>17</v>
      </c>
      <c r="D22" s="46">
        <f t="shared" si="3"/>
        <v>4.8177693316398175E-4</v>
      </c>
      <c r="E22" s="46">
        <v>-0.68182951711922102</v>
      </c>
      <c r="F22" s="567">
        <f t="shared" si="4"/>
        <v>17</v>
      </c>
      <c r="G22" s="107">
        <v>12776.915131683199</v>
      </c>
      <c r="H22" s="567">
        <f t="shared" si="5"/>
        <v>17</v>
      </c>
      <c r="I22" s="46">
        <f t="shared" si="6"/>
        <v>1.1759743090811309E-3</v>
      </c>
      <c r="J22" s="46">
        <v>0.50441033779553002</v>
      </c>
      <c r="K22" s="567">
        <f t="shared" si="7"/>
        <v>2</v>
      </c>
      <c r="L22" s="107">
        <f t="shared" si="8"/>
        <v>14876.0930316832</v>
      </c>
      <c r="M22" s="567">
        <f t="shared" si="9"/>
        <v>17</v>
      </c>
      <c r="N22" s="46">
        <f t="shared" si="10"/>
        <v>9.772682484426498E-4</v>
      </c>
      <c r="O22" s="46">
        <v>-1.42161415058555E-2</v>
      </c>
      <c r="P22" s="567">
        <f t="shared" si="11"/>
        <v>15</v>
      </c>
      <c r="Q22" s="179">
        <f t="shared" si="0"/>
        <v>1.4</v>
      </c>
      <c r="R22" s="179">
        <f t="shared" si="1"/>
        <v>8.6</v>
      </c>
    </row>
    <row r="23" spans="1:18" s="98" customFormat="1" ht="27" customHeight="1">
      <c r="A23" s="186"/>
      <c r="B23" s="186"/>
      <c r="C23" s="187"/>
      <c r="D23" s="578"/>
      <c r="E23" s="578"/>
      <c r="F23" s="187"/>
      <c r="G23" s="186"/>
      <c r="H23" s="187"/>
      <c r="I23" s="578"/>
      <c r="J23" s="578"/>
      <c r="K23" s="187"/>
      <c r="L23" s="186"/>
      <c r="M23" s="187"/>
      <c r="N23" s="578"/>
      <c r="O23" s="578"/>
      <c r="P23" s="182"/>
      <c r="Q23" s="186"/>
      <c r="R23" s="186"/>
    </row>
    <row r="24" spans="1:18" s="98" customFormat="1" ht="19.95" customHeight="1">
      <c r="A24" s="628" t="s">
        <v>148</v>
      </c>
      <c r="B24" s="630"/>
      <c r="C24" s="630"/>
      <c r="D24" s="630"/>
      <c r="E24" s="630"/>
      <c r="F24" s="630"/>
      <c r="G24" s="630"/>
      <c r="H24" s="630"/>
      <c r="I24" s="630"/>
      <c r="J24" s="630"/>
      <c r="K24" s="630"/>
      <c r="L24" s="630"/>
      <c r="M24" s="630"/>
      <c r="N24" s="630"/>
      <c r="O24" s="630"/>
      <c r="P24" s="630"/>
      <c r="Q24" s="114"/>
      <c r="R24" s="114"/>
    </row>
    <row r="25" spans="1:18" s="98" customFormat="1" ht="19.95" customHeight="1">
      <c r="A25" s="623" t="s">
        <v>114</v>
      </c>
      <c r="B25" s="619" t="s">
        <v>142</v>
      </c>
      <c r="C25" s="625"/>
      <c r="D25" s="626"/>
      <c r="E25" s="619" t="s">
        <v>116</v>
      </c>
      <c r="F25" s="624"/>
      <c r="G25" s="619" t="s">
        <v>143</v>
      </c>
      <c r="H25" s="625"/>
      <c r="I25" s="626"/>
      <c r="J25" s="619" t="s">
        <v>118</v>
      </c>
      <c r="K25" s="624"/>
      <c r="L25" s="619" t="s">
        <v>144</v>
      </c>
      <c r="M25" s="625"/>
      <c r="N25" s="626"/>
      <c r="O25" s="619" t="s">
        <v>120</v>
      </c>
      <c r="P25" s="624"/>
      <c r="Q25" s="619" t="s">
        <v>121</v>
      </c>
      <c r="R25" s="620"/>
    </row>
    <row r="26" spans="1:18" s="98" customFormat="1" ht="34.049999999999997" customHeight="1">
      <c r="A26" s="598"/>
      <c r="B26" s="62" t="s">
        <v>149</v>
      </c>
      <c r="C26" s="62" t="s">
        <v>123</v>
      </c>
      <c r="D26" s="62" t="s">
        <v>146</v>
      </c>
      <c r="E26" s="62" t="s">
        <v>12</v>
      </c>
      <c r="F26" s="62" t="s">
        <v>125</v>
      </c>
      <c r="G26" s="62" t="s">
        <v>149</v>
      </c>
      <c r="H26" s="62" t="s">
        <v>123</v>
      </c>
      <c r="I26" s="62" t="s">
        <v>124</v>
      </c>
      <c r="J26" s="62" t="s">
        <v>12</v>
      </c>
      <c r="K26" s="62" t="s">
        <v>126</v>
      </c>
      <c r="L26" s="62" t="s">
        <v>149</v>
      </c>
      <c r="M26" s="62" t="s">
        <v>123</v>
      </c>
      <c r="N26" s="62" t="s">
        <v>124</v>
      </c>
      <c r="O26" s="62" t="s">
        <v>12</v>
      </c>
      <c r="P26" s="62" t="s">
        <v>126</v>
      </c>
      <c r="Q26" s="621"/>
      <c r="R26" s="622"/>
    </row>
    <row r="27" spans="1:18" s="98" customFormat="1" ht="27" customHeight="1">
      <c r="A27" s="99" t="s">
        <v>80</v>
      </c>
      <c r="B27" s="183">
        <f>SUM(B28:B44)</f>
        <v>597278.63710000005</v>
      </c>
      <c r="C27" s="184"/>
      <c r="D27" s="43"/>
      <c r="E27" s="100">
        <v>5.762202037647457E-2</v>
      </c>
      <c r="F27" s="184"/>
      <c r="G27" s="183">
        <f>SUM(G28:G44)</f>
        <v>1584647.071070709</v>
      </c>
      <c r="H27" s="184"/>
      <c r="I27" s="43"/>
      <c r="J27" s="43">
        <v>-1.1121483299206369E-2</v>
      </c>
      <c r="K27" s="184"/>
      <c r="L27" s="183">
        <f>SUM(L28:L44)</f>
        <v>2181925.7081707087</v>
      </c>
      <c r="M27" s="184"/>
      <c r="N27" s="43"/>
      <c r="O27" s="43">
        <v>6.791912389527921E-3</v>
      </c>
      <c r="P27" s="184"/>
      <c r="Q27" s="179">
        <f t="shared" ref="Q27:Q44" si="12">ROUND(B27/L27*10,1)</f>
        <v>2.7</v>
      </c>
      <c r="R27" s="179">
        <f t="shared" ref="R27:R44" si="13">10-Q27</f>
        <v>7.3</v>
      </c>
    </row>
    <row r="28" spans="1:18" s="82" customFormat="1" ht="27" customHeight="1">
      <c r="A28" s="45" t="s">
        <v>127</v>
      </c>
      <c r="B28" s="185">
        <v>204809.56330000001</v>
      </c>
      <c r="C28" s="567">
        <f t="shared" ref="C28:C44" si="14">RANK(B28,B$28:B$44)</f>
        <v>1</v>
      </c>
      <c r="D28" s="46">
        <f t="shared" ref="D28:D44" si="15">B28/B$27</f>
        <v>0.34290455170876893</v>
      </c>
      <c r="E28" s="46">
        <v>0.22325108649159039</v>
      </c>
      <c r="F28" s="567">
        <f t="shared" ref="F28:F44" si="16">RANK(E28,E$28:E$44)</f>
        <v>3</v>
      </c>
      <c r="G28" s="107">
        <v>462751.8105886</v>
      </c>
      <c r="H28" s="567">
        <f t="shared" ref="H28:H44" si="17">RANK(G28,G$28:G$44)</f>
        <v>1</v>
      </c>
      <c r="I28" s="46">
        <f t="shared" ref="I28:I44" si="18">G28/G$27</f>
        <v>0.29202200227204494</v>
      </c>
      <c r="J28" s="46">
        <v>-6.5290389747410194E-2</v>
      </c>
      <c r="K28" s="567">
        <f t="shared" ref="K28:K44" si="19">RANK(J28,J$28:J$44)</f>
        <v>16</v>
      </c>
      <c r="L28" s="107">
        <v>667561.37388860004</v>
      </c>
      <c r="M28" s="567">
        <f t="shared" ref="M28:M44" si="20">RANK(L28,L$28:L$44)</f>
        <v>1</v>
      </c>
      <c r="N28" s="46">
        <f t="shared" ref="N28:N44" si="21">L28/L$27</f>
        <v>0.30595055156496265</v>
      </c>
      <c r="O28" s="46">
        <v>7.6306840131479259E-3</v>
      </c>
      <c r="P28" s="567">
        <f t="shared" ref="P28:P44" si="22">RANK(O28,O$28:O$44)</f>
        <v>5</v>
      </c>
      <c r="Q28" s="179">
        <f t="shared" si="12"/>
        <v>3.1</v>
      </c>
      <c r="R28" s="179">
        <f t="shared" si="13"/>
        <v>6.9</v>
      </c>
    </row>
    <row r="29" spans="1:18" s="82" customFormat="1" ht="27" customHeight="1">
      <c r="A29" s="45" t="s">
        <v>128</v>
      </c>
      <c r="B29" s="185">
        <v>15366.326300000001</v>
      </c>
      <c r="C29" s="567">
        <f t="shared" si="14"/>
        <v>8</v>
      </c>
      <c r="D29" s="46">
        <f t="shared" si="15"/>
        <v>2.5727232392922964E-2</v>
      </c>
      <c r="E29" s="46">
        <v>0.1030592597712137</v>
      </c>
      <c r="F29" s="567">
        <f t="shared" si="16"/>
        <v>5</v>
      </c>
      <c r="G29" s="107">
        <v>31212.6786205715</v>
      </c>
      <c r="H29" s="567">
        <f t="shared" si="17"/>
        <v>11</v>
      </c>
      <c r="I29" s="46">
        <f t="shared" si="18"/>
        <v>1.9696927593777599E-2</v>
      </c>
      <c r="J29" s="46">
        <v>-1.302053163099171E-2</v>
      </c>
      <c r="K29" s="567">
        <f t="shared" si="19"/>
        <v>12</v>
      </c>
      <c r="L29" s="107">
        <v>46579.004920571497</v>
      </c>
      <c r="M29" s="567">
        <f t="shared" si="20"/>
        <v>11</v>
      </c>
      <c r="N29" s="46">
        <f t="shared" si="21"/>
        <v>2.1347658513828402E-2</v>
      </c>
      <c r="O29" s="46">
        <v>2.2476408270143629E-2</v>
      </c>
      <c r="P29" s="567">
        <f t="shared" si="22"/>
        <v>3</v>
      </c>
      <c r="Q29" s="179">
        <f t="shared" si="12"/>
        <v>3.3</v>
      </c>
      <c r="R29" s="179">
        <f t="shared" si="13"/>
        <v>6.7</v>
      </c>
    </row>
    <row r="30" spans="1:18" s="82" customFormat="1" ht="27" customHeight="1">
      <c r="A30" s="45" t="s">
        <v>129</v>
      </c>
      <c r="B30" s="185">
        <v>3944.1367</v>
      </c>
      <c r="C30" s="567">
        <f t="shared" si="14"/>
        <v>12</v>
      </c>
      <c r="D30" s="46">
        <f t="shared" si="15"/>
        <v>6.6035120880100192E-3</v>
      </c>
      <c r="E30" s="46">
        <v>-5.3137571029625803E-2</v>
      </c>
      <c r="F30" s="567">
        <f t="shared" si="16"/>
        <v>10</v>
      </c>
      <c r="G30" s="107">
        <v>39964.700122500602</v>
      </c>
      <c r="H30" s="567">
        <f t="shared" si="17"/>
        <v>9</v>
      </c>
      <c r="I30" s="46">
        <f t="shared" si="18"/>
        <v>2.5219937519271964E-2</v>
      </c>
      <c r="J30" s="46">
        <v>1.1378165075017989E-2</v>
      </c>
      <c r="K30" s="567">
        <f t="shared" si="19"/>
        <v>6</v>
      </c>
      <c r="L30" s="107">
        <v>43908.836822500612</v>
      </c>
      <c r="M30" s="567">
        <f t="shared" si="20"/>
        <v>12</v>
      </c>
      <c r="N30" s="46">
        <f t="shared" si="21"/>
        <v>2.0123891779666996E-2</v>
      </c>
      <c r="O30" s="46">
        <v>5.2257953922645317E-3</v>
      </c>
      <c r="P30" s="567">
        <f t="shared" si="22"/>
        <v>7</v>
      </c>
      <c r="Q30" s="179">
        <f t="shared" si="12"/>
        <v>0.9</v>
      </c>
      <c r="R30" s="179">
        <f t="shared" si="13"/>
        <v>9.1</v>
      </c>
    </row>
    <row r="31" spans="1:18" s="82" customFormat="1" ht="27" customHeight="1">
      <c r="A31" s="45" t="s">
        <v>130</v>
      </c>
      <c r="B31" s="185">
        <v>63308.347999999998</v>
      </c>
      <c r="C31" s="567">
        <f t="shared" si="14"/>
        <v>4</v>
      </c>
      <c r="D31" s="46">
        <f t="shared" si="15"/>
        <v>0.10599466324023327</v>
      </c>
      <c r="E31" s="46">
        <v>0.24901001141679391</v>
      </c>
      <c r="F31" s="567">
        <f t="shared" si="16"/>
        <v>2</v>
      </c>
      <c r="G31" s="107">
        <v>55295.460813078302</v>
      </c>
      <c r="H31" s="567">
        <f t="shared" si="17"/>
        <v>7</v>
      </c>
      <c r="I31" s="46">
        <f t="shared" si="18"/>
        <v>3.4894495955945855E-2</v>
      </c>
      <c r="J31" s="46">
        <v>-0.15980729702495719</v>
      </c>
      <c r="K31" s="567">
        <f t="shared" si="19"/>
        <v>17</v>
      </c>
      <c r="L31" s="107">
        <v>118603.8088130783</v>
      </c>
      <c r="M31" s="567">
        <f t="shared" si="20"/>
        <v>6</v>
      </c>
      <c r="N31" s="46">
        <f t="shared" si="21"/>
        <v>5.4357400148382605E-2</v>
      </c>
      <c r="O31" s="46">
        <v>1.806147333316566E-2</v>
      </c>
      <c r="P31" s="567">
        <f t="shared" si="22"/>
        <v>4</v>
      </c>
      <c r="Q31" s="179">
        <f t="shared" si="12"/>
        <v>5.3</v>
      </c>
      <c r="R31" s="179">
        <f t="shared" si="13"/>
        <v>4.7</v>
      </c>
    </row>
    <row r="32" spans="1:18" s="82" customFormat="1" ht="27" customHeight="1">
      <c r="A32" s="45" t="s">
        <v>131</v>
      </c>
      <c r="B32" s="185">
        <v>100128.6911</v>
      </c>
      <c r="C32" s="567">
        <f t="shared" si="14"/>
        <v>2</v>
      </c>
      <c r="D32" s="46">
        <f t="shared" si="15"/>
        <v>0.1676415074648582</v>
      </c>
      <c r="E32" s="46">
        <v>-7.0720735998859308E-3</v>
      </c>
      <c r="F32" s="567">
        <f t="shared" si="16"/>
        <v>8</v>
      </c>
      <c r="G32" s="107">
        <v>421583.94697699399</v>
      </c>
      <c r="H32" s="567">
        <f t="shared" si="17"/>
        <v>2</v>
      </c>
      <c r="I32" s="46">
        <f t="shared" si="18"/>
        <v>0.26604280200520586</v>
      </c>
      <c r="J32" s="46">
        <v>9.8486869339124983E-3</v>
      </c>
      <c r="K32" s="567">
        <f t="shared" si="19"/>
        <v>9</v>
      </c>
      <c r="L32" s="107">
        <v>521712.63807699399</v>
      </c>
      <c r="M32" s="567">
        <f t="shared" si="20"/>
        <v>2</v>
      </c>
      <c r="N32" s="46">
        <f t="shared" si="21"/>
        <v>0.23910650858703592</v>
      </c>
      <c r="O32" s="46">
        <v>6.5566283993148122E-3</v>
      </c>
      <c r="P32" s="567">
        <f t="shared" si="22"/>
        <v>6</v>
      </c>
      <c r="Q32" s="179">
        <f t="shared" si="12"/>
        <v>1.9</v>
      </c>
      <c r="R32" s="179">
        <f t="shared" si="13"/>
        <v>8.1</v>
      </c>
    </row>
    <row r="33" spans="1:18" s="82" customFormat="1" ht="27" customHeight="1">
      <c r="A33" s="45" t="s">
        <v>132</v>
      </c>
      <c r="B33" s="185">
        <v>1218.075</v>
      </c>
      <c r="C33" s="567">
        <f t="shared" si="14"/>
        <v>15</v>
      </c>
      <c r="D33" s="46">
        <f t="shared" si="15"/>
        <v>2.039374798191656E-3</v>
      </c>
      <c r="E33" s="46">
        <v>-0.61009784405066103</v>
      </c>
      <c r="F33" s="567">
        <f t="shared" si="16"/>
        <v>15</v>
      </c>
      <c r="G33" s="107">
        <v>11561.256425236599</v>
      </c>
      <c r="H33" s="567">
        <f t="shared" si="17"/>
        <v>16</v>
      </c>
      <c r="I33" s="46">
        <f t="shared" si="18"/>
        <v>7.2957926318728671E-3</v>
      </c>
      <c r="J33" s="46">
        <v>0.1520369000578978</v>
      </c>
      <c r="K33" s="567">
        <f t="shared" si="19"/>
        <v>3</v>
      </c>
      <c r="L33" s="107">
        <v>12779.3314252366</v>
      </c>
      <c r="M33" s="567">
        <f t="shared" si="20"/>
        <v>16</v>
      </c>
      <c r="N33" s="46">
        <f t="shared" si="21"/>
        <v>5.8569049245726082E-3</v>
      </c>
      <c r="O33" s="46">
        <v>-2.8892565117692001E-2</v>
      </c>
      <c r="P33" s="567">
        <f t="shared" si="22"/>
        <v>15</v>
      </c>
      <c r="Q33" s="179">
        <f t="shared" si="12"/>
        <v>1</v>
      </c>
      <c r="R33" s="179">
        <f t="shared" si="13"/>
        <v>9</v>
      </c>
    </row>
    <row r="34" spans="1:18" s="82" customFormat="1" ht="27" customHeight="1">
      <c r="A34" s="45" t="s">
        <v>133</v>
      </c>
      <c r="B34" s="185">
        <v>23761.161400000001</v>
      </c>
      <c r="C34" s="567">
        <f t="shared" si="14"/>
        <v>7</v>
      </c>
      <c r="D34" s="46">
        <f t="shared" si="15"/>
        <v>3.9782372788969782E-2</v>
      </c>
      <c r="E34" s="46">
        <v>-0.1012044822133618</v>
      </c>
      <c r="F34" s="567">
        <f t="shared" si="16"/>
        <v>12</v>
      </c>
      <c r="G34" s="107">
        <v>106773.18795039</v>
      </c>
      <c r="H34" s="567">
        <f t="shared" si="17"/>
        <v>5</v>
      </c>
      <c r="I34" s="46">
        <f t="shared" si="18"/>
        <v>6.7379790679981413E-2</v>
      </c>
      <c r="J34" s="46">
        <v>1.5793744153211661E-2</v>
      </c>
      <c r="K34" s="567">
        <f t="shared" si="19"/>
        <v>5</v>
      </c>
      <c r="L34" s="107">
        <v>130534.34935039</v>
      </c>
      <c r="M34" s="567">
        <f t="shared" si="20"/>
        <v>4</v>
      </c>
      <c r="N34" s="46">
        <f t="shared" si="21"/>
        <v>5.9825295087534341E-2</v>
      </c>
      <c r="O34" s="46">
        <v>-7.7186082754328034E-3</v>
      </c>
      <c r="P34" s="567">
        <f t="shared" si="22"/>
        <v>10</v>
      </c>
      <c r="Q34" s="179">
        <f t="shared" si="12"/>
        <v>1.8</v>
      </c>
      <c r="R34" s="179">
        <f t="shared" si="13"/>
        <v>8.1999999999999993</v>
      </c>
    </row>
    <row r="35" spans="1:18" s="82" customFormat="1" ht="27" customHeight="1">
      <c r="A35" s="45" t="s">
        <v>134</v>
      </c>
      <c r="B35" s="185">
        <v>24880.036</v>
      </c>
      <c r="C35" s="567">
        <f t="shared" si="14"/>
        <v>6</v>
      </c>
      <c r="D35" s="46">
        <f t="shared" si="15"/>
        <v>4.1655660280771827E-2</v>
      </c>
      <c r="E35" s="46">
        <v>-7.2312692214956731E-2</v>
      </c>
      <c r="F35" s="567">
        <f t="shared" si="16"/>
        <v>11</v>
      </c>
      <c r="G35" s="107">
        <v>24056.5612472223</v>
      </c>
      <c r="H35" s="567">
        <f t="shared" si="17"/>
        <v>13</v>
      </c>
      <c r="I35" s="46">
        <f t="shared" si="18"/>
        <v>1.5181021494563986E-2</v>
      </c>
      <c r="J35" s="46">
        <v>1.1201386102688501E-2</v>
      </c>
      <c r="K35" s="567">
        <f t="shared" si="19"/>
        <v>7</v>
      </c>
      <c r="L35" s="107">
        <v>48936.5972472223</v>
      </c>
      <c r="M35" s="567">
        <f t="shared" si="20"/>
        <v>10</v>
      </c>
      <c r="N35" s="46">
        <f t="shared" si="21"/>
        <v>2.2428168412869542E-2</v>
      </c>
      <c r="O35" s="46">
        <v>-3.3055110983128189E-2</v>
      </c>
      <c r="P35" s="567">
        <f t="shared" si="22"/>
        <v>16</v>
      </c>
      <c r="Q35" s="179">
        <f t="shared" si="12"/>
        <v>5.0999999999999996</v>
      </c>
      <c r="R35" s="179">
        <f t="shared" si="13"/>
        <v>4.9000000000000004</v>
      </c>
    </row>
    <row r="36" spans="1:18" s="82" customFormat="1" ht="27" customHeight="1">
      <c r="A36" s="45" t="s">
        <v>135</v>
      </c>
      <c r="B36" s="185">
        <v>45622.7739</v>
      </c>
      <c r="C36" s="567">
        <f t="shared" si="14"/>
        <v>5</v>
      </c>
      <c r="D36" s="46">
        <f t="shared" si="15"/>
        <v>7.6384405980958525E-2</v>
      </c>
      <c r="E36" s="46">
        <v>0.13975170956920999</v>
      </c>
      <c r="F36" s="567">
        <f t="shared" si="16"/>
        <v>4</v>
      </c>
      <c r="G36" s="107">
        <v>111827.165993287</v>
      </c>
      <c r="H36" s="567">
        <f t="shared" si="17"/>
        <v>4</v>
      </c>
      <c r="I36" s="46">
        <f t="shared" si="18"/>
        <v>7.0569130524267457E-2</v>
      </c>
      <c r="J36" s="46">
        <v>-1.5444600258560761E-2</v>
      </c>
      <c r="K36" s="567">
        <f t="shared" si="19"/>
        <v>13</v>
      </c>
      <c r="L36" s="107">
        <v>157449.939893287</v>
      </c>
      <c r="M36" s="567">
        <f t="shared" si="20"/>
        <v>3</v>
      </c>
      <c r="N36" s="46">
        <f t="shared" si="21"/>
        <v>7.2160999480266663E-2</v>
      </c>
      <c r="O36" s="46">
        <v>2.4997444835764829E-2</v>
      </c>
      <c r="P36" s="567">
        <f t="shared" si="22"/>
        <v>2</v>
      </c>
      <c r="Q36" s="179">
        <f t="shared" si="12"/>
        <v>2.9</v>
      </c>
      <c r="R36" s="179">
        <f t="shared" si="13"/>
        <v>7.1</v>
      </c>
    </row>
    <row r="37" spans="1:18" s="82" customFormat="1" ht="27" customHeight="1">
      <c r="A37" s="45" t="s">
        <v>136</v>
      </c>
      <c r="B37" s="185">
        <v>78790.018200000006</v>
      </c>
      <c r="C37" s="567">
        <f t="shared" si="14"/>
        <v>3</v>
      </c>
      <c r="D37" s="46">
        <f t="shared" si="15"/>
        <v>0.13191501136312783</v>
      </c>
      <c r="E37" s="46">
        <v>4.361208407049233E-3</v>
      </c>
      <c r="F37" s="567">
        <f t="shared" si="16"/>
        <v>7</v>
      </c>
      <c r="G37" s="107">
        <v>39152.243453569397</v>
      </c>
      <c r="H37" s="567">
        <f t="shared" si="17"/>
        <v>10</v>
      </c>
      <c r="I37" s="46">
        <f t="shared" si="18"/>
        <v>2.4707232397883486E-2</v>
      </c>
      <c r="J37" s="46">
        <v>-3.3872653718971753E-2</v>
      </c>
      <c r="K37" s="567">
        <f t="shared" si="19"/>
        <v>15</v>
      </c>
      <c r="L37" s="107">
        <v>117942.2616535694</v>
      </c>
      <c r="M37" s="567">
        <f t="shared" si="20"/>
        <v>7</v>
      </c>
      <c r="N37" s="46">
        <f t="shared" si="21"/>
        <v>5.4054205975899279E-2</v>
      </c>
      <c r="O37" s="46">
        <v>-8.6621408608217321E-3</v>
      </c>
      <c r="P37" s="567">
        <f t="shared" si="22"/>
        <v>11</v>
      </c>
      <c r="Q37" s="179">
        <f t="shared" si="12"/>
        <v>6.7</v>
      </c>
      <c r="R37" s="179">
        <f t="shared" si="13"/>
        <v>3.3</v>
      </c>
    </row>
    <row r="38" spans="1:18" s="82" customFormat="1" ht="27" customHeight="1">
      <c r="A38" s="45" t="s">
        <v>137</v>
      </c>
      <c r="B38" s="185">
        <v>7687.4778999999999</v>
      </c>
      <c r="C38" s="567">
        <f t="shared" si="14"/>
        <v>11</v>
      </c>
      <c r="D38" s="46">
        <f t="shared" si="15"/>
        <v>1.2870840211740094E-2</v>
      </c>
      <c r="E38" s="46">
        <v>-5.0744240881166802E-2</v>
      </c>
      <c r="F38" s="567">
        <f t="shared" si="16"/>
        <v>9</v>
      </c>
      <c r="G38" s="107">
        <v>45144.130184763802</v>
      </c>
      <c r="H38" s="567">
        <f t="shared" si="17"/>
        <v>8</v>
      </c>
      <c r="I38" s="46">
        <f t="shared" si="18"/>
        <v>2.8488444530592523E-2</v>
      </c>
      <c r="J38" s="46">
        <v>2.6735947019418389E-3</v>
      </c>
      <c r="K38" s="567">
        <f t="shared" si="19"/>
        <v>10</v>
      </c>
      <c r="L38" s="107">
        <v>52831.6080847638</v>
      </c>
      <c r="M38" s="567">
        <f t="shared" si="20"/>
        <v>9</v>
      </c>
      <c r="N38" s="46">
        <f t="shared" si="21"/>
        <v>2.4213293737235887E-2</v>
      </c>
      <c r="O38" s="46">
        <v>-5.4699039126002713E-3</v>
      </c>
      <c r="P38" s="567">
        <f t="shared" si="22"/>
        <v>8</v>
      </c>
      <c r="Q38" s="179">
        <f t="shared" si="12"/>
        <v>1.5</v>
      </c>
      <c r="R38" s="179">
        <f t="shared" si="13"/>
        <v>8.5</v>
      </c>
    </row>
    <row r="39" spans="1:18" s="82" customFormat="1" ht="27" customHeight="1">
      <c r="A39" s="45" t="s">
        <v>138</v>
      </c>
      <c r="B39" s="185">
        <v>8236.1416000000008</v>
      </c>
      <c r="C39" s="567">
        <f t="shared" si="14"/>
        <v>10</v>
      </c>
      <c r="D39" s="46">
        <f t="shared" si="15"/>
        <v>1.3789446145252062E-2</v>
      </c>
      <c r="E39" s="46">
        <v>-0.61865827071194146</v>
      </c>
      <c r="F39" s="567">
        <f t="shared" si="16"/>
        <v>16</v>
      </c>
      <c r="G39" s="107">
        <v>114670.82033118</v>
      </c>
      <c r="H39" s="567">
        <f t="shared" si="17"/>
        <v>3</v>
      </c>
      <c r="I39" s="46">
        <f t="shared" si="18"/>
        <v>7.2363633786102041E-2</v>
      </c>
      <c r="J39" s="46">
        <v>0.19175977325306709</v>
      </c>
      <c r="K39" s="567">
        <f t="shared" si="19"/>
        <v>2</v>
      </c>
      <c r="L39" s="107">
        <v>122906.96193118001</v>
      </c>
      <c r="M39" s="567">
        <f t="shared" si="20"/>
        <v>5</v>
      </c>
      <c r="N39" s="46">
        <f t="shared" si="21"/>
        <v>5.6329581466008402E-2</v>
      </c>
      <c r="O39" s="46">
        <v>4.3197472250129598E-2</v>
      </c>
      <c r="P39" s="567">
        <f t="shared" si="22"/>
        <v>1</v>
      </c>
      <c r="Q39" s="179">
        <f t="shared" si="12"/>
        <v>0.7</v>
      </c>
      <c r="R39" s="179">
        <f t="shared" si="13"/>
        <v>9.3000000000000007</v>
      </c>
    </row>
    <row r="40" spans="1:18" s="82" customFormat="1" ht="27" customHeight="1">
      <c r="A40" s="45" t="s">
        <v>147</v>
      </c>
      <c r="B40" s="185">
        <v>717.83870000000002</v>
      </c>
      <c r="C40" s="567">
        <f t="shared" si="14"/>
        <v>16</v>
      </c>
      <c r="D40" s="46">
        <f t="shared" si="15"/>
        <v>1.2018489452182016E-3</v>
      </c>
      <c r="E40" s="46">
        <v>0.40243930791456339</v>
      </c>
      <c r="F40" s="567">
        <f t="shared" si="16"/>
        <v>1</v>
      </c>
      <c r="G40" s="107">
        <v>59885.074050303701</v>
      </c>
      <c r="H40" s="567">
        <f t="shared" si="17"/>
        <v>6</v>
      </c>
      <c r="I40" s="46">
        <f t="shared" si="18"/>
        <v>3.7790795908795485E-2</v>
      </c>
      <c r="J40" s="46">
        <v>-1.2176944887941301E-2</v>
      </c>
      <c r="K40" s="567">
        <f t="shared" si="19"/>
        <v>11</v>
      </c>
      <c r="L40" s="107">
        <v>60602.912750303702</v>
      </c>
      <c r="M40" s="567">
        <f t="shared" si="20"/>
        <v>8</v>
      </c>
      <c r="N40" s="46">
        <f t="shared" si="21"/>
        <v>2.7774966179353652E-2</v>
      </c>
      <c r="O40" s="46">
        <v>-8.7055959476238787E-3</v>
      </c>
      <c r="P40" s="567">
        <f t="shared" si="22"/>
        <v>12</v>
      </c>
      <c r="Q40" s="179">
        <f t="shared" si="12"/>
        <v>0.1</v>
      </c>
      <c r="R40" s="179">
        <f t="shared" si="13"/>
        <v>9.9</v>
      </c>
    </row>
    <row r="41" spans="1:18" s="82" customFormat="1" ht="27" customHeight="1">
      <c r="A41" s="45" t="s">
        <v>107</v>
      </c>
      <c r="B41" s="185">
        <v>1605.3407999999999</v>
      </c>
      <c r="C41" s="567">
        <f t="shared" si="14"/>
        <v>14</v>
      </c>
      <c r="D41" s="46">
        <f t="shared" si="15"/>
        <v>2.6877586109466424E-3</v>
      </c>
      <c r="E41" s="46">
        <v>-0.1972992177753928</v>
      </c>
      <c r="F41" s="567">
        <f t="shared" si="16"/>
        <v>13</v>
      </c>
      <c r="G41" s="107">
        <v>15525.608778964999</v>
      </c>
      <c r="H41" s="567">
        <f t="shared" si="17"/>
        <v>15</v>
      </c>
      <c r="I41" s="46">
        <f t="shared" si="18"/>
        <v>9.7975183638049496E-3</v>
      </c>
      <c r="J41" s="46">
        <v>1.0707557123064371E-2</v>
      </c>
      <c r="K41" s="567">
        <f t="shared" si="19"/>
        <v>8</v>
      </c>
      <c r="L41" s="107">
        <v>17130.949578964999</v>
      </c>
      <c r="M41" s="567">
        <f t="shared" si="20"/>
        <v>15</v>
      </c>
      <c r="N41" s="46">
        <f t="shared" si="21"/>
        <v>7.8512982888529741E-3</v>
      </c>
      <c r="O41" s="46">
        <v>-1.3253996688046169E-2</v>
      </c>
      <c r="P41" s="567">
        <f t="shared" si="22"/>
        <v>13</v>
      </c>
      <c r="Q41" s="179">
        <f t="shared" si="12"/>
        <v>0.9</v>
      </c>
      <c r="R41" s="179">
        <f t="shared" si="13"/>
        <v>9.1</v>
      </c>
    </row>
    <row r="42" spans="1:18" s="82" customFormat="1" ht="27" customHeight="1">
      <c r="A42" s="45" t="s">
        <v>109</v>
      </c>
      <c r="B42" s="185">
        <v>14935.634099999999</v>
      </c>
      <c r="C42" s="567">
        <f t="shared" si="14"/>
        <v>9</v>
      </c>
      <c r="D42" s="46">
        <f t="shared" si="15"/>
        <v>2.5006141476142205E-2</v>
      </c>
      <c r="E42" s="46">
        <v>6.6792268748687711E-3</v>
      </c>
      <c r="F42" s="567">
        <f t="shared" si="16"/>
        <v>6</v>
      </c>
      <c r="G42" s="107">
        <v>16814.769048724102</v>
      </c>
      <c r="H42" s="567">
        <f t="shared" si="17"/>
        <v>14</v>
      </c>
      <c r="I42" s="46">
        <f t="shared" si="18"/>
        <v>1.0611049839231871E-2</v>
      </c>
      <c r="J42" s="46">
        <v>-1.9797568791703472E-2</v>
      </c>
      <c r="K42" s="567">
        <f t="shared" si="19"/>
        <v>14</v>
      </c>
      <c r="L42" s="107">
        <v>31750.403148724101</v>
      </c>
      <c r="M42" s="567">
        <f t="shared" si="20"/>
        <v>13</v>
      </c>
      <c r="N42" s="46">
        <f t="shared" si="21"/>
        <v>1.4551550967032294E-2</v>
      </c>
      <c r="O42" s="46">
        <v>-7.5183360738394489E-3</v>
      </c>
      <c r="P42" s="567">
        <f t="shared" si="22"/>
        <v>9</v>
      </c>
      <c r="Q42" s="179">
        <f t="shared" si="12"/>
        <v>4.7</v>
      </c>
      <c r="R42" s="179">
        <f t="shared" si="13"/>
        <v>5.3</v>
      </c>
    </row>
    <row r="43" spans="1:18" s="82" customFormat="1" ht="27" customHeight="1">
      <c r="A43" s="45" t="s">
        <v>111</v>
      </c>
      <c r="B43" s="185">
        <v>2005.7529999999999</v>
      </c>
      <c r="C43" s="567">
        <f t="shared" si="14"/>
        <v>13</v>
      </c>
      <c r="D43" s="46">
        <f t="shared" si="15"/>
        <v>3.3581529212875303E-3</v>
      </c>
      <c r="E43" s="46">
        <v>-0.56416078232995392</v>
      </c>
      <c r="F43" s="567">
        <f t="shared" si="16"/>
        <v>14</v>
      </c>
      <c r="G43" s="107">
        <v>25730.561795867201</v>
      </c>
      <c r="H43" s="567">
        <f t="shared" si="17"/>
        <v>12</v>
      </c>
      <c r="I43" s="46">
        <f t="shared" si="18"/>
        <v>1.6237408483948203E-2</v>
      </c>
      <c r="J43" s="46">
        <v>8.9286560749528787E-2</v>
      </c>
      <c r="K43" s="567">
        <f t="shared" si="19"/>
        <v>4</v>
      </c>
      <c r="L43" s="107">
        <v>27736.314795867202</v>
      </c>
      <c r="M43" s="567">
        <f t="shared" si="20"/>
        <v>14</v>
      </c>
      <c r="N43" s="46">
        <f t="shared" si="21"/>
        <v>1.2711851137736895E-2</v>
      </c>
      <c r="O43" s="46">
        <v>-1.726269602705088E-2</v>
      </c>
      <c r="P43" s="567">
        <f t="shared" si="22"/>
        <v>14</v>
      </c>
      <c r="Q43" s="179">
        <f t="shared" si="12"/>
        <v>0.7</v>
      </c>
      <c r="R43" s="179">
        <f t="shared" si="13"/>
        <v>9.3000000000000007</v>
      </c>
    </row>
    <row r="44" spans="1:18" s="82" customFormat="1" ht="27" customHeight="1">
      <c r="A44" s="45" t="s">
        <v>112</v>
      </c>
      <c r="B44" s="185">
        <v>261.3211</v>
      </c>
      <c r="C44" s="567">
        <f t="shared" si="14"/>
        <v>17</v>
      </c>
      <c r="D44" s="46">
        <f t="shared" si="15"/>
        <v>4.3751958260018601E-4</v>
      </c>
      <c r="E44" s="46">
        <v>-0.77829713539419754</v>
      </c>
      <c r="F44" s="567">
        <f t="shared" si="16"/>
        <v>17</v>
      </c>
      <c r="G44" s="107">
        <v>2697.09468945545</v>
      </c>
      <c r="H44" s="567">
        <f t="shared" si="17"/>
        <v>17</v>
      </c>
      <c r="I44" s="46">
        <f t="shared" si="18"/>
        <v>1.7020160127094331E-3</v>
      </c>
      <c r="J44" s="46">
        <v>0.40477949411302938</v>
      </c>
      <c r="K44" s="567">
        <f t="shared" si="19"/>
        <v>1</v>
      </c>
      <c r="L44" s="107">
        <v>2958.4157894554501</v>
      </c>
      <c r="M44" s="567">
        <f t="shared" si="20"/>
        <v>17</v>
      </c>
      <c r="N44" s="46">
        <f t="shared" si="21"/>
        <v>1.3558737487610144E-3</v>
      </c>
      <c r="O44" s="46">
        <v>-4.5253891900209231E-2</v>
      </c>
      <c r="P44" s="567">
        <f t="shared" si="22"/>
        <v>17</v>
      </c>
      <c r="Q44" s="179">
        <f t="shared" si="12"/>
        <v>0.9</v>
      </c>
      <c r="R44" s="179">
        <f t="shared" si="13"/>
        <v>9.1</v>
      </c>
    </row>
  </sheetData>
  <mergeCells count="18">
    <mergeCell ref="A2:P2"/>
    <mergeCell ref="J25:K25"/>
    <mergeCell ref="G3:I3"/>
    <mergeCell ref="L3:N3"/>
    <mergeCell ref="E3:F3"/>
    <mergeCell ref="A24:P24"/>
    <mergeCell ref="G25:I25"/>
    <mergeCell ref="Q25:R26"/>
    <mergeCell ref="Q3:R4"/>
    <mergeCell ref="A25:A26"/>
    <mergeCell ref="E25:F25"/>
    <mergeCell ref="A3:A4"/>
    <mergeCell ref="B25:D25"/>
    <mergeCell ref="J3:K3"/>
    <mergeCell ref="B3:D3"/>
    <mergeCell ref="L25:N25"/>
    <mergeCell ref="O3:P3"/>
    <mergeCell ref="O25:P25"/>
  </mergeCells>
  <phoneticPr fontId="51" type="noConversion"/>
  <pageMargins left="0.75" right="0.75" top="1" bottom="1" header="0.5" footer="0.5"/>
  <pageSetup paperSize="8" scale="9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N40"/>
  <sheetViews>
    <sheetView workbookViewId="0">
      <pane xSplit="1" ySplit="3" topLeftCell="B4" activePane="bottomRight" state="frozen"/>
      <selection pane="topRight"/>
      <selection pane="bottomLeft"/>
      <selection pane="bottomRight" activeCell="S31" sqref="S31"/>
    </sheetView>
  </sheetViews>
  <sheetFormatPr defaultColWidth="16" defaultRowHeight="15.6"/>
  <cols>
    <col min="1" max="1" width="26" style="88" customWidth="1"/>
    <col min="2" max="2" width="20" style="89" customWidth="1"/>
    <col min="3" max="3" width="12" style="95" customWidth="1"/>
    <col min="4" max="8" width="9.33203125" style="90" customWidth="1"/>
    <col min="9" max="9" width="12.33203125" style="89" customWidth="1"/>
    <col min="10" max="10" width="12" style="95" customWidth="1"/>
    <col min="11" max="11" width="9.33203125" style="90" customWidth="1"/>
    <col min="12" max="12" width="12" style="95" customWidth="1"/>
    <col min="13" max="13" width="9.33203125" style="90" customWidth="1"/>
    <col min="14" max="14" width="12" style="95" customWidth="1"/>
    <col min="15" max="15" width="9.33203125" style="90" customWidth="1"/>
    <col min="16" max="16" width="12" style="95" customWidth="1"/>
    <col min="17" max="17" width="9.33203125" style="90" customWidth="1"/>
    <col min="18" max="18" width="12" style="95" customWidth="1"/>
    <col min="19" max="19" width="9.33203125" style="90" customWidth="1"/>
    <col min="20" max="20" width="12" style="95" customWidth="1"/>
    <col min="21" max="21" width="9.33203125" style="90" customWidth="1"/>
    <col min="22" max="22" width="12" style="95" customWidth="1"/>
    <col min="23" max="23" width="9.33203125" style="90" customWidth="1"/>
    <col min="24" max="24" width="12" style="95" customWidth="1"/>
    <col min="25" max="25" width="9.33203125" style="90" customWidth="1"/>
    <col min="26" max="26" width="12" style="95" customWidth="1"/>
    <col min="27" max="27" width="9.33203125" style="90" customWidth="1"/>
    <col min="28" max="28" width="12" style="95" customWidth="1"/>
    <col min="29" max="29" width="9.33203125" style="90" customWidth="1"/>
    <col min="30" max="30" width="12" style="95" customWidth="1"/>
    <col min="31" max="31" width="9.33203125" style="90" customWidth="1"/>
    <col min="32" max="32" width="11.6640625" style="95" customWidth="1"/>
    <col min="33" max="33" width="9.33203125" style="90" customWidth="1"/>
    <col min="34" max="34" width="12" style="95" customWidth="1"/>
    <col min="35" max="35" width="9.6640625" style="90" customWidth="1"/>
    <col min="36" max="36" width="7" style="85" customWidth="1"/>
    <col min="37" max="37" width="14" style="85" customWidth="1"/>
    <col min="38" max="38" width="8.88671875" style="85" hidden="1" customWidth="1"/>
    <col min="39" max="39" width="12.88671875" style="85" customWidth="1"/>
    <col min="40" max="40" width="9.6640625" style="85" hidden="1" customWidth="1"/>
    <col min="41" max="41" width="14.33203125" style="85" customWidth="1"/>
    <col min="42" max="42" width="9.6640625" style="85" hidden="1" customWidth="1"/>
    <col min="43" max="43" width="12.77734375" style="85" customWidth="1"/>
    <col min="44" max="44" width="8.88671875" style="85" hidden="1" customWidth="1"/>
    <col min="45" max="45" width="12.109375" style="85" customWidth="1"/>
    <col min="46" max="46" width="8.88671875" style="85" hidden="1" customWidth="1"/>
    <col min="47" max="47" width="12.77734375" style="85" customWidth="1"/>
    <col min="48" max="48" width="9.6640625" style="85" hidden="1" customWidth="1"/>
    <col min="49" max="49" width="13.5546875" style="85" customWidth="1"/>
    <col min="50" max="50" width="9.6640625" style="85" hidden="1" customWidth="1"/>
    <col min="51" max="51" width="12.109375" style="85" customWidth="1"/>
    <col min="52" max="52" width="9.6640625" style="85" hidden="1" customWidth="1"/>
    <col min="53" max="53" width="12.5546875" style="85" customWidth="1"/>
    <col min="54" max="54" width="8.88671875" style="85" hidden="1" customWidth="1"/>
    <col min="55" max="55" width="12.77734375" style="85" customWidth="1"/>
    <col min="56" max="56" width="8.88671875" style="85" hidden="1" customWidth="1"/>
    <col min="57" max="57" width="13.44140625" style="85" customWidth="1"/>
    <col min="58" max="58" width="8.88671875" style="85" hidden="1" customWidth="1"/>
    <col min="59" max="59" width="15.6640625" style="85" customWidth="1"/>
    <col min="60" max="60" width="8.88671875" style="85" hidden="1" customWidth="1"/>
    <col min="61" max="61" width="17.109375" style="85" customWidth="1"/>
    <col min="62" max="81" width="8.88671875" style="85" customWidth="1"/>
    <col min="82" max="82" width="13.109375" style="85" customWidth="1"/>
    <col min="83" max="83" width="8.88671875" style="85" customWidth="1"/>
    <col min="84" max="84" width="13.109375" style="85" customWidth="1"/>
    <col min="85" max="85" width="8.88671875" style="85" customWidth="1"/>
    <col min="86" max="86" width="13.109375" style="85" customWidth="1"/>
    <col min="87" max="89" width="8.88671875" style="85" customWidth="1"/>
    <col min="90" max="90" width="7" style="10" customWidth="1"/>
    <col min="91" max="115" width="8.88671875" style="85" customWidth="1"/>
    <col min="116" max="116" width="11.88671875" style="85" customWidth="1"/>
    <col min="117" max="117" width="8.88671875" style="85" customWidth="1"/>
    <col min="118" max="118" width="11.88671875" style="85" customWidth="1"/>
    <col min="119" max="119" width="8.88671875" style="85" customWidth="1"/>
    <col min="120" max="120" width="11.88671875" style="85" customWidth="1"/>
    <col min="121" max="121" width="8.88671875" style="85" customWidth="1"/>
    <col min="122" max="122" width="11.88671875" style="85" customWidth="1"/>
    <col min="123" max="123" width="8.88671875" style="85" customWidth="1"/>
    <col min="124" max="124" width="11.88671875" style="85" customWidth="1"/>
    <col min="125" max="125" width="8.88671875" style="85" customWidth="1"/>
    <col min="126" max="126" width="13.109375" style="85" customWidth="1"/>
    <col min="127" max="127" width="8.88671875" style="85" customWidth="1"/>
    <col min="128" max="128" width="13.109375" style="85" customWidth="1"/>
    <col min="129" max="129" width="8.88671875" style="85" customWidth="1"/>
    <col min="130" max="130" width="13.109375" style="85" customWidth="1"/>
    <col min="131" max="133" width="8.88671875" style="85" customWidth="1"/>
    <col min="134" max="134" width="11.88671875" style="85" customWidth="1"/>
    <col min="135" max="159" width="8.88671875" style="85" customWidth="1"/>
    <col min="160" max="168" width="11.88671875" style="85" customWidth="1"/>
    <col min="169" max="169" width="13.109375" style="85" customWidth="1"/>
    <col min="170" max="170" width="8.88671875" style="85" customWidth="1"/>
    <col min="171" max="171" width="13.109375" style="85" customWidth="1"/>
    <col min="172" max="172" width="8.88671875" style="85" customWidth="1"/>
    <col min="173" max="173" width="13.109375" style="85" customWidth="1"/>
    <col min="174" max="176" width="8.88671875" style="85" customWidth="1"/>
    <col min="177" max="177" width="16" style="10" customWidth="1"/>
    <col min="178" max="178" width="8.88671875" style="85" customWidth="1"/>
    <col min="179" max="202" width="7" style="10" customWidth="1"/>
    <col min="203" max="203" width="8.88671875" style="85" customWidth="1"/>
    <col min="204" max="205" width="7" style="10" customWidth="1"/>
    <col min="206" max="206" width="16" style="10" customWidth="1"/>
    <col min="207" max="207" width="8.88671875" style="85" customWidth="1"/>
    <col min="208" max="217" width="7" style="10" customWidth="1"/>
    <col min="218" max="218" width="11" style="10" customWidth="1"/>
    <col min="219" max="234" width="7" style="10" customWidth="1"/>
    <col min="235" max="235" width="8.88671875" style="85" customWidth="1"/>
    <col min="236" max="259" width="7" style="10" customWidth="1"/>
    <col min="260" max="260" width="10" style="10" customWidth="1"/>
    <col min="261" max="261" width="10" style="85" customWidth="1"/>
    <col min="262" max="269" width="10" style="10" customWidth="1"/>
    <col min="270" max="270" width="10" style="85" customWidth="1"/>
    <col min="271" max="272" width="10" style="10" customWidth="1"/>
    <col min="273" max="273" width="12" style="85" customWidth="1"/>
    <col min="274" max="274" width="16" style="85" customWidth="1"/>
    <col min="275" max="16384" width="16" style="85"/>
  </cols>
  <sheetData>
    <row r="1" spans="1:274" ht="22.2" customHeight="1">
      <c r="A1" s="188" t="s">
        <v>150</v>
      </c>
      <c r="B1" s="515"/>
      <c r="C1" s="189"/>
      <c r="D1" s="190"/>
      <c r="E1" s="190"/>
      <c r="F1" s="190"/>
      <c r="G1" s="190"/>
      <c r="H1" s="190"/>
      <c r="I1" s="515"/>
      <c r="J1" s="189"/>
      <c r="K1" s="190"/>
      <c r="L1" s="189"/>
      <c r="M1" s="190"/>
      <c r="N1" s="189"/>
      <c r="O1" s="190"/>
      <c r="P1" s="189"/>
      <c r="Q1" s="190"/>
      <c r="R1" s="189"/>
      <c r="S1" s="190"/>
      <c r="T1" s="189"/>
      <c r="U1" s="190"/>
      <c r="V1" s="189"/>
      <c r="W1" s="190"/>
      <c r="X1" s="189"/>
      <c r="Y1" s="190"/>
      <c r="Z1" s="189"/>
      <c r="AA1" s="190"/>
      <c r="AB1" s="189"/>
      <c r="AC1" s="190"/>
      <c r="AD1" s="189"/>
      <c r="AE1" s="190"/>
      <c r="AF1" s="189"/>
      <c r="AG1" s="190"/>
      <c r="AH1" s="191"/>
      <c r="AI1" s="192"/>
      <c r="AJ1" s="193"/>
      <c r="AK1" s="193"/>
      <c r="AL1" s="193"/>
      <c r="AM1" s="193"/>
      <c r="AN1" s="193"/>
      <c r="AO1" s="193"/>
      <c r="AP1" s="193"/>
      <c r="AQ1" s="193"/>
      <c r="AR1" s="193"/>
      <c r="AS1" s="193"/>
      <c r="AT1" s="193"/>
      <c r="AU1" s="193"/>
      <c r="AV1" s="193"/>
      <c r="AW1" s="193"/>
      <c r="AX1" s="193"/>
      <c r="AY1" s="193"/>
      <c r="AZ1" s="193"/>
      <c r="BA1" s="193"/>
      <c r="BB1" s="193"/>
      <c r="BC1" s="193"/>
      <c r="BD1" s="193"/>
      <c r="BE1" s="193"/>
      <c r="BF1" s="193"/>
      <c r="BG1" s="193"/>
      <c r="BH1" s="193"/>
      <c r="BI1" s="193"/>
      <c r="BJ1" s="193"/>
      <c r="BK1" s="193"/>
      <c r="BL1" s="193"/>
      <c r="BM1" s="193"/>
      <c r="BN1" s="193"/>
      <c r="BO1" s="193"/>
      <c r="BP1" s="193"/>
      <c r="BQ1" s="193"/>
      <c r="BR1" s="193"/>
      <c r="BS1" s="193"/>
      <c r="BT1" s="193"/>
      <c r="BU1" s="193"/>
      <c r="BV1" s="193"/>
      <c r="BW1" s="193"/>
      <c r="BX1" s="193"/>
      <c r="BY1" s="193"/>
      <c r="BZ1" s="193"/>
      <c r="CA1" s="193"/>
      <c r="CB1" s="193"/>
      <c r="CC1" s="193"/>
      <c r="CD1" s="579"/>
      <c r="CE1" s="193"/>
      <c r="CF1" s="579"/>
      <c r="CG1" s="193"/>
      <c r="CH1" s="579"/>
      <c r="CI1" s="193"/>
      <c r="CJ1" s="193"/>
      <c r="CK1" s="193"/>
      <c r="CL1" s="193"/>
    </row>
    <row r="2" spans="1:274" s="87" customFormat="1" ht="30" customHeight="1">
      <c r="A2" s="641" t="s">
        <v>1</v>
      </c>
      <c r="B2" s="656" t="s">
        <v>2</v>
      </c>
      <c r="C2" s="643" t="s">
        <v>151</v>
      </c>
      <c r="D2" s="637" t="s">
        <v>12</v>
      </c>
      <c r="E2" s="195"/>
      <c r="F2" s="195"/>
      <c r="G2" s="195"/>
      <c r="H2" s="195"/>
      <c r="I2" s="194"/>
      <c r="J2" s="650" t="s">
        <v>13</v>
      </c>
      <c r="K2" s="637" t="s">
        <v>12</v>
      </c>
      <c r="L2" s="650" t="s">
        <v>14</v>
      </c>
      <c r="M2" s="637" t="s">
        <v>12</v>
      </c>
      <c r="N2" s="650" t="s">
        <v>15</v>
      </c>
      <c r="O2" s="637" t="s">
        <v>12</v>
      </c>
      <c r="P2" s="650" t="s">
        <v>16</v>
      </c>
      <c r="Q2" s="637" t="s">
        <v>12</v>
      </c>
      <c r="R2" s="650" t="s">
        <v>17</v>
      </c>
      <c r="S2" s="637" t="s">
        <v>12</v>
      </c>
      <c r="T2" s="650" t="s">
        <v>18</v>
      </c>
      <c r="U2" s="637" t="s">
        <v>12</v>
      </c>
      <c r="V2" s="650" t="s">
        <v>19</v>
      </c>
      <c r="W2" s="637" t="s">
        <v>12</v>
      </c>
      <c r="X2" s="650" t="s">
        <v>20</v>
      </c>
      <c r="Y2" s="637" t="s">
        <v>12</v>
      </c>
      <c r="Z2" s="650" t="s">
        <v>21</v>
      </c>
      <c r="AA2" s="637" t="s">
        <v>12</v>
      </c>
      <c r="AB2" s="650" t="s">
        <v>23</v>
      </c>
      <c r="AC2" s="637" t="s">
        <v>12</v>
      </c>
      <c r="AD2" s="650" t="s">
        <v>25</v>
      </c>
      <c r="AE2" s="637" t="s">
        <v>12</v>
      </c>
      <c r="AF2" s="638">
        <v>45992</v>
      </c>
      <c r="AG2" s="637" t="s">
        <v>12</v>
      </c>
      <c r="AH2" s="650" t="s">
        <v>51</v>
      </c>
      <c r="AI2" s="637" t="s">
        <v>44</v>
      </c>
      <c r="AJ2" s="197"/>
      <c r="AK2" s="643" t="s">
        <v>31</v>
      </c>
      <c r="AL2" s="637" t="s">
        <v>3</v>
      </c>
      <c r="AM2" s="643" t="s">
        <v>32</v>
      </c>
      <c r="AN2" s="637" t="s">
        <v>4</v>
      </c>
      <c r="AO2" s="643" t="s">
        <v>33</v>
      </c>
      <c r="AP2" s="637" t="s">
        <v>5</v>
      </c>
      <c r="AQ2" s="643" t="s">
        <v>34</v>
      </c>
      <c r="AR2" s="637" t="s">
        <v>6</v>
      </c>
      <c r="AS2" s="643" t="s">
        <v>35</v>
      </c>
      <c r="AT2" s="637" t="s">
        <v>7</v>
      </c>
      <c r="AU2" s="643" t="s">
        <v>36</v>
      </c>
      <c r="AV2" s="637" t="s">
        <v>8</v>
      </c>
      <c r="AW2" s="643" t="s">
        <v>37</v>
      </c>
      <c r="AX2" s="637" t="s">
        <v>9</v>
      </c>
      <c r="AY2" s="643" t="s">
        <v>38</v>
      </c>
      <c r="AZ2" s="637" t="s">
        <v>10</v>
      </c>
      <c r="BA2" s="643" t="s">
        <v>39</v>
      </c>
      <c r="BB2" s="637" t="s">
        <v>22</v>
      </c>
      <c r="BC2" s="643" t="s">
        <v>40</v>
      </c>
      <c r="BD2" s="637" t="s">
        <v>24</v>
      </c>
      <c r="BE2" s="643" t="s">
        <v>41</v>
      </c>
      <c r="BF2" s="637" t="s">
        <v>26</v>
      </c>
      <c r="BG2" s="643" t="s">
        <v>42</v>
      </c>
      <c r="BH2" s="637" t="s">
        <v>28</v>
      </c>
      <c r="BI2" s="637" t="s">
        <v>51</v>
      </c>
      <c r="BJ2" s="637" t="s">
        <v>44</v>
      </c>
      <c r="BK2" s="665"/>
      <c r="BL2" s="643" t="s">
        <v>45</v>
      </c>
      <c r="BM2" s="637" t="s">
        <v>3</v>
      </c>
      <c r="BN2" s="643" t="s">
        <v>46</v>
      </c>
      <c r="BO2" s="637" t="s">
        <v>4</v>
      </c>
      <c r="BP2" s="643" t="s">
        <v>47</v>
      </c>
      <c r="BQ2" s="637" t="s">
        <v>5</v>
      </c>
      <c r="BR2" s="664" t="s">
        <v>48</v>
      </c>
      <c r="BS2" s="637" t="s">
        <v>6</v>
      </c>
      <c r="BT2" s="643" t="s">
        <v>49</v>
      </c>
      <c r="BU2" s="637" t="s">
        <v>7</v>
      </c>
      <c r="BV2" s="643" t="s">
        <v>50</v>
      </c>
      <c r="BW2" s="637" t="s">
        <v>8</v>
      </c>
      <c r="BX2" s="643" t="s">
        <v>152</v>
      </c>
      <c r="BY2" s="637" t="s">
        <v>9</v>
      </c>
      <c r="BZ2" s="643" t="s">
        <v>153</v>
      </c>
      <c r="CA2" s="637" t="s">
        <v>10</v>
      </c>
      <c r="CB2" s="643" t="s">
        <v>154</v>
      </c>
      <c r="CC2" s="637" t="s">
        <v>22</v>
      </c>
      <c r="CD2" s="638">
        <v>45200</v>
      </c>
      <c r="CE2" s="637" t="s">
        <v>24</v>
      </c>
      <c r="CF2" s="638">
        <v>45231</v>
      </c>
      <c r="CG2" s="637" t="s">
        <v>26</v>
      </c>
      <c r="CH2" s="638">
        <v>45261</v>
      </c>
      <c r="CI2" s="637" t="s">
        <v>28</v>
      </c>
      <c r="CJ2" s="643" t="s">
        <v>51</v>
      </c>
      <c r="CK2" s="637" t="s">
        <v>44</v>
      </c>
      <c r="CL2" s="195"/>
      <c r="CM2" s="198"/>
      <c r="CN2" s="661" t="s">
        <v>52</v>
      </c>
      <c r="CO2" s="640" t="s">
        <v>53</v>
      </c>
      <c r="CP2" s="640" t="s">
        <v>54</v>
      </c>
      <c r="CQ2" s="640" t="s">
        <v>55</v>
      </c>
      <c r="CR2" s="640" t="s">
        <v>56</v>
      </c>
      <c r="CS2" s="640" t="s">
        <v>57</v>
      </c>
      <c r="CT2" s="640" t="s">
        <v>58</v>
      </c>
      <c r="CU2" s="640" t="s">
        <v>59</v>
      </c>
      <c r="CV2" s="640" t="s">
        <v>60</v>
      </c>
      <c r="CW2" s="640" t="s">
        <v>61</v>
      </c>
      <c r="CX2" s="640" t="s">
        <v>62</v>
      </c>
      <c r="CY2" s="640" t="s">
        <v>63</v>
      </c>
      <c r="CZ2" s="663" t="s">
        <v>51</v>
      </c>
      <c r="DA2" s="654" t="s">
        <v>44</v>
      </c>
      <c r="DB2" s="199"/>
      <c r="DC2" s="649" t="s">
        <v>64</v>
      </c>
      <c r="DD2" s="648" t="s">
        <v>3</v>
      </c>
      <c r="DE2" s="642" t="s">
        <v>65</v>
      </c>
      <c r="DF2" s="648" t="s">
        <v>4</v>
      </c>
      <c r="DG2" s="642" t="s">
        <v>66</v>
      </c>
      <c r="DH2" s="648" t="s">
        <v>5</v>
      </c>
      <c r="DI2" s="651" t="s">
        <v>155</v>
      </c>
      <c r="DJ2" s="642" t="s">
        <v>67</v>
      </c>
      <c r="DK2" s="648" t="s">
        <v>6</v>
      </c>
      <c r="DL2" s="638">
        <v>44317</v>
      </c>
      <c r="DM2" s="648" t="s">
        <v>7</v>
      </c>
      <c r="DN2" s="638">
        <v>44348</v>
      </c>
      <c r="DO2" s="648" t="s">
        <v>8</v>
      </c>
      <c r="DP2" s="638">
        <v>44378</v>
      </c>
      <c r="DQ2" s="648" t="s">
        <v>9</v>
      </c>
      <c r="DR2" s="638">
        <v>44409</v>
      </c>
      <c r="DS2" s="648" t="s">
        <v>10</v>
      </c>
      <c r="DT2" s="638">
        <v>44440</v>
      </c>
      <c r="DU2" s="648" t="s">
        <v>22</v>
      </c>
      <c r="DV2" s="638">
        <v>44470</v>
      </c>
      <c r="DW2" s="648" t="s">
        <v>24</v>
      </c>
      <c r="DX2" s="638">
        <v>44501</v>
      </c>
      <c r="DY2" s="648" t="s">
        <v>26</v>
      </c>
      <c r="DZ2" s="638">
        <v>44531</v>
      </c>
      <c r="EA2" s="648" t="s">
        <v>28</v>
      </c>
      <c r="EB2" s="638" t="s">
        <v>51</v>
      </c>
      <c r="EC2" s="637" t="s">
        <v>44</v>
      </c>
      <c r="ED2" s="638">
        <v>43831</v>
      </c>
      <c r="EE2" s="648" t="s">
        <v>3</v>
      </c>
      <c r="EF2" s="638" t="s">
        <v>156</v>
      </c>
      <c r="EG2" s="648" t="s">
        <v>4</v>
      </c>
      <c r="EH2" s="638" t="s">
        <v>157</v>
      </c>
      <c r="EI2" s="648" t="s">
        <v>5</v>
      </c>
      <c r="EJ2" s="638" t="s">
        <v>158</v>
      </c>
      <c r="EK2" s="648" t="s">
        <v>6</v>
      </c>
      <c r="EL2" s="638" t="s">
        <v>159</v>
      </c>
      <c r="EM2" s="648" t="s">
        <v>7</v>
      </c>
      <c r="EN2" s="638" t="s">
        <v>160</v>
      </c>
      <c r="EO2" s="648" t="s">
        <v>8</v>
      </c>
      <c r="EP2" s="638" t="s">
        <v>161</v>
      </c>
      <c r="EQ2" s="648" t="s">
        <v>9</v>
      </c>
      <c r="ER2" s="638" t="s">
        <v>162</v>
      </c>
      <c r="ES2" s="648" t="s">
        <v>10</v>
      </c>
      <c r="ET2" s="638" t="s">
        <v>163</v>
      </c>
      <c r="EU2" s="648" t="s">
        <v>22</v>
      </c>
      <c r="EV2" s="648" t="s">
        <v>164</v>
      </c>
      <c r="EW2" s="648" t="s">
        <v>165</v>
      </c>
      <c r="EX2" s="648" t="s">
        <v>166</v>
      </c>
      <c r="EY2" s="648" t="s">
        <v>167</v>
      </c>
      <c r="EZ2" s="648" t="s">
        <v>168</v>
      </c>
      <c r="FA2" s="648" t="s">
        <v>169</v>
      </c>
      <c r="FB2" s="660" t="s">
        <v>51</v>
      </c>
      <c r="FC2" s="648" t="s">
        <v>44</v>
      </c>
      <c r="FD2" s="646">
        <v>43466</v>
      </c>
      <c r="FE2" s="646">
        <v>43498</v>
      </c>
      <c r="FF2" s="638">
        <v>43527</v>
      </c>
      <c r="FG2" s="638">
        <v>43559</v>
      </c>
      <c r="FH2" s="638">
        <v>43589</v>
      </c>
      <c r="FI2" s="638">
        <v>43620</v>
      </c>
      <c r="FJ2" s="638">
        <v>43650</v>
      </c>
      <c r="FK2" s="638">
        <v>43681</v>
      </c>
      <c r="FL2" s="638">
        <v>43712</v>
      </c>
      <c r="FM2" s="638">
        <v>43742</v>
      </c>
      <c r="FN2" s="644" t="s">
        <v>170</v>
      </c>
      <c r="FO2" s="638">
        <v>43773</v>
      </c>
      <c r="FP2" s="644" t="s">
        <v>171</v>
      </c>
      <c r="FQ2" s="638">
        <v>43803</v>
      </c>
      <c r="FR2" s="644" t="s">
        <v>172</v>
      </c>
      <c r="FS2" s="659" t="s">
        <v>51</v>
      </c>
      <c r="FT2" s="659" t="s">
        <v>44</v>
      </c>
      <c r="FU2" s="202" t="s">
        <v>173</v>
      </c>
      <c r="FV2" s="203"/>
      <c r="FW2" s="658">
        <v>43101</v>
      </c>
      <c r="FX2" s="635"/>
      <c r="FY2" s="634">
        <v>43132</v>
      </c>
      <c r="FZ2" s="635"/>
      <c r="GA2" s="634">
        <v>43160</v>
      </c>
      <c r="GB2" s="635"/>
      <c r="GC2" s="634">
        <v>43191</v>
      </c>
      <c r="GD2" s="635"/>
      <c r="GE2" s="634">
        <v>43221</v>
      </c>
      <c r="GF2" s="635"/>
      <c r="GG2" s="634">
        <v>43253</v>
      </c>
      <c r="GH2" s="635"/>
      <c r="GI2" s="634">
        <v>43284</v>
      </c>
      <c r="GJ2" s="635"/>
      <c r="GK2" s="634">
        <v>43315</v>
      </c>
      <c r="GL2" s="635"/>
      <c r="GM2" s="634">
        <v>43346</v>
      </c>
      <c r="GN2" s="635"/>
      <c r="GO2" s="634">
        <v>43376</v>
      </c>
      <c r="GP2" s="635"/>
      <c r="GQ2" s="634">
        <v>43407</v>
      </c>
      <c r="GR2" s="635"/>
      <c r="GS2" s="634">
        <v>43437</v>
      </c>
      <c r="GT2" s="635"/>
      <c r="GU2" s="580"/>
      <c r="GV2" s="634" t="s">
        <v>174</v>
      </c>
      <c r="GW2" s="635"/>
      <c r="GX2" s="581"/>
      <c r="GY2" s="204"/>
      <c r="GZ2" s="653">
        <v>42736</v>
      </c>
      <c r="HA2" s="633"/>
      <c r="HB2" s="632">
        <v>42767</v>
      </c>
      <c r="HC2" s="633"/>
      <c r="HD2" s="632">
        <v>42795</v>
      </c>
      <c r="HE2" s="633"/>
      <c r="HF2" s="632">
        <v>42827</v>
      </c>
      <c r="HG2" s="633"/>
      <c r="HH2" s="632">
        <v>42857</v>
      </c>
      <c r="HI2" s="633"/>
      <c r="HJ2" s="205" t="s">
        <v>175</v>
      </c>
      <c r="HK2" s="632">
        <v>42888</v>
      </c>
      <c r="HL2" s="633"/>
      <c r="HM2" s="632">
        <v>42918</v>
      </c>
      <c r="HN2" s="633"/>
      <c r="HO2" s="632">
        <v>42949</v>
      </c>
      <c r="HP2" s="633"/>
      <c r="HQ2" s="632">
        <v>42980</v>
      </c>
      <c r="HR2" s="633"/>
      <c r="HS2" s="632">
        <v>43010</v>
      </c>
      <c r="HT2" s="633"/>
      <c r="HU2" s="632">
        <v>43041</v>
      </c>
      <c r="HV2" s="633"/>
      <c r="HW2" s="632">
        <v>43071</v>
      </c>
      <c r="HX2" s="633"/>
      <c r="HY2" s="650" t="s">
        <v>51</v>
      </c>
      <c r="HZ2" s="635"/>
      <c r="IA2" s="203"/>
      <c r="IB2" s="652">
        <v>42370</v>
      </c>
      <c r="IC2" s="620"/>
      <c r="ID2" s="631">
        <v>42401</v>
      </c>
      <c r="IE2" s="620"/>
      <c r="IF2" s="631">
        <v>42430</v>
      </c>
      <c r="IG2" s="620"/>
      <c r="IH2" s="631">
        <v>42461</v>
      </c>
      <c r="II2" s="620"/>
      <c r="IJ2" s="631">
        <v>42491</v>
      </c>
      <c r="IK2" s="620"/>
      <c r="IL2" s="631">
        <v>42522</v>
      </c>
      <c r="IM2" s="620"/>
      <c r="IN2" s="631">
        <v>42552</v>
      </c>
      <c r="IO2" s="620"/>
      <c r="IP2" s="631">
        <v>42584</v>
      </c>
      <c r="IQ2" s="620"/>
      <c r="IR2" s="631">
        <v>42615</v>
      </c>
      <c r="IS2" s="620"/>
      <c r="IT2" s="631">
        <v>42645</v>
      </c>
      <c r="IU2" s="620"/>
      <c r="IV2" s="631">
        <v>42676</v>
      </c>
      <c r="IW2" s="620"/>
      <c r="IX2" s="631">
        <v>42706</v>
      </c>
      <c r="IY2" s="620"/>
    </row>
    <row r="3" spans="1:274" s="87" customFormat="1" ht="18" customHeight="1">
      <c r="A3" s="598"/>
      <c r="B3" s="598"/>
      <c r="C3" s="598"/>
      <c r="D3" s="600"/>
      <c r="E3" s="195"/>
      <c r="F3" s="195"/>
      <c r="G3" s="195"/>
      <c r="H3" s="195"/>
      <c r="I3" s="194"/>
      <c r="J3" s="598"/>
      <c r="K3" s="600"/>
      <c r="L3" s="598"/>
      <c r="M3" s="600"/>
      <c r="N3" s="598"/>
      <c r="O3" s="600"/>
      <c r="P3" s="598"/>
      <c r="Q3" s="600"/>
      <c r="R3" s="598"/>
      <c r="S3" s="600"/>
      <c r="T3" s="598"/>
      <c r="U3" s="600"/>
      <c r="V3" s="598"/>
      <c r="W3" s="600"/>
      <c r="X3" s="598"/>
      <c r="Y3" s="600"/>
      <c r="Z3" s="598"/>
      <c r="AA3" s="600"/>
      <c r="AB3" s="598"/>
      <c r="AC3" s="600"/>
      <c r="AD3" s="598"/>
      <c r="AE3" s="600"/>
      <c r="AF3" s="598"/>
      <c r="AG3" s="600"/>
      <c r="AH3" s="598"/>
      <c r="AI3" s="600"/>
      <c r="AJ3" s="197"/>
      <c r="AK3" s="598"/>
      <c r="AL3" s="598"/>
      <c r="AM3" s="598"/>
      <c r="AN3" s="598"/>
      <c r="AO3" s="598"/>
      <c r="AP3" s="598"/>
      <c r="AQ3" s="598"/>
      <c r="AR3" s="598"/>
      <c r="AS3" s="598"/>
      <c r="AT3" s="598"/>
      <c r="AU3" s="598"/>
      <c r="AV3" s="598"/>
      <c r="AW3" s="598"/>
      <c r="AX3" s="598"/>
      <c r="AY3" s="598"/>
      <c r="AZ3" s="598"/>
      <c r="BA3" s="598"/>
      <c r="BB3" s="598"/>
      <c r="BC3" s="598"/>
      <c r="BD3" s="598"/>
      <c r="BE3" s="598"/>
      <c r="BF3" s="598"/>
      <c r="BG3" s="598"/>
      <c r="BH3" s="598"/>
      <c r="BI3" s="598"/>
      <c r="BJ3" s="598"/>
      <c r="BK3" s="598"/>
      <c r="BL3" s="598"/>
      <c r="BM3" s="598"/>
      <c r="BN3" s="598"/>
      <c r="BO3" s="598"/>
      <c r="BP3" s="598"/>
      <c r="BQ3" s="598"/>
      <c r="BR3" s="598"/>
      <c r="BS3" s="598"/>
      <c r="BT3" s="598"/>
      <c r="BU3" s="598"/>
      <c r="BV3" s="598"/>
      <c r="BW3" s="598"/>
      <c r="BX3" s="598"/>
      <c r="BY3" s="598"/>
      <c r="BZ3" s="598"/>
      <c r="CA3" s="598"/>
      <c r="CB3" s="598"/>
      <c r="CC3" s="598"/>
      <c r="CD3" s="639"/>
      <c r="CE3" s="598"/>
      <c r="CF3" s="639"/>
      <c r="CG3" s="598"/>
      <c r="CH3" s="639"/>
      <c r="CI3" s="598"/>
      <c r="CJ3" s="598"/>
      <c r="CK3" s="598"/>
      <c r="CL3" s="195" t="s">
        <v>176</v>
      </c>
      <c r="CM3" s="198"/>
      <c r="CN3" s="662"/>
      <c r="CO3" s="598"/>
      <c r="CP3" s="598"/>
      <c r="CQ3" s="598"/>
      <c r="CR3" s="598"/>
      <c r="CS3" s="598"/>
      <c r="CT3" s="598"/>
      <c r="CU3" s="598"/>
      <c r="CV3" s="598"/>
      <c r="CW3" s="598"/>
      <c r="CX3" s="598"/>
      <c r="CY3" s="598"/>
      <c r="CZ3" s="598"/>
      <c r="DA3" s="655"/>
      <c r="DB3" s="199"/>
      <c r="DC3" s="622"/>
      <c r="DD3" s="597"/>
      <c r="DE3" s="598"/>
      <c r="DF3" s="597"/>
      <c r="DG3" s="598"/>
      <c r="DH3" s="597"/>
      <c r="DI3" s="598"/>
      <c r="DJ3" s="598"/>
      <c r="DK3" s="597"/>
      <c r="DL3" s="639"/>
      <c r="DM3" s="597"/>
      <c r="DN3" s="639"/>
      <c r="DO3" s="597"/>
      <c r="DP3" s="639"/>
      <c r="DQ3" s="597"/>
      <c r="DR3" s="639"/>
      <c r="DS3" s="597"/>
      <c r="DT3" s="639"/>
      <c r="DU3" s="597"/>
      <c r="DV3" s="639"/>
      <c r="DW3" s="597"/>
      <c r="DX3" s="639"/>
      <c r="DY3" s="597"/>
      <c r="DZ3" s="639"/>
      <c r="EA3" s="597"/>
      <c r="EB3" s="598"/>
      <c r="EC3" s="598"/>
      <c r="ED3" s="639"/>
      <c r="EE3" s="597"/>
      <c r="EF3" s="598"/>
      <c r="EG3" s="597"/>
      <c r="EH3" s="598"/>
      <c r="EI3" s="597"/>
      <c r="EJ3" s="598"/>
      <c r="EK3" s="597"/>
      <c r="EL3" s="598"/>
      <c r="EM3" s="597"/>
      <c r="EN3" s="598"/>
      <c r="EO3" s="597"/>
      <c r="EP3" s="598"/>
      <c r="EQ3" s="597"/>
      <c r="ER3" s="598"/>
      <c r="ES3" s="597"/>
      <c r="ET3" s="598"/>
      <c r="EU3" s="597"/>
      <c r="EV3" s="597"/>
      <c r="EW3" s="597"/>
      <c r="EX3" s="597"/>
      <c r="EY3" s="597"/>
      <c r="EZ3" s="597"/>
      <c r="FA3" s="597"/>
      <c r="FB3" s="597"/>
      <c r="FC3" s="597"/>
      <c r="FD3" s="647"/>
      <c r="FE3" s="647"/>
      <c r="FF3" s="639"/>
      <c r="FG3" s="639"/>
      <c r="FH3" s="639"/>
      <c r="FI3" s="639"/>
      <c r="FJ3" s="639"/>
      <c r="FK3" s="639"/>
      <c r="FL3" s="639"/>
      <c r="FM3" s="639"/>
      <c r="FN3" s="645"/>
      <c r="FO3" s="639"/>
      <c r="FP3" s="645"/>
      <c r="FQ3" s="639"/>
      <c r="FR3" s="645"/>
      <c r="FS3" s="597"/>
      <c r="FT3" s="597"/>
      <c r="FU3" s="203"/>
      <c r="FV3" s="203"/>
      <c r="FW3" s="206" t="s">
        <v>177</v>
      </c>
      <c r="FX3" s="207" t="s">
        <v>12</v>
      </c>
      <c r="FY3" s="207" t="s">
        <v>178</v>
      </c>
      <c r="FZ3" s="201" t="s">
        <v>12</v>
      </c>
      <c r="GA3" s="201" t="s">
        <v>179</v>
      </c>
      <c r="GB3" s="201" t="s">
        <v>12</v>
      </c>
      <c r="GC3" s="201" t="s">
        <v>180</v>
      </c>
      <c r="GD3" s="201" t="s">
        <v>12</v>
      </c>
      <c r="GE3" s="201" t="s">
        <v>181</v>
      </c>
      <c r="GF3" s="201" t="s">
        <v>12</v>
      </c>
      <c r="GG3" s="201" t="s">
        <v>182</v>
      </c>
      <c r="GH3" s="201" t="s">
        <v>12</v>
      </c>
      <c r="GI3" s="204" t="s">
        <v>183</v>
      </c>
      <c r="GJ3" s="208" t="s">
        <v>12</v>
      </c>
      <c r="GK3" s="204" t="s">
        <v>184</v>
      </c>
      <c r="GL3" s="208" t="s">
        <v>12</v>
      </c>
      <c r="GM3" s="204" t="s">
        <v>185</v>
      </c>
      <c r="GN3" s="208" t="s">
        <v>12</v>
      </c>
      <c r="GO3" s="204" t="s">
        <v>186</v>
      </c>
      <c r="GP3" s="208" t="s">
        <v>12</v>
      </c>
      <c r="GQ3" s="204" t="s">
        <v>187</v>
      </c>
      <c r="GR3" s="208" t="s">
        <v>12</v>
      </c>
      <c r="GS3" s="204" t="s">
        <v>188</v>
      </c>
      <c r="GT3" s="208" t="s">
        <v>12</v>
      </c>
      <c r="GU3" s="204"/>
      <c r="GV3" s="204" t="s">
        <v>51</v>
      </c>
      <c r="GW3" s="208" t="s">
        <v>12</v>
      </c>
      <c r="GX3" s="209" t="s">
        <v>189</v>
      </c>
      <c r="GY3" s="203"/>
      <c r="GZ3" s="210" t="s">
        <v>177</v>
      </c>
      <c r="HA3" s="211" t="s">
        <v>12</v>
      </c>
      <c r="HB3" s="212" t="s">
        <v>178</v>
      </c>
      <c r="HC3" s="211" t="s">
        <v>12</v>
      </c>
      <c r="HD3" s="212" t="s">
        <v>179</v>
      </c>
      <c r="HE3" s="213" t="s">
        <v>12</v>
      </c>
      <c r="HF3" s="212" t="s">
        <v>180</v>
      </c>
      <c r="HG3" s="214" t="s">
        <v>12</v>
      </c>
      <c r="HH3" s="212" t="s">
        <v>181</v>
      </c>
      <c r="HI3" s="213" t="s">
        <v>12</v>
      </c>
      <c r="HJ3" s="196"/>
      <c r="HK3" s="210" t="s">
        <v>182</v>
      </c>
      <c r="HL3" s="214" t="s">
        <v>12</v>
      </c>
      <c r="HM3" s="212" t="s">
        <v>183</v>
      </c>
      <c r="HN3" s="214" t="s">
        <v>12</v>
      </c>
      <c r="HO3" s="212" t="s">
        <v>184</v>
      </c>
      <c r="HP3" s="214" t="s">
        <v>12</v>
      </c>
      <c r="HQ3" s="212" t="s">
        <v>185</v>
      </c>
      <c r="HR3" s="214" t="s">
        <v>12</v>
      </c>
      <c r="HS3" s="212" t="s">
        <v>186</v>
      </c>
      <c r="HT3" s="214" t="s">
        <v>12</v>
      </c>
      <c r="HU3" s="212" t="s">
        <v>187</v>
      </c>
      <c r="HV3" s="214" t="s">
        <v>12</v>
      </c>
      <c r="HW3" s="212" t="s">
        <v>188</v>
      </c>
      <c r="HX3" s="214" t="s">
        <v>12</v>
      </c>
      <c r="HY3" s="196" t="s">
        <v>51</v>
      </c>
      <c r="HZ3" s="200" t="s">
        <v>12</v>
      </c>
      <c r="IA3" s="203"/>
      <c r="IB3" s="215" t="s">
        <v>177</v>
      </c>
      <c r="IC3" s="216" t="s">
        <v>12</v>
      </c>
      <c r="ID3" s="217" t="s">
        <v>178</v>
      </c>
      <c r="IE3" s="216" t="s">
        <v>12</v>
      </c>
      <c r="IF3" s="217" t="s">
        <v>179</v>
      </c>
      <c r="IG3" s="216" t="s">
        <v>12</v>
      </c>
      <c r="IH3" s="217" t="s">
        <v>180</v>
      </c>
      <c r="II3" s="216" t="s">
        <v>12</v>
      </c>
      <c r="IJ3" s="217" t="s">
        <v>181</v>
      </c>
      <c r="IK3" s="216" t="s">
        <v>12</v>
      </c>
      <c r="IL3" s="217" t="s">
        <v>182</v>
      </c>
      <c r="IM3" s="216" t="s">
        <v>12</v>
      </c>
      <c r="IN3" s="217" t="s">
        <v>183</v>
      </c>
      <c r="IO3" s="216" t="s">
        <v>12</v>
      </c>
      <c r="IP3" s="217" t="s">
        <v>184</v>
      </c>
      <c r="IQ3" s="216" t="s">
        <v>12</v>
      </c>
      <c r="IR3" s="217" t="s">
        <v>185</v>
      </c>
      <c r="IS3" s="216" t="s">
        <v>12</v>
      </c>
      <c r="IT3" s="218" t="s">
        <v>186</v>
      </c>
      <c r="IU3" s="216" t="s">
        <v>12</v>
      </c>
      <c r="IV3" s="218" t="s">
        <v>187</v>
      </c>
      <c r="IW3" s="216" t="s">
        <v>12</v>
      </c>
      <c r="IX3" s="218" t="s">
        <v>188</v>
      </c>
      <c r="IY3" s="219" t="s">
        <v>12</v>
      </c>
      <c r="IZ3" s="196" t="s">
        <v>190</v>
      </c>
      <c r="JA3" s="115">
        <v>42005</v>
      </c>
      <c r="JB3" s="115">
        <v>42036</v>
      </c>
      <c r="JC3" s="115">
        <v>42064</v>
      </c>
      <c r="JD3" s="115">
        <v>42095</v>
      </c>
      <c r="JE3" s="115">
        <v>42125</v>
      </c>
      <c r="JF3" s="115">
        <v>42156</v>
      </c>
      <c r="JG3" s="115">
        <v>42186</v>
      </c>
      <c r="JH3" s="115">
        <v>42217</v>
      </c>
      <c r="JI3" s="115">
        <v>42248</v>
      </c>
      <c r="JJ3" s="115">
        <v>42278</v>
      </c>
      <c r="JK3" s="115">
        <v>42309</v>
      </c>
      <c r="JL3" s="115">
        <v>42339</v>
      </c>
      <c r="JM3" s="220" t="s">
        <v>191</v>
      </c>
      <c r="JN3" s="220" t="s">
        <v>192</v>
      </c>
    </row>
    <row r="4" spans="1:274" s="88" customFormat="1" ht="31.2" customHeight="1">
      <c r="A4" s="657" t="s">
        <v>80</v>
      </c>
      <c r="B4" s="221" t="s">
        <v>193</v>
      </c>
      <c r="C4" s="222">
        <f>C6+C8+C10+C12+C14+C16+C18+C20+C22+C24+C26+C28+C30+C32+C34+C36+C38</f>
        <v>37879.56010000001</v>
      </c>
      <c r="D4" s="223">
        <f t="shared" ref="D4:D39" si="0">C4/J4-1</f>
        <v>1.8165813088142579E-2</v>
      </c>
      <c r="E4" s="223"/>
      <c r="F4" s="223"/>
      <c r="G4" s="223"/>
      <c r="H4" s="223"/>
      <c r="I4" s="582"/>
      <c r="J4" s="222">
        <f>J6+J8+J10+J12+J14+J16+J18+J20+J22+J24+J26+J28+J30+J32+J34+J36+J38</f>
        <v>37203.724200000004</v>
      </c>
      <c r="K4" s="223">
        <f t="shared" ref="K4:K39" si="1">J4/AK4-1</f>
        <v>-8.1500496541243583E-2</v>
      </c>
      <c r="L4" s="222">
        <f>L6+L8+L10+L12+L14+L16+L18+L20+L22+L24+L26+L28+L30+L32+L34+L36+L38</f>
        <v>35057.464199999988</v>
      </c>
      <c r="M4" s="223">
        <f t="shared" ref="M4:M39" si="2">L4/AM4-1</f>
        <v>3.267629436454933E-2</v>
      </c>
      <c r="N4" s="222">
        <f>N6+N8+N10+N12+N14+N16+N18+N20+N22+N24+N26+N28+N30+N32+N34+N36+N38</f>
        <v>39843.689100000011</v>
      </c>
      <c r="O4" s="223">
        <f t="shared" ref="O4:O39" si="3">N4/AO4-1</f>
        <v>-4.1398774280526518E-2</v>
      </c>
      <c r="P4" s="222">
        <f>P6+P8+P10+P12+P14+P16+P18+P20+P22+P24+P26+P28+P30+P32+P34+P36+P38</f>
        <v>39848.279999999984</v>
      </c>
      <c r="Q4" s="223">
        <f t="shared" ref="Q4:Q39" si="4">P4/AQ4-1</f>
        <v>-3.7543846932772129E-2</v>
      </c>
      <c r="R4" s="222">
        <f>R6+R8+R10+R12+R14+R16+R18+R20+R22+R24+R26+R28+R30+R32+R34+R36+R38</f>
        <v>39481.628800000013</v>
      </c>
      <c r="S4" s="223">
        <f t="shared" ref="S4:S39" si="5">R4/AS4-1</f>
        <v>-3.5006446700018401E-2</v>
      </c>
      <c r="T4" s="222">
        <f>T6+T8+T10+T12+T14+T16+T18+T20+T22+T24+T26+T28+T30+T32+T34+T36+T38</f>
        <v>37007.064200000008</v>
      </c>
      <c r="U4" s="223">
        <f t="shared" ref="U4:U39" si="6">T4/AU4-1</f>
        <v>-5.8277809325245289E-2</v>
      </c>
      <c r="V4" s="222">
        <f>V6+V8+V10+V12+V14+V16+V18+V20+V22+V24+V26+V28+V30+V32+V34+V36+V38</f>
        <v>35790.508100000006</v>
      </c>
      <c r="W4" s="223">
        <f t="shared" ref="W4:W39" si="7">V4/AW4-1</f>
        <v>-7.8085203505654732E-2</v>
      </c>
      <c r="X4" s="222">
        <f>X6+X8+X10+X12+X14+X16+X18+X20+X22+X24+X26+X28+X30+X32+X34+X36+X38</f>
        <v>34876.827300000004</v>
      </c>
      <c r="Y4" s="223">
        <f t="shared" ref="Y4:Y39" si="8">X4/AY4-1</f>
        <v>-6.4106846365625025E-2</v>
      </c>
      <c r="Z4" s="222">
        <f>Z6+Z8+Z10+Z12+Z14+Z16+Z18+Z20+Z22+Z24+Z26+Z28+Z30+Z32+Z34+Z36+Z38</f>
        <v>36600.620100000007</v>
      </c>
      <c r="AA4" s="223">
        <f t="shared" ref="AA4:AA39" si="9">Z4/BA4-1</f>
        <v>-4.2853722816996287E-2</v>
      </c>
      <c r="AB4" s="222">
        <f>AB6+AB8+AB10+AB12+AB14+AB16+AB18+AB20+AB22+AB24+AB26+AB28+AB30+AB32+AB34+AB36+AB38</f>
        <v>38756.533100000001</v>
      </c>
      <c r="AC4" s="223">
        <f t="shared" ref="AC4:AC39" si="10">AB4/BC4-1</f>
        <v>-4.4425635390886953E-2</v>
      </c>
      <c r="AD4" s="222">
        <f>AD6+AD8+AD10+AD12+AD14+AD16+AD18+AD20+AD22+AD24+AD26+AD28+AD30+AD32+AD34+AD36+AD38</f>
        <v>38790.157000000007</v>
      </c>
      <c r="AE4" s="223">
        <f t="shared" ref="AE4:AE39" si="11">AD4/BE4-1</f>
        <v>-2.3102996785769991E-2</v>
      </c>
      <c r="AF4" s="222">
        <f>AF6+AF8+AF10+AF12+AF14+AF16+AF18+AF20+AF22+AF24+AF26+AF28+AF30+AF32+AF34+AF36+AF38</f>
        <v>38353.73799999999</v>
      </c>
      <c r="AG4" s="223">
        <f t="shared" ref="AG4:AG39" si="12">AF4/BG4-1</f>
        <v>-6.3190583827163249E-2</v>
      </c>
      <c r="AH4" s="222">
        <f t="shared" ref="AH4:AH39" si="13">J4+L4+N4+P4+R4+T4+V4+X4+Z4+AB4+AD4</f>
        <v>413256.49610000005</v>
      </c>
      <c r="AI4" s="223">
        <f t="shared" ref="AI4:AI39" si="14">AH4/SUM(AK4,AM4,AO4,AQ4,AS4,AU4,AW4,AY4,BA4,BC4,BE4)-1</f>
        <v>-4.3883958758937913E-2</v>
      </c>
      <c r="AJ4" s="224"/>
      <c r="AK4" s="222">
        <f>AK6+AK8+AK10+AK12+AK14+AK16+AK18+AK20+AK22+AK24+AK26+AK28+AK30+AK32+AK34+AK36+AK38</f>
        <v>40504.893099999994</v>
      </c>
      <c r="AL4" s="224"/>
      <c r="AM4" s="222">
        <f>AM6+AM8+AM10+AM12+AM14+AM16+AM18+AM20+AM22+AM24+AM26+AM28+AM30+AM32+AM34+AM36+AM38</f>
        <v>33948.16399999999</v>
      </c>
      <c r="AN4" s="224"/>
      <c r="AO4" s="222">
        <f>AO6+AO8+AO10+AO12+AO14+AO16+AO18+AO20+AO22+AO24+AO26+AO28+AO30+AO32+AO34+AO36+AO38</f>
        <v>41564.404500000011</v>
      </c>
      <c r="AP4" s="224"/>
      <c r="AQ4" s="222">
        <f>AQ6+AQ8+AQ10+AQ12+AQ14+AQ16+AQ18+AQ20+AQ22+AQ24+AQ26+AQ28+AQ30+AQ32+AQ34+AQ36+AQ38</f>
        <v>41402.696500000005</v>
      </c>
      <c r="AR4" s="224"/>
      <c r="AS4" s="222">
        <f>AS6+AS8+AS10+AS12+AS14+AS16+AS18+AS20+AS22+AS24+AS26+AS28+AS30+AS32+AS34+AS36+AS38</f>
        <v>40913.878300000004</v>
      </c>
      <c r="AT4" s="224"/>
      <c r="AU4" s="222">
        <f>AU6+AU8+AU10+AU12+AU14+AU16+AU18+AU20+AU22+AU24+AU26+AU28+AU30+AU32+AU34+AU36+AU38</f>
        <v>39297.220100000006</v>
      </c>
      <c r="AV4" s="224"/>
      <c r="AW4" s="222">
        <f>AW6+AW8+AW10+AW12+AW14+AW16+AW18+AW20+AW22+AW24+AW26+AW28+AW30+AW32+AW34+AW36+AW38</f>
        <v>38821.926099999997</v>
      </c>
      <c r="AX4" s="224"/>
      <c r="AY4" s="222">
        <f>AY6+AY8+AY10+AY12+AY14+AY16+AY18+AY20+AY22+AY24+AY26+AY28+AY30+AY32+AY34+AY36+AY38</f>
        <v>37265.821599999996</v>
      </c>
      <c r="AZ4" s="224"/>
      <c r="BA4" s="222">
        <f>BA6+BA8+BA10+BA12+BA14+BA16+BA18+BA20+BA22+BA24+BA26+BA28+BA30+BA32+BA34+BA36+BA38</f>
        <v>38239.317200000005</v>
      </c>
      <c r="BB4" s="224"/>
      <c r="BC4" s="222">
        <f>BC6+BC8+BC10+BC12+BC14+BC16+BC18+BC20+BC22+BC24+BC26+BC28+BC30+BC32+BC34+BC36+BC38</f>
        <v>40558.364200000004</v>
      </c>
      <c r="BD4" s="224"/>
      <c r="BE4" s="222">
        <f>BE6+BE8+BE10+BE12+BE14+BE16+BE18+BE20+BE22+BE24+BE26+BE28+BE30+BE32+BE34+BE36+BE38</f>
        <v>39707.519700000004</v>
      </c>
      <c r="BF4" s="224"/>
      <c r="BG4" s="222">
        <f>BG6+BG8+BG10+BG12+BG14+BG16+BG18+BG20+BG22+BG24+BG26+BG28+BG30+BG32+BG34+BG36+BG38</f>
        <v>40940.811800000003</v>
      </c>
      <c r="BH4" s="224"/>
      <c r="BI4" s="224"/>
      <c r="BJ4" s="224"/>
      <c r="BK4" s="224"/>
      <c r="BL4" s="224"/>
      <c r="BM4" s="224"/>
      <c r="BN4" s="224"/>
      <c r="BO4" s="224"/>
      <c r="BP4" s="224"/>
      <c r="BQ4" s="224"/>
      <c r="BR4" s="224"/>
      <c r="BS4" s="224"/>
      <c r="BT4" s="224"/>
      <c r="BU4" s="224"/>
      <c r="BV4" s="224"/>
      <c r="BW4" s="224"/>
      <c r="BX4" s="224"/>
      <c r="BY4" s="224"/>
      <c r="BZ4" s="224"/>
      <c r="CA4" s="224"/>
      <c r="CB4" s="224"/>
      <c r="CC4" s="224"/>
      <c r="CD4" s="224"/>
      <c r="CE4" s="224"/>
      <c r="CF4" s="224"/>
      <c r="CG4" s="224"/>
      <c r="CH4" s="224"/>
      <c r="CI4" s="224"/>
      <c r="CJ4" s="224"/>
      <c r="CK4" s="224"/>
      <c r="CL4" s="222"/>
    </row>
    <row r="5" spans="1:274" s="88" customFormat="1" ht="31.2" customHeight="1">
      <c r="A5" s="598"/>
      <c r="B5" s="221" t="s">
        <v>194</v>
      </c>
      <c r="C5" s="222">
        <f>C7+C9+C11+C13+C15+C17+C19+C21+C23+C25+C27+C29+C31+C33+C35+C37+C39</f>
        <v>341422.65140000003</v>
      </c>
      <c r="D5" s="223">
        <f t="shared" si="0"/>
        <v>-2.5754200883452927E-2</v>
      </c>
      <c r="E5" s="223"/>
      <c r="F5" s="223"/>
      <c r="G5" s="223"/>
      <c r="H5" s="223"/>
      <c r="I5" s="582"/>
      <c r="J5" s="222">
        <f>J7+J9+J11+J13+J15+J17+J19+J21+J23+J25+J27+J29+J31+J33+J35+J37+J39</f>
        <v>350448.16381</v>
      </c>
      <c r="K5" s="223">
        <f t="shared" si="1"/>
        <v>-1.0443787754050748E-2</v>
      </c>
      <c r="L5" s="222">
        <f>L7+L9+L11+L13+L15+L17+L19+L21+L23+L25+L27+L29+L31+L33+L35+L37+L39</f>
        <v>347609.49175000004</v>
      </c>
      <c r="M5" s="223">
        <f t="shared" si="2"/>
        <v>0.18256568981763999</v>
      </c>
      <c r="N5" s="222">
        <f>N7+N9+N11+N13+N15+N17+N19+N21+N23+N25+N27+N29+N31+N33+N35+N37+N39</f>
        <v>381779.00589999999</v>
      </c>
      <c r="O5" s="223">
        <f t="shared" si="3"/>
        <v>1.626108941568627E-2</v>
      </c>
      <c r="P5" s="222">
        <f>P7+P9+P11+P13+P15+P17+P19+P21+P23+P25+P27+P29+P31+P33+P35+P37+P39</f>
        <v>394906.93696399999</v>
      </c>
      <c r="Q5" s="223">
        <f t="shared" si="4"/>
        <v>7.4236604265753847E-3</v>
      </c>
      <c r="R5" s="222">
        <f>R7+R9+R11+R13+R15+R17+R19+R21+R23+R25+R27+R29+R31+R33+R35+R37+R39</f>
        <v>387248.53040000011</v>
      </c>
      <c r="S5" s="223">
        <f t="shared" si="5"/>
        <v>5.1378731346887196E-3</v>
      </c>
      <c r="T5" s="222">
        <f>T7+T9+T11+T13+T15+T17+T19+T21+T23+T25+T27+T29+T31+T33+T35+T37+T39</f>
        <v>359988.0996999999</v>
      </c>
      <c r="U5" s="223">
        <f t="shared" si="6"/>
        <v>-2.0591034486261983E-2</v>
      </c>
      <c r="V5" s="222">
        <f>V7+V9+V11+V13+V15+V17+V19+V21+V23+V25+V27+V29+V31+V33+V35+V37+V39</f>
        <v>355044.93719999999</v>
      </c>
      <c r="W5" s="223">
        <f t="shared" si="7"/>
        <v>-3.8808598229349345E-2</v>
      </c>
      <c r="X5" s="222">
        <f>X7+X9+X11+X13+X15+X17+X19+X21+X23+X25+X27+X29+X31+X33+X35+X37+X39</f>
        <v>347194.90000000008</v>
      </c>
      <c r="Y5" s="223">
        <f t="shared" si="8"/>
        <v>-3.8489744362524947E-2</v>
      </c>
      <c r="Z5" s="222">
        <f>Z7+Z9+Z11+Z13+Z15+Z17+Z19+Z21+Z23+Z25+Z27+Z29+Z31+Z33+Z35+Z37+Z39</f>
        <v>354804.38189999998</v>
      </c>
      <c r="AA5" s="223">
        <f t="shared" si="9"/>
        <v>-2.6873113382394509E-2</v>
      </c>
      <c r="AB5" s="222">
        <f>AB7+AB9+AB11+AB13+AB15+AB17+AB19+AB21+AB23+AB25+AB27+AB29+AB31+AB33+AB35+AB37+AB39</f>
        <v>376096.21934100002</v>
      </c>
      <c r="AC5" s="223">
        <f t="shared" si="10"/>
        <v>-7.5761475595067296E-2</v>
      </c>
      <c r="AD5" s="222">
        <f>AD7+AD9+AD11+AD13+AD15+AD17+AD19+AD21+AD23+AD25+AD27+AD29+AD31+AD33+AD35+AD37+AD39</f>
        <v>368198.82469199999</v>
      </c>
      <c r="AE5" s="223">
        <f t="shared" si="11"/>
        <v>-2.3951266345618727E-2</v>
      </c>
      <c r="AF5" s="222">
        <f>AF7+AF9+AF11+AF13+AF15+AF17+AF19+AF21+AF23+AF25+AF27+AF29+AF31+AF33+AF35+AF37+AF39</f>
        <v>352159.67677200004</v>
      </c>
      <c r="AG5" s="223">
        <f t="shared" si="12"/>
        <v>-3.7687241773595392E-2</v>
      </c>
      <c r="AH5" s="222">
        <f t="shared" si="13"/>
        <v>4023319.4916570005</v>
      </c>
      <c r="AI5" s="223">
        <f t="shared" si="14"/>
        <v>-6.0527385364218533E-3</v>
      </c>
      <c r="AJ5" s="224"/>
      <c r="AK5" s="222">
        <f>AK7+AK9+AK11+AK13+AK15+AK17+AK19+AK21+AK23+AK25+AK27+AK29+AK31+AK33+AK35+AK37+AK39</f>
        <v>354146.79779999994</v>
      </c>
      <c r="AL5" s="224"/>
      <c r="AM5" s="222">
        <f>AM7+AM9+AM11+AM13+AM15+AM17+AM19+AM21+AM23+AM25+AM27+AM29+AM31+AM33+AM35+AM37+AM39</f>
        <v>293945.18608400004</v>
      </c>
      <c r="AN5" s="224"/>
      <c r="AO5" s="222">
        <f>AO7+AO9+AO11+AO13+AO15+AO17+AO19+AO21+AO23+AO25+AO27+AO29+AO31+AO33+AO35+AO37+AO39</f>
        <v>375670.19920000009</v>
      </c>
      <c r="AP5" s="224"/>
      <c r="AQ5" s="222">
        <f>AQ7+AQ9+AQ11+AQ13+AQ15+AQ17+AQ19+AQ21+AQ23+AQ25+AQ27+AQ29+AQ31+AQ33+AQ35+AQ37+AQ39</f>
        <v>391996.88519999996</v>
      </c>
      <c r="AR5" s="224"/>
      <c r="AS5" s="222">
        <f>AS7+AS9+AS11+AS13+AS15+AS17+AS19+AS21+AS23+AS25+AS27+AS29+AS31+AS33+AS35+AS37+AS39</f>
        <v>385269.06681200012</v>
      </c>
      <c r="AT5" s="224"/>
      <c r="AU5" s="222">
        <f>AU7+AU9+AU11+AU13+AU15+AU17+AU19+AU21+AU23+AU25+AU27+AU29+AU31+AU33+AU35+AU37+AU39</f>
        <v>367556.46760000015</v>
      </c>
      <c r="AV5" s="224"/>
      <c r="AW5" s="222">
        <f>AW7+AW9+AW11+AW13+AW15+AW17+AW19+AW21+AW23+AW25+AW27+AW29+AW31+AW33+AW35+AW37+AW39</f>
        <v>369380.05952400004</v>
      </c>
      <c r="AX5" s="224"/>
      <c r="AY5" s="222">
        <f>AY7+AY9+AY11+AY13+AY15+AY17+AY19+AY21+AY23+AY25+AY27+AY29+AY31+AY33+AY35+AY37+AY39</f>
        <v>361093.28836000001</v>
      </c>
      <c r="AZ5" s="224"/>
      <c r="BA5" s="222">
        <f>BA7+BA9+BA11+BA13+BA15+BA17+BA19+BA21+BA23+BA25+BA27+BA29+BA31+BA33+BA35+BA37+BA39</f>
        <v>364602.38308000006</v>
      </c>
      <c r="BB5" s="224"/>
      <c r="BC5" s="222">
        <f>BC7+BC9+BC11+BC13+BC15+BC17+BC19+BC21+BC23+BC25+BC27+BC29+BC31+BC33+BC35+BC37+BC39</f>
        <v>406925.4953239999</v>
      </c>
      <c r="BD5" s="224"/>
      <c r="BE5" s="222">
        <f>BE7+BE9+BE11+BE13+BE15+BE17+BE19+BE21+BE23+BE25+BE27+BE29+BE31+BE33+BE35+BE37+BE39</f>
        <v>377234.05809200008</v>
      </c>
      <c r="BF5" s="224"/>
      <c r="BG5" s="222">
        <f>BG7+BG9+BG11+BG13+BG15+BG17+BG19+BG21+BG23+BG25+BG27+BG29+BG31+BG33+BG35+BG37+BG39</f>
        <v>365951.37470800005</v>
      </c>
      <c r="BH5" s="224"/>
      <c r="BI5" s="224"/>
      <c r="BJ5" s="224"/>
      <c r="BK5" s="224"/>
      <c r="BL5" s="224"/>
      <c r="BM5" s="224"/>
      <c r="BN5" s="224"/>
      <c r="BO5" s="224"/>
      <c r="BP5" s="224"/>
      <c r="BQ5" s="224"/>
      <c r="BR5" s="224"/>
      <c r="BS5" s="224"/>
      <c r="BT5" s="224"/>
      <c r="BU5" s="224"/>
      <c r="BV5" s="224"/>
      <c r="BW5" s="224"/>
      <c r="BX5" s="224"/>
      <c r="BY5" s="224"/>
      <c r="BZ5" s="224"/>
      <c r="CA5" s="224"/>
      <c r="CB5" s="224"/>
      <c r="CC5" s="224"/>
      <c r="CD5" s="224"/>
      <c r="CE5" s="224"/>
      <c r="CF5" s="224"/>
      <c r="CG5" s="224"/>
      <c r="CH5" s="224"/>
      <c r="CI5" s="224"/>
      <c r="CJ5" s="224"/>
      <c r="CK5" s="224"/>
      <c r="CL5" s="222"/>
    </row>
    <row r="6" spans="1:274" s="88" customFormat="1" ht="31.2" customHeight="1">
      <c r="A6" s="636" t="s">
        <v>87</v>
      </c>
      <c r="B6" s="221" t="s">
        <v>193</v>
      </c>
      <c r="C6" s="222">
        <f>班线包车!C8+公交!C9+出租!C9+网约车!C9+'轨道、轮渡'!C6+'轨道、轮渡'!C15</f>
        <v>19964.72030480898</v>
      </c>
      <c r="D6" s="223">
        <f t="shared" si="0"/>
        <v>6.7082877746693415E-2</v>
      </c>
      <c r="E6" s="223"/>
      <c r="F6" s="223"/>
      <c r="G6" s="223"/>
      <c r="H6" s="223"/>
      <c r="I6" s="582"/>
      <c r="J6" s="222">
        <f>班线包车!V8+公交!V9+出租!V9+网约车!V9+'轨道、轮渡'!V6+'轨道、轮渡'!V15</f>
        <v>18709.624829673492</v>
      </c>
      <c r="K6" s="223">
        <f t="shared" si="1"/>
        <v>-0.10834270512133726</v>
      </c>
      <c r="L6" s="222">
        <f>班线包车!X8+公交!X9+出租!X9+网约车!X9+'轨道、轮渡'!X6+'轨道、轮渡'!X15</f>
        <v>18016.169683729138</v>
      </c>
      <c r="M6" s="223">
        <f t="shared" si="2"/>
        <v>0.10479993444190949</v>
      </c>
      <c r="N6" s="222">
        <f>班线包车!Z8+公交!Z9+出租!Z9+网约车!Z9+'轨道、轮渡'!Z6+'轨道、轮渡'!Z15</f>
        <v>22411.650055146012</v>
      </c>
      <c r="O6" s="223">
        <f t="shared" si="3"/>
        <v>-3.7495525794730256E-2</v>
      </c>
      <c r="P6" s="222">
        <f>班线包车!AB8+公交!AB9+出租!AB9+网约车!AB9+'轨道、轮渡'!AB6+'轨道、轮渡'!AB15</f>
        <v>22095.650843285817</v>
      </c>
      <c r="Q6" s="223">
        <f t="shared" si="4"/>
        <v>-3.1470091360146002E-2</v>
      </c>
      <c r="R6" s="222">
        <f>班线包车!AD8+公交!AD9+出租!AD9+网约车!AD9+'轨道、轮渡'!AD6+'轨道、轮渡'!AD15</f>
        <v>21361.511182314731</v>
      </c>
      <c r="S6" s="223">
        <f t="shared" si="5"/>
        <v>-4.7792467438151243E-2</v>
      </c>
      <c r="T6" s="222">
        <f>班线包车!AF8+公交!AF9+出租!AF9+网约车!AF9+'轨道、轮渡'!AF6+'轨道、轮渡'!AF15</f>
        <v>19517.373431871067</v>
      </c>
      <c r="U6" s="223">
        <f t="shared" si="6"/>
        <v>-6.0375693673028086E-2</v>
      </c>
      <c r="V6" s="222">
        <f>班线包车!AH8+公交!AH9+出租!AH9+网约车!AH9+'轨道、轮渡'!AH6+'轨道、轮渡'!AH15</f>
        <v>18960.55363748562</v>
      </c>
      <c r="W6" s="223">
        <f t="shared" si="7"/>
        <v>-7.5592765932330996E-2</v>
      </c>
      <c r="X6" s="222">
        <f>班线包车!AJ8+公交!AJ9+出租!AJ9+网约车!AJ9+'轨道、轮渡'!AJ6+'轨道、轮渡'!AJ15</f>
        <v>18177.31076379805</v>
      </c>
      <c r="Y6" s="223">
        <f t="shared" si="8"/>
        <v>-4.9774087350617391E-2</v>
      </c>
      <c r="Z6" s="222">
        <f>班线包车!AL8+公交!AL9+出租!AL9+网约车!AL9+'轨道、轮渡'!AL6+'轨道、轮渡'!AL15</f>
        <v>19678.147314729031</v>
      </c>
      <c r="AA6" s="223">
        <f t="shared" si="9"/>
        <v>-3.2218668602233547E-2</v>
      </c>
      <c r="AB6" s="222">
        <f>班线包车!AN8+公交!AN9+出租!AN9+网约车!AN9+'轨道、轮渡'!AN6+'轨道、轮渡'!AN15</f>
        <v>20671.63128613148</v>
      </c>
      <c r="AC6" s="223">
        <f t="shared" si="10"/>
        <v>-5.9408423871853966E-2</v>
      </c>
      <c r="AD6" s="222">
        <f>班线包车!AP8+公交!AP9+出租!AP9+网约车!AP9+'轨道、轮渡'!AP6+'轨道、轮渡'!AP15</f>
        <v>20862.393778145801</v>
      </c>
      <c r="AE6" s="223">
        <f t="shared" si="11"/>
        <v>-1.989239909599394E-2</v>
      </c>
      <c r="AF6" s="222">
        <f>班线包车!AR8+公交!AR9+出租!AR9+网约车!AR9+'轨道、轮渡'!AR6+'轨道、轮渡'!AR15</f>
        <v>20640.812092363951</v>
      </c>
      <c r="AG6" s="223">
        <f t="shared" si="12"/>
        <v>-4.0449129111729265E-2</v>
      </c>
      <c r="AH6" s="222">
        <f t="shared" si="13"/>
        <v>220462.01680631022</v>
      </c>
      <c r="AI6" s="223">
        <f t="shared" si="14"/>
        <v>-4.0762401248256697E-2</v>
      </c>
      <c r="AJ6" s="224"/>
      <c r="AK6" s="222">
        <f>班线包车!AW8+公交!AW9+出租!AW9+网约车!AW9+'轨道、轮渡'!AW6+'轨道、轮渡'!AW15</f>
        <v>20982.977358155869</v>
      </c>
      <c r="AL6" s="224"/>
      <c r="AM6" s="222">
        <f>班线包车!AY8+公交!AY9+出租!AY9+网约车!AY9+'轨道、轮渡'!AY6+'轨道、轮渡'!AY15</f>
        <v>16307.178451119315</v>
      </c>
      <c r="AN6" s="224"/>
      <c r="AO6" s="222">
        <f>班线包车!BA8+公交!BA9+出租!BA9+网约车!BA9+'轨道、轮渡'!BA6+'轨道、轮渡'!BA15</f>
        <v>23284.722986509842</v>
      </c>
      <c r="AP6" s="224"/>
      <c r="AQ6" s="222">
        <f>班线包车!BC8+公交!BC9+出租!BC9+网约车!BC9+'轨道、轮渡'!BC6+'轨道、轮渡'!BC15</f>
        <v>22813.596819447361</v>
      </c>
      <c r="AR6" s="224"/>
      <c r="AS6" s="222">
        <f>班线包车!BE8+公交!BE9+出租!BE9+网约车!BE9+'轨道、轮渡'!BE6+'轨道、轮渡'!BE15</f>
        <v>22433.671706884168</v>
      </c>
      <c r="AT6" s="224"/>
      <c r="AU6" s="222">
        <f>班线包车!BG8+公交!BG9+出租!BG9+网约车!BG9+'轨道、轮渡'!BG6+'轨道、轮渡'!BG15</f>
        <v>20771.465042411728</v>
      </c>
      <c r="AV6" s="224"/>
      <c r="AW6" s="222">
        <f>班线包车!BI8+公交!BI9+出租!BI9+网约车!BI9+'轨道、轮渡'!BI6+'轨道、轮渡'!BI15</f>
        <v>20511.039873685862</v>
      </c>
      <c r="AX6" s="224"/>
      <c r="AY6" s="222">
        <f>班线包车!BK8+公交!BK9+出租!BK9+网约车!BK9+'轨道、轮渡'!BK6+'轨道、轮渡'!BK15</f>
        <v>19129.462290832278</v>
      </c>
      <c r="AZ6" s="224"/>
      <c r="BA6" s="222">
        <f>班线包车!BM8+公交!BM9+出租!BM9+网约车!BM9+'轨道、轮渡'!BM6+'轨道、轮渡'!BM15</f>
        <v>20333.257809703649</v>
      </c>
      <c r="BB6" s="224"/>
      <c r="BC6" s="222">
        <f>班线包车!BO8+公交!BO9+出租!BO9+网约车!BO9+'轨道、轮渡'!BO6+'轨道、轮渡'!BO15</f>
        <v>21977.26602148006</v>
      </c>
      <c r="BD6" s="224"/>
      <c r="BE6" s="222">
        <f>班线包车!BQ8+公交!BQ9+出租!BQ9+网约车!BQ9+'轨道、轮渡'!BQ6+'轨道、轮渡'!BQ15</f>
        <v>21285.819800706871</v>
      </c>
      <c r="BF6" s="224"/>
      <c r="BG6" s="222">
        <f>班线包车!BS8+公交!BS9+出租!BS9+网约车!BS9+'轨道、轮渡'!BS6+'轨道、轮渡'!BS15</f>
        <v>21510.909654280695</v>
      </c>
      <c r="BH6" s="224"/>
      <c r="BI6" s="222">
        <f>班线包车!BU8+公交!BU9+出租!BU9+网约车!BU9+'轨道、轮渡'!BU6+'轨道、轮渡'!BU15</f>
        <v>251341.36781521767</v>
      </c>
      <c r="BJ6" s="224"/>
      <c r="BK6" s="224"/>
      <c r="BL6" s="224"/>
      <c r="BM6" s="224"/>
      <c r="BN6" s="224"/>
      <c r="BO6" s="224"/>
      <c r="BP6" s="224"/>
      <c r="BQ6" s="224"/>
      <c r="BR6" s="224"/>
      <c r="BS6" s="224"/>
      <c r="BT6" s="224"/>
      <c r="BU6" s="224"/>
      <c r="BV6" s="224"/>
      <c r="BW6" s="224"/>
      <c r="BX6" s="224"/>
      <c r="BY6" s="224"/>
      <c r="BZ6" s="224"/>
      <c r="CA6" s="224"/>
      <c r="CB6" s="224"/>
      <c r="CC6" s="224"/>
      <c r="CD6" s="224"/>
      <c r="CE6" s="224"/>
      <c r="CF6" s="224"/>
      <c r="CG6" s="224"/>
      <c r="CH6" s="224"/>
      <c r="CI6" s="224"/>
      <c r="CJ6" s="224"/>
      <c r="CK6" s="224"/>
      <c r="CL6" s="222"/>
    </row>
    <row r="7" spans="1:274" s="88" customFormat="1" ht="31.2" customHeight="1">
      <c r="A7" s="598"/>
      <c r="B7" s="221" t="s">
        <v>194</v>
      </c>
      <c r="C7" s="222">
        <f>班线包车!C9+公交!C10+出租!C10+网约车!C10+'轨道、轮渡'!C7+'轨道、轮渡'!C16</f>
        <v>158363.77761977789</v>
      </c>
      <c r="D7" s="223">
        <f t="shared" si="0"/>
        <v>7.9144034293048948E-2</v>
      </c>
      <c r="E7" s="223"/>
      <c r="F7" s="223"/>
      <c r="G7" s="223"/>
      <c r="H7" s="223"/>
      <c r="I7" s="582"/>
      <c r="J7" s="222">
        <f>班线包车!V9+公交!V10+出租!V10+网约车!V10+'轨道、轮渡'!V7+'轨道、轮渡'!V16</f>
        <v>146749.43528138258</v>
      </c>
      <c r="K7" s="223">
        <f t="shared" si="1"/>
        <v>-6.2409005532840567E-2</v>
      </c>
      <c r="L7" s="222">
        <f>班线包车!X9+公交!X10+出租!X10+网约车!X10+'轨道、轮渡'!X7+'轨道、轮渡'!X16</f>
        <v>143750.0659587821</v>
      </c>
      <c r="M7" s="223">
        <f t="shared" si="2"/>
        <v>0.48077597040997277</v>
      </c>
      <c r="N7" s="222">
        <f>班线包车!Z9+公交!Z10+出租!Z10+网约车!Z10+'轨道、轮渡'!Z7+'轨道、轮渡'!Z16</f>
        <v>179568.02311506146</v>
      </c>
      <c r="O7" s="223">
        <f t="shared" si="3"/>
        <v>2.9730748742073931E-3</v>
      </c>
      <c r="P7" s="222">
        <f>班线包车!AB9+公交!AB10+出租!AB10+网约车!AB10+'轨道、轮渡'!AB7+'轨道、轮渡'!AB16</f>
        <v>182522.58990795739</v>
      </c>
      <c r="Q7" s="223">
        <f t="shared" si="4"/>
        <v>3.6519908882892693E-3</v>
      </c>
      <c r="R7" s="222">
        <f>班线包车!AD9+公交!AD10+出租!AD10+网约车!AD10+'轨道、轮渡'!AD7+'轨道、轮渡'!AD16</f>
        <v>175602.3691816249</v>
      </c>
      <c r="S7" s="223">
        <f t="shared" si="5"/>
        <v>-1.2202093632581734E-3</v>
      </c>
      <c r="T7" s="222">
        <f>班线包车!AF9+公交!AF10+出租!AF10+网约车!AF10+'轨道、轮渡'!AF7+'轨道、轮渡'!AF16</f>
        <v>159139.63837239952</v>
      </c>
      <c r="U7" s="223">
        <f t="shared" si="6"/>
        <v>-4.3168861869287367E-2</v>
      </c>
      <c r="V7" s="222">
        <f>班线包车!AH9+公交!AH10+出租!AH10+网约车!AH10+'轨道、轮渡'!AH7+'轨道、轮渡'!AH16</f>
        <v>156289.66099911908</v>
      </c>
      <c r="W7" s="223">
        <f t="shared" si="7"/>
        <v>-4.7841467727739895E-2</v>
      </c>
      <c r="X7" s="222">
        <f>班线包车!AJ9+公交!AJ10+出租!AJ10+网约车!AJ10+'轨道、轮渡'!AJ7+'轨道、轮渡'!AJ16</f>
        <v>150830.44043379545</v>
      </c>
      <c r="Y7" s="223">
        <f t="shared" si="8"/>
        <v>-2.0729684335559662E-2</v>
      </c>
      <c r="Z7" s="222">
        <f>班线包车!AL9+公交!AL10+出租!AL10+网约车!AL10+'轨道、轮渡'!AL7+'轨道、轮渡'!AL16</f>
        <v>162240.86672160061</v>
      </c>
      <c r="AA7" s="223">
        <f t="shared" si="9"/>
        <v>-4.2584260227896964E-3</v>
      </c>
      <c r="AB7" s="222">
        <f>班线包车!AN9+公交!AN10+出租!AN10+网约车!AN10+'轨道、轮渡'!AN7+'轨道、轮渡'!AN16</f>
        <v>172520.56026864104</v>
      </c>
      <c r="AC7" s="223">
        <f t="shared" si="10"/>
        <v>-0.10021126308367256</v>
      </c>
      <c r="AD7" s="222">
        <f>班线包车!AP9+公交!AP10+出租!AP10+网约车!AP10+'轨道、轮渡'!AP7+'轨道、轮渡'!AP16</f>
        <v>170968.5481507738</v>
      </c>
      <c r="AE7" s="223">
        <f t="shared" si="11"/>
        <v>-6.1981167221456523E-3</v>
      </c>
      <c r="AF7" s="222">
        <f>班线包车!AR9+公交!AR10+出租!AR10+网约车!AR10+'轨道、轮渡'!AR7+'轨道、轮渡'!AR16</f>
        <v>166626.80368144123</v>
      </c>
      <c r="AG7" s="223">
        <f t="shared" si="12"/>
        <v>-7.9228470187031608E-3</v>
      </c>
      <c r="AH7" s="222">
        <f t="shared" si="13"/>
        <v>1800182.1983911381</v>
      </c>
      <c r="AI7" s="223">
        <f t="shared" si="14"/>
        <v>-7.2897939233362852E-4</v>
      </c>
      <c r="AJ7" s="224"/>
      <c r="AK7" s="222">
        <f>班线包车!AW9+公交!AW10+出租!AW10+网约车!AW10+'轨道、轮渡'!AW7+'轨道、轮渡'!AW16</f>
        <v>156517.5392547168</v>
      </c>
      <c r="AL7" s="224"/>
      <c r="AM7" s="222">
        <f>班线包车!AY9+公交!AY10+出租!AY10+网约车!AY10+'轨道、轮渡'!AY7+'轨道、轮渡'!AY16</f>
        <v>97077.524778432868</v>
      </c>
      <c r="AN7" s="224"/>
      <c r="AO7" s="222">
        <f>班线包车!BA9+公交!BA10+出租!BA10+网约车!BA10+'轨道、轮渡'!BA7+'轨道、轮渡'!BA16</f>
        <v>179035.736465391</v>
      </c>
      <c r="AP7" s="224"/>
      <c r="AQ7" s="222">
        <f>班线包车!BC9+公交!BC10+出租!BC10+网约车!BC10+'轨道、轮渡'!BC7+'轨道、轮渡'!BC16</f>
        <v>181858.44452559148</v>
      </c>
      <c r="AR7" s="224"/>
      <c r="AS7" s="222">
        <f>班线包车!BE9+公交!BE10+出租!BE10+网约车!BE10+'轨道、轮渡'!BE7+'轨道、轮渡'!BE16</f>
        <v>175816.90261241162</v>
      </c>
      <c r="AT7" s="224"/>
      <c r="AU7" s="222">
        <f>班线包车!BG9+公交!BG10+出租!BG10+网约车!BG10+'轨道、轮渡'!BG7+'轨道、轮渡'!BG16</f>
        <v>166319.46017486262</v>
      </c>
      <c r="AV7" s="224"/>
      <c r="AW7" s="222">
        <f>班线包车!BI9+公交!BI10+出租!BI10+网约车!BI10+'轨道、轮渡'!BI7+'轨道、轮渡'!BI16</f>
        <v>164142.47806627818</v>
      </c>
      <c r="AX7" s="224"/>
      <c r="AY7" s="222">
        <f>班线包车!BK9+公交!BK10+出租!BK10+网约车!BK10+'轨道、轮渡'!BK7+'轨道、轮渡'!BK16</f>
        <v>154023.29471352979</v>
      </c>
      <c r="AZ7" s="224"/>
      <c r="BA7" s="222">
        <f>班线包车!BM9+公交!BM10+出租!BM10+网约车!BM10+'轨道、轮渡'!BM7+'轨道、轮渡'!BM16</f>
        <v>162934.71213979245</v>
      </c>
      <c r="BB7" s="224"/>
      <c r="BC7" s="222">
        <f>班线包车!BO9+公交!BO10+出租!BO10+网约车!BO10+'轨道、轮渡'!BO7+'轨道、轮渡'!BO16</f>
        <v>191734.51854919581</v>
      </c>
      <c r="BD7" s="224"/>
      <c r="BE7" s="222">
        <f>班线包车!BQ9+公交!BQ10+出租!BQ10+网约车!BQ10+'轨道、轮渡'!BQ7+'轨道、轮渡'!BQ16</f>
        <v>172034.84017042577</v>
      </c>
      <c r="BF7" s="224"/>
      <c r="BG7" s="222">
        <f>班线包车!BS9+公交!BS10+出租!BS10+网约车!BS10+'轨道、轮渡'!BS7+'轨道、轮渡'!BS16</f>
        <v>167957.50530158874</v>
      </c>
      <c r="BH7" s="224"/>
      <c r="BI7" s="222">
        <f>班线包车!BU9+公交!BU10+出租!BU10+网约车!BU10+'轨道、轮渡'!BU7+'轨道、轮渡'!BU16</f>
        <v>1969452.9567522169</v>
      </c>
      <c r="BJ7" s="224"/>
      <c r="BK7" s="224"/>
      <c r="BL7" s="224"/>
      <c r="BM7" s="224"/>
      <c r="BN7" s="224"/>
      <c r="BO7" s="224"/>
      <c r="BP7" s="224"/>
      <c r="BQ7" s="224"/>
      <c r="BR7" s="224"/>
      <c r="BS7" s="224"/>
      <c r="BT7" s="224"/>
      <c r="BU7" s="224"/>
      <c r="BV7" s="224"/>
      <c r="BW7" s="224"/>
      <c r="BX7" s="224"/>
      <c r="BY7" s="224"/>
      <c r="BZ7" s="224"/>
      <c r="CA7" s="224"/>
      <c r="CB7" s="224"/>
      <c r="CC7" s="224"/>
      <c r="CD7" s="224"/>
      <c r="CE7" s="224"/>
      <c r="CF7" s="224"/>
      <c r="CG7" s="224"/>
      <c r="CH7" s="224"/>
      <c r="CI7" s="224"/>
      <c r="CJ7" s="224"/>
      <c r="CK7" s="224"/>
      <c r="CL7" s="222"/>
    </row>
    <row r="8" spans="1:274" s="88" customFormat="1" ht="31.2" customHeight="1">
      <c r="A8" s="636" t="s">
        <v>94</v>
      </c>
      <c r="B8" s="221" t="s">
        <v>193</v>
      </c>
      <c r="C8" s="222">
        <f>班线包车!C10+公交!C13+出租!C13+网约车!C13+'轨道、轮渡'!C8</f>
        <v>1573.40360222451</v>
      </c>
      <c r="D8" s="223">
        <f t="shared" si="0"/>
        <v>-5.2845279398697209E-2</v>
      </c>
      <c r="E8" s="223"/>
      <c r="F8" s="223"/>
      <c r="G8" s="223"/>
      <c r="H8" s="223"/>
      <c r="I8" s="582"/>
      <c r="J8" s="222">
        <f>班线包车!V10+公交!V13+出租!V13+网约车!V13+'轨道、轮渡'!V8</f>
        <v>1661.1896324875329</v>
      </c>
      <c r="K8" s="223">
        <f t="shared" si="1"/>
        <v>-0.14793961510250409</v>
      </c>
      <c r="L8" s="222">
        <f>班线包车!X10+公交!X13+出租!X13+网约车!X13+'轨道、轮渡'!X8</f>
        <v>1647.7850217358271</v>
      </c>
      <c r="M8" s="223">
        <f t="shared" si="2"/>
        <v>-2.8711615122529732E-3</v>
      </c>
      <c r="N8" s="222">
        <f>班线包车!Z10+公交!Z13+出租!Z13+网约车!Z13+'轨道、轮渡'!Z8</f>
        <v>1683.9955372740426</v>
      </c>
      <c r="O8" s="223">
        <f t="shared" si="3"/>
        <v>-9.0528952529759787E-2</v>
      </c>
      <c r="P8" s="222">
        <f>班线包车!AB10+公交!AB13+出租!AB13+网约车!AB13+'轨道、轮渡'!AB8</f>
        <v>1752.7849391239602</v>
      </c>
      <c r="Q8" s="223">
        <f t="shared" si="4"/>
        <v>-7.7622988362478496E-2</v>
      </c>
      <c r="R8" s="222">
        <f>班线包车!AD10+公交!AD13+出租!AD13+网约车!AD13+'轨道、轮渡'!AD8</f>
        <v>1757.3364739319547</v>
      </c>
      <c r="S8" s="223">
        <f t="shared" si="5"/>
        <v>-3.9361018358590405E-2</v>
      </c>
      <c r="T8" s="222">
        <f>班线包车!AF10+公交!AF13+出租!AF13+网约车!AF13+'轨道、轮渡'!AF8</f>
        <v>1611.7776272299991</v>
      </c>
      <c r="U8" s="223">
        <f t="shared" si="6"/>
        <v>-9.5711879459497329E-2</v>
      </c>
      <c r="V8" s="222">
        <f>班线包车!AH10+公交!AH13+出租!AH13+网约车!AH13+'轨道、轮渡'!AH8</f>
        <v>1514.8105222946219</v>
      </c>
      <c r="W8" s="223">
        <f t="shared" si="7"/>
        <v>-0.13441020269616288</v>
      </c>
      <c r="X8" s="222">
        <f>班线包车!AJ10+公交!AJ13+出租!AJ13+网约车!AJ13+'轨道、轮渡'!AJ8</f>
        <v>1511.4160414927489</v>
      </c>
      <c r="Y8" s="223">
        <f t="shared" si="8"/>
        <v>-0.10957811508879589</v>
      </c>
      <c r="Z8" s="222">
        <f>班线包车!AL10+公交!AL13+出租!AL13+网约车!AL13+'轨道、轮渡'!AL8</f>
        <v>1541.7795190616737</v>
      </c>
      <c r="AA8" s="223">
        <f t="shared" si="9"/>
        <v>-9.5812309679054297E-2</v>
      </c>
      <c r="AB8" s="222">
        <f>班线包车!AN10+公交!AN13+出租!AN13+网约车!AN13+'轨道、轮渡'!AN8</f>
        <v>1628.1985630011341</v>
      </c>
      <c r="AC8" s="223">
        <f t="shared" si="10"/>
        <v>-6.3549962445307084E-2</v>
      </c>
      <c r="AD8" s="222">
        <f>班线包车!AP10+公交!AP13+出租!AP13+网约车!AP13+'轨道、轮渡'!AP8</f>
        <v>1587.3440251531579</v>
      </c>
      <c r="AE8" s="223">
        <f t="shared" si="11"/>
        <v>-8.925578364450848E-2</v>
      </c>
      <c r="AF8" s="222">
        <f>班线包车!AR10+公交!AR13+出租!AR13+网约车!AR13+'轨道、轮渡'!AR8</f>
        <v>1600.954711787364</v>
      </c>
      <c r="AG8" s="223">
        <f t="shared" si="12"/>
        <v>-9.7639910576761579E-2</v>
      </c>
      <c r="AH8" s="222">
        <f t="shared" si="13"/>
        <v>17898.417902786652</v>
      </c>
      <c r="AI8" s="223">
        <f t="shared" si="14"/>
        <v>-8.6814177730663245E-2</v>
      </c>
      <c r="AJ8" s="224"/>
      <c r="AK8" s="222">
        <f>班线包车!AW10+公交!AW13+出租!AW13+网约车!AW13+'轨道、轮渡'!AW8</f>
        <v>1949.6149121958961</v>
      </c>
      <c r="AL8" s="224"/>
      <c r="AM8" s="222">
        <f>班线包车!AY10+公交!AY13+出租!AY13+网约车!AY13+'轨道、轮渡'!AY8</f>
        <v>1652.5297014123771</v>
      </c>
      <c r="AN8" s="224"/>
      <c r="AO8" s="222">
        <f>班线包车!BA10+公交!BA13+出租!BA13+网约车!BA13+'轨道、轮渡'!BA8</f>
        <v>1851.6208316451618</v>
      </c>
      <c r="AP8" s="224"/>
      <c r="AQ8" s="222">
        <f>班线包车!BC10+公交!BC13+出租!BC13+网约车!BC13+'轨道、轮渡'!BC8</f>
        <v>1900.2912225795744</v>
      </c>
      <c r="AR8" s="224"/>
      <c r="AS8" s="222">
        <f>班线包车!BE10+公交!BE13+出租!BE13+网约车!BE13+'轨道、轮渡'!BE8</f>
        <v>1829.341206755171</v>
      </c>
      <c r="AT8" s="224"/>
      <c r="AU8" s="222">
        <f>班线包车!BG10+公交!BG13+出租!BG13+网约车!BG13+'轨道、轮渡'!BG8</f>
        <v>1782.371780209412</v>
      </c>
      <c r="AV8" s="224"/>
      <c r="AW8" s="222">
        <f>班线包车!BI10+公交!BI13+出租!BI13+网约车!BI13+'轨道、轮渡'!BI8</f>
        <v>1750.03278344199</v>
      </c>
      <c r="AX8" s="224"/>
      <c r="AY8" s="222">
        <f>班线包车!BK10+公交!BK13+出租!BK13+网约车!BK13+'轨道、轮渡'!BK8</f>
        <v>1697.4156488117681</v>
      </c>
      <c r="AZ8" s="224"/>
      <c r="BA8" s="222">
        <f>班线包车!BM10+公交!BM13+出租!BM13+网约车!BM13+'轨道、轮渡'!BM8</f>
        <v>1705.1542899399701</v>
      </c>
      <c r="BB8" s="224"/>
      <c r="BC8" s="222">
        <f>班线包车!BO10+公交!BO13+出租!BO13+网约车!BO13+'轨道、轮渡'!BO8</f>
        <v>1738.6923997064177</v>
      </c>
      <c r="BD8" s="224"/>
      <c r="BE8" s="222">
        <f>班线包车!BQ10+公交!BQ13+出租!BQ13+网约车!BQ13+'轨道、轮渡'!BQ8</f>
        <v>1742.9087076777753</v>
      </c>
      <c r="BF8" s="224"/>
      <c r="BG8" s="222">
        <f>班线包车!BS10+公交!BS13+出租!BS13+网约车!BS13+'轨道、轮渡'!BS8</f>
        <v>1774.1860821998969</v>
      </c>
      <c r="BH8" s="224"/>
      <c r="BI8" s="222">
        <f>班线包车!BU10+公交!BU13+出租!BU13+网约车!BU13+'轨道、轮渡'!BU8</f>
        <v>21374.15956657541</v>
      </c>
      <c r="BJ8" s="224"/>
      <c r="BK8" s="224"/>
      <c r="BL8" s="224"/>
      <c r="BM8" s="224"/>
      <c r="BN8" s="224"/>
      <c r="BO8" s="224"/>
      <c r="BP8" s="224"/>
      <c r="BQ8" s="224"/>
      <c r="BR8" s="224"/>
      <c r="BS8" s="224"/>
      <c r="BT8" s="224"/>
      <c r="BU8" s="224"/>
      <c r="BV8" s="224"/>
      <c r="BW8" s="224"/>
      <c r="BX8" s="224"/>
      <c r="BY8" s="224"/>
      <c r="BZ8" s="224"/>
      <c r="CA8" s="224"/>
      <c r="CB8" s="224"/>
      <c r="CC8" s="224"/>
      <c r="CD8" s="224"/>
      <c r="CE8" s="224"/>
      <c r="CF8" s="224"/>
      <c r="CG8" s="224"/>
      <c r="CH8" s="224"/>
      <c r="CI8" s="224"/>
      <c r="CJ8" s="224"/>
      <c r="CK8" s="224"/>
      <c r="CL8" s="222"/>
    </row>
    <row r="9" spans="1:274" s="88" customFormat="1" ht="31.2" customHeight="1">
      <c r="A9" s="598"/>
      <c r="B9" s="221" t="s">
        <v>194</v>
      </c>
      <c r="C9" s="222">
        <f>班线包车!C11+公交!C14+出租!C14+网约车!C14+'轨道、轮渡'!C9</f>
        <v>12691.03808218395</v>
      </c>
      <c r="D9" s="223">
        <f t="shared" si="0"/>
        <v>-6.9126404026905508E-2</v>
      </c>
      <c r="E9" s="223"/>
      <c r="F9" s="223"/>
      <c r="G9" s="223"/>
      <c r="H9" s="223"/>
      <c r="I9" s="582"/>
      <c r="J9" s="222">
        <f>班线包车!V11+公交!V14+出租!V14+网约车!V14+'轨道、轮渡'!V9</f>
        <v>13633.470899899459</v>
      </c>
      <c r="K9" s="223">
        <f t="shared" si="1"/>
        <v>-0.13596908211801451</v>
      </c>
      <c r="L9" s="222">
        <f>班线包车!X11+公交!X14+出租!X14+网约车!X14+'轨道、轮渡'!X9</f>
        <v>13581.257193476225</v>
      </c>
      <c r="M9" s="223">
        <f t="shared" si="2"/>
        <v>4.3170957145201916E-2</v>
      </c>
      <c r="N9" s="222">
        <f>班线包车!Z11+公交!Z14+出租!Z14+网约车!Z14+'轨道、轮渡'!Z9</f>
        <v>14055.915116268399</v>
      </c>
      <c r="O9" s="223">
        <f t="shared" si="3"/>
        <v>-6.9731956364570635E-2</v>
      </c>
      <c r="P9" s="222">
        <f>班线包车!AB11+公交!AB14+出租!AB14+网约车!AB14+'轨道、轮渡'!AB9</f>
        <v>14955.339743736849</v>
      </c>
      <c r="Q9" s="223">
        <f t="shared" si="4"/>
        <v>-5.468376626573479E-2</v>
      </c>
      <c r="R9" s="222">
        <f>班线包车!AD11+公交!AD14+出租!AD14+网约车!AD14+'轨道、轮渡'!AD9</f>
        <v>14509.624009250492</v>
      </c>
      <c r="S9" s="223">
        <f t="shared" si="5"/>
        <v>-4.8593639948364853E-2</v>
      </c>
      <c r="T9" s="222">
        <f>班线包车!AF11+公交!AF14+出租!AF14+网约车!AF14+'轨道、轮渡'!AF9</f>
        <v>13215.600270044417</v>
      </c>
      <c r="U9" s="223">
        <f t="shared" si="6"/>
        <v>-8.3801799479276462E-2</v>
      </c>
      <c r="V9" s="222">
        <f>班线包车!AH11+公交!AH14+出租!AH14+网约车!AH14+'轨道、轮渡'!AH9</f>
        <v>12410.729661601546</v>
      </c>
      <c r="W9" s="223">
        <f t="shared" si="7"/>
        <v>-0.13761522852715125</v>
      </c>
      <c r="X9" s="222">
        <f>班线包车!AJ11+公交!AJ14+出租!AJ14+网约车!AJ14+'轨道、轮渡'!AJ9</f>
        <v>12466.638954000287</v>
      </c>
      <c r="Y9" s="223">
        <f t="shared" si="8"/>
        <v>-0.10216805948609342</v>
      </c>
      <c r="Z9" s="222">
        <f>班线包车!AL11+公交!AL14+出租!AL14+网约车!AL14+'轨道、轮渡'!AL9</f>
        <v>12717.01149853093</v>
      </c>
      <c r="AA9" s="223">
        <f t="shared" si="9"/>
        <v>-8.7831304167206192E-2</v>
      </c>
      <c r="AB9" s="222">
        <f>班线包车!AN11+公交!AN14+出租!AN14+网约车!AN14+'轨道、轮渡'!AN9</f>
        <v>13520.985077939498</v>
      </c>
      <c r="AC9" s="223">
        <f t="shared" si="10"/>
        <v>-7.2492915084078291E-2</v>
      </c>
      <c r="AD9" s="222">
        <f>班线包车!AP11+公交!AP14+出租!AP14+网约车!AP14+'轨道、轮渡'!AP9</f>
        <v>13373.095233935794</v>
      </c>
      <c r="AE9" s="223">
        <f t="shared" si="11"/>
        <v>-7.6835451283651657E-2</v>
      </c>
      <c r="AF9" s="222">
        <f>班线包车!AR11+公交!AR14+出租!AR14+网约车!AR14+'轨道、轮渡'!AR9</f>
        <v>13332.22832107164</v>
      </c>
      <c r="AG9" s="223">
        <f t="shared" si="12"/>
        <v>-6.2102274948697689E-2</v>
      </c>
      <c r="AH9" s="222">
        <f t="shared" si="13"/>
        <v>148439.66765868393</v>
      </c>
      <c r="AI9" s="223">
        <f t="shared" si="14"/>
        <v>-7.6207580287881549E-2</v>
      </c>
      <c r="AJ9" s="224"/>
      <c r="AK9" s="222">
        <f>班线包车!AW11+公交!AW14+出租!AW14+网约车!AW14+'轨道、轮渡'!AW9</f>
        <v>15778.915566261716</v>
      </c>
      <c r="AL9" s="224"/>
      <c r="AM9" s="222">
        <f>班线包车!AY11+公交!AY14+出租!AY14+网约车!AY14+'轨道、轮渡'!AY9</f>
        <v>13019.205625359269</v>
      </c>
      <c r="AN9" s="224"/>
      <c r="AO9" s="222">
        <f>班线包车!BA11+公交!BA14+出租!BA14+网约车!BA14+'轨道、轮渡'!BA9</f>
        <v>15109.532368046055</v>
      </c>
      <c r="AP9" s="224"/>
      <c r="AQ9" s="222">
        <f>班线包车!BC11+公交!BC14+出租!BC14+网约车!BC14+'轨道、轮渡'!BC9</f>
        <v>15820.462200949461</v>
      </c>
      <c r="AR9" s="224"/>
      <c r="AS9" s="222">
        <f>班线包车!BE11+公交!BE14+出租!BE14+网约车!BE14+'轨道、轮渡'!BE9</f>
        <v>15250.71159757963</v>
      </c>
      <c r="AT9" s="224"/>
      <c r="AU9" s="222">
        <f>班线包车!BG11+公交!BG14+出租!BG14+网约车!BG14+'轨道、轮渡'!BG9</f>
        <v>14424.390118353536</v>
      </c>
      <c r="AV9" s="224"/>
      <c r="AW9" s="222">
        <f>班线包车!BI11+公交!BI14+出租!BI14+网约车!BI14+'轨道、轮渡'!BI9</f>
        <v>14391.174417894141</v>
      </c>
      <c r="AX9" s="224"/>
      <c r="AY9" s="222">
        <f>班线包车!BK11+公交!BK14+出租!BK14+网约车!BK14+'轨道、轮渡'!BK9</f>
        <v>13885.27005050027</v>
      </c>
      <c r="AZ9" s="224"/>
      <c r="BA9" s="222">
        <f>班线包车!BM11+公交!BM14+出租!BM14+网约车!BM14+'轨道、轮渡'!BM9</f>
        <v>13941.512744986852</v>
      </c>
      <c r="BB9" s="224"/>
      <c r="BC9" s="222">
        <f>班线包车!BO11+公交!BO14+出租!BO14+网约车!BO14+'轨道、轮渡'!BO9</f>
        <v>14577.770130095741</v>
      </c>
      <c r="BD9" s="224"/>
      <c r="BE9" s="222">
        <f>班线包车!BQ11+公交!BQ14+出租!BQ14+网约车!BQ14+'轨道、轮渡'!BQ9</f>
        <v>14486.144699264023</v>
      </c>
      <c r="BF9" s="224"/>
      <c r="BG9" s="222">
        <f>班线包车!BS11+公交!BS14+出租!BS14+网约车!BS14+'轨道、轮渡'!BS9</f>
        <v>14215.012964598434</v>
      </c>
      <c r="BH9" s="224"/>
      <c r="BI9" s="222">
        <f>班线包车!BU11+公交!BU14+出租!BU14+网约车!BU14+'轨道、轮渡'!BU9</f>
        <v>174900.10248388915</v>
      </c>
      <c r="BJ9" s="224"/>
      <c r="BK9" s="224"/>
      <c r="BL9" s="224"/>
      <c r="BM9" s="224"/>
      <c r="BN9" s="224"/>
      <c r="BO9" s="224"/>
      <c r="BP9" s="224"/>
      <c r="BQ9" s="224"/>
      <c r="BR9" s="224"/>
      <c r="BS9" s="224"/>
      <c r="BT9" s="224"/>
      <c r="BU9" s="224"/>
      <c r="BV9" s="224"/>
      <c r="BW9" s="224"/>
      <c r="BX9" s="224"/>
      <c r="BY9" s="224"/>
      <c r="BZ9" s="224"/>
      <c r="CA9" s="224"/>
      <c r="CB9" s="224"/>
      <c r="CC9" s="224"/>
      <c r="CD9" s="224"/>
      <c r="CE9" s="224"/>
      <c r="CF9" s="224"/>
      <c r="CG9" s="224"/>
      <c r="CH9" s="224"/>
      <c r="CI9" s="224"/>
      <c r="CJ9" s="224"/>
      <c r="CK9" s="224"/>
      <c r="CL9" s="222"/>
    </row>
    <row r="10" spans="1:274" s="88" customFormat="1" ht="31.2" customHeight="1">
      <c r="A10" s="636" t="s">
        <v>95</v>
      </c>
      <c r="B10" s="221" t="s">
        <v>193</v>
      </c>
      <c r="C10" s="222">
        <f>班线包车!C14+公交!C17+出租!C17+网约车!C17</f>
        <v>1958.7798703274561</v>
      </c>
      <c r="D10" s="223">
        <f t="shared" si="0"/>
        <v>-1.3862125393819702E-2</v>
      </c>
      <c r="E10" s="223"/>
      <c r="F10" s="223"/>
      <c r="G10" s="223"/>
      <c r="H10" s="223"/>
      <c r="I10" s="582"/>
      <c r="J10" s="222">
        <f>班线包车!V14+公交!V17+出租!V17+网约车!V17</f>
        <v>1986.314409746919</v>
      </c>
      <c r="K10" s="223">
        <f t="shared" si="1"/>
        <v>-0.11009770577896438</v>
      </c>
      <c r="L10" s="222">
        <f>班线包车!X14+公交!X17+出租!X17+网约车!X17</f>
        <v>1750.5121476716558</v>
      </c>
      <c r="M10" s="223">
        <f t="shared" si="2"/>
        <v>-7.4292594418439606E-2</v>
      </c>
      <c r="N10" s="222">
        <f>班线包车!Z14+公交!Z17+出租!Z17+网约车!Z17</f>
        <v>1862.141522492559</v>
      </c>
      <c r="O10" s="223">
        <f t="shared" si="3"/>
        <v>-9.4829755429595486E-2</v>
      </c>
      <c r="P10" s="222">
        <f>班线包车!AB14+公交!AB17+出租!AB17+网约车!AB17</f>
        <v>1966.6509053761399</v>
      </c>
      <c r="Q10" s="223">
        <f t="shared" si="4"/>
        <v>-7.9946593013152101E-2</v>
      </c>
      <c r="R10" s="222">
        <f>班线包车!AD14+公交!AD17+出租!AD17+网约车!AD17</f>
        <v>1896.05184983653</v>
      </c>
      <c r="S10" s="223">
        <f t="shared" si="5"/>
        <v>-7.2209441763833038E-2</v>
      </c>
      <c r="T10" s="222">
        <f>班线包车!AF14+公交!AF17+出租!AF17+网约车!AF17</f>
        <v>1925.324934090125</v>
      </c>
      <c r="U10" s="223">
        <f t="shared" si="6"/>
        <v>-5.5932441498495966E-2</v>
      </c>
      <c r="V10" s="222">
        <f>班线包车!AH14+公交!AH17+出租!AH17+网约车!AH17</f>
        <v>1763.979801389072</v>
      </c>
      <c r="W10" s="223">
        <f t="shared" si="7"/>
        <v>-0.13126943162601934</v>
      </c>
      <c r="X10" s="222">
        <f>班线包车!AJ14+公交!AJ17+出租!AJ17+网约车!AJ17</f>
        <v>1738.5107016407119</v>
      </c>
      <c r="Y10" s="223">
        <f t="shared" si="8"/>
        <v>-9.4857928109151612E-2</v>
      </c>
      <c r="Z10" s="222">
        <f>班线包车!AL14+公交!AL17+出租!AL17+网约车!AL17</f>
        <v>1924.481481696783</v>
      </c>
      <c r="AA10" s="223">
        <f t="shared" si="9"/>
        <v>-4.9446936495643579E-2</v>
      </c>
      <c r="AB10" s="222">
        <f>班线包车!AN14+公交!AN17+出租!AN17+网约车!AN17</f>
        <v>1902.59064760668</v>
      </c>
      <c r="AC10" s="223">
        <f t="shared" si="10"/>
        <v>-5.1139343326262909E-2</v>
      </c>
      <c r="AD10" s="222">
        <f>班线包车!AP14+公交!AP17+出租!AP17+网约车!AP17</f>
        <v>1908.9814253348748</v>
      </c>
      <c r="AE10" s="223">
        <f t="shared" si="11"/>
        <v>-4.9728534076162068E-2</v>
      </c>
      <c r="AF10" s="222">
        <f>班线包车!AR14+公交!AR17+出租!AR17+网约车!AR17</f>
        <v>1911.522511562586</v>
      </c>
      <c r="AG10" s="223">
        <f t="shared" si="12"/>
        <v>-6.6710906213233501E-2</v>
      </c>
      <c r="AH10" s="222">
        <f t="shared" si="13"/>
        <v>20625.539826882054</v>
      </c>
      <c r="AI10" s="223">
        <f t="shared" si="14"/>
        <v>-7.8833442239333196E-2</v>
      </c>
      <c r="AJ10" s="224"/>
      <c r="AK10" s="222">
        <f>班线包车!AW14+公交!AW17+出租!AW17+网约车!AW17</f>
        <v>2232.0589829309447</v>
      </c>
      <c r="AL10" s="224"/>
      <c r="AM10" s="222">
        <f>班线包车!AY14+公交!AY17+出租!AY17+网约车!AY17</f>
        <v>1890.999399072459</v>
      </c>
      <c r="AN10" s="224"/>
      <c r="AO10" s="222">
        <f>班线包车!BA14+公交!BA17+出租!BA17+网约车!BA17</f>
        <v>2057.2279454196319</v>
      </c>
      <c r="AP10" s="224"/>
      <c r="AQ10" s="222">
        <f>班线包车!BC14+公交!BC17+出租!BC17+网约车!BC17</f>
        <v>2137.539941096325</v>
      </c>
      <c r="AR10" s="224"/>
      <c r="AS10" s="222">
        <f>班线包车!BE14+公交!BE17+出租!BE17+网约车!BE17</f>
        <v>2043.620548845782</v>
      </c>
      <c r="AT10" s="224"/>
      <c r="AU10" s="222">
        <f>班线包车!BG14+公交!BG17+出租!BG17+网约车!BG17</f>
        <v>2039.3931734569371</v>
      </c>
      <c r="AV10" s="224"/>
      <c r="AW10" s="222">
        <f>班线包车!BI14+公交!BI17+出租!BI17+网约车!BI17</f>
        <v>2030.525764381408</v>
      </c>
      <c r="AX10" s="224"/>
      <c r="AY10" s="222">
        <f>班线包车!BK14+公交!BK17+出租!BK17+网约车!BK17</f>
        <v>1920.7047773273321</v>
      </c>
      <c r="AZ10" s="224"/>
      <c r="BA10" s="222">
        <f>班线包车!BM14+公交!BM17+出租!BM17+网约车!BM17</f>
        <v>2024.5913201330322</v>
      </c>
      <c r="BB10" s="224"/>
      <c r="BC10" s="222">
        <f>班线包车!BO14+公交!BO17+出租!BO17+网约车!BO17</f>
        <v>2005.131769585932</v>
      </c>
      <c r="BD10" s="224"/>
      <c r="BE10" s="222">
        <f>班线包车!BQ14+公交!BQ17+出租!BQ17+网约车!BQ17</f>
        <v>2008.8800872064439</v>
      </c>
      <c r="BF10" s="224"/>
      <c r="BG10" s="222">
        <f>班线包车!BS14+公交!BS17+出租!BS17+网约车!BS17</f>
        <v>2048.156915459811</v>
      </c>
      <c r="BH10" s="224"/>
      <c r="BI10" s="222">
        <f>班线包车!BU14+公交!BU17+出租!BU17+网约车!BU17</f>
        <v>24438.830624916034</v>
      </c>
      <c r="BJ10" s="224"/>
      <c r="BK10" s="224"/>
      <c r="BL10" s="224"/>
      <c r="BM10" s="224"/>
      <c r="BN10" s="224"/>
      <c r="BO10" s="224"/>
      <c r="BP10" s="224"/>
      <c r="BQ10" s="224"/>
      <c r="BR10" s="224"/>
      <c r="BS10" s="224"/>
      <c r="BT10" s="224"/>
      <c r="BU10" s="224"/>
      <c r="BV10" s="224"/>
      <c r="BW10" s="224"/>
      <c r="BX10" s="224"/>
      <c r="BY10" s="224"/>
      <c r="BZ10" s="224"/>
      <c r="CA10" s="224"/>
      <c r="CB10" s="224"/>
      <c r="CC10" s="224"/>
      <c r="CD10" s="224"/>
      <c r="CE10" s="224"/>
      <c r="CF10" s="224"/>
      <c r="CG10" s="224"/>
      <c r="CH10" s="224"/>
      <c r="CI10" s="224"/>
      <c r="CJ10" s="224"/>
      <c r="CK10" s="224"/>
      <c r="CL10" s="222"/>
    </row>
    <row r="11" spans="1:274" s="88" customFormat="1" ht="31.2" customHeight="1">
      <c r="A11" s="598"/>
      <c r="B11" s="221" t="s">
        <v>194</v>
      </c>
      <c r="C11" s="222">
        <f>班线包车!C15+公交!C18+出租!C18+网约车!C18</f>
        <v>15692.600905588219</v>
      </c>
      <c r="D11" s="223">
        <f t="shared" si="0"/>
        <v>-8.6018987234600996E-2</v>
      </c>
      <c r="E11" s="223"/>
      <c r="F11" s="223"/>
      <c r="G11" s="223"/>
      <c r="H11" s="223"/>
      <c r="I11" s="582"/>
      <c r="J11" s="222">
        <f>班线包车!V15+公交!V18+出租!V18+网约车!V18</f>
        <v>17169.504274610354</v>
      </c>
      <c r="K11" s="223">
        <f t="shared" si="1"/>
        <v>-0.11469556125163716</v>
      </c>
      <c r="L11" s="222">
        <f>班线包车!X15+公交!X18+出租!X18+网约车!X18</f>
        <v>17535.402839477909</v>
      </c>
      <c r="M11" s="223">
        <f t="shared" si="2"/>
        <v>-5.4543681715752967E-2</v>
      </c>
      <c r="N11" s="222">
        <f>班线包车!Z15+公交!Z18+出租!Z18+网约车!Z18</f>
        <v>16528.380247171601</v>
      </c>
      <c r="O11" s="223">
        <f t="shared" si="3"/>
        <v>-0.11206897543300764</v>
      </c>
      <c r="P11" s="222">
        <f>班线包车!AB15+公交!AB18+出租!AB18+网约车!AB18</f>
        <v>17776.421099336218</v>
      </c>
      <c r="Q11" s="223">
        <f t="shared" si="4"/>
        <v>-0.10117356160299606</v>
      </c>
      <c r="R11" s="222">
        <f>班线包车!AD15+公交!AD18+出租!AD18+网约车!AD18</f>
        <v>17079.791389405993</v>
      </c>
      <c r="S11" s="223">
        <f t="shared" si="5"/>
        <v>-9.3900532557904648E-2</v>
      </c>
      <c r="T11" s="222">
        <f>班线包车!AF15+公交!AF18+出租!AF18+网约车!AF18</f>
        <v>17481.703383277341</v>
      </c>
      <c r="U11" s="223">
        <f t="shared" si="6"/>
        <v>-4.2238147957724514E-2</v>
      </c>
      <c r="V11" s="222">
        <f>班线包车!AH15+公交!AH18+出租!AH18+网约车!AH18</f>
        <v>15852.847780307231</v>
      </c>
      <c r="W11" s="223">
        <f t="shared" si="7"/>
        <v>-0.15242064779329456</v>
      </c>
      <c r="X11" s="222">
        <f>班线包车!AJ15+公交!AJ18+出租!AJ18+网约车!AJ18</f>
        <v>15974.254117319284</v>
      </c>
      <c r="Y11" s="223">
        <f t="shared" si="8"/>
        <v>-0.11612889153362915</v>
      </c>
      <c r="Z11" s="222">
        <f>班线包车!AL15+公交!AL18+出租!AL18+网约车!AL18</f>
        <v>16188.965185604588</v>
      </c>
      <c r="AA11" s="223">
        <f t="shared" si="9"/>
        <v>-0.15229078805456264</v>
      </c>
      <c r="AB11" s="222">
        <f>班线包车!AN15+公交!AN18+出租!AN18+网约车!AN18</f>
        <v>16352.908153819115</v>
      </c>
      <c r="AC11" s="223">
        <f t="shared" si="10"/>
        <v>-0.14674030839904328</v>
      </c>
      <c r="AD11" s="222">
        <f>班线包车!AP15+公交!AP18+出租!AP18+网约车!AP18</f>
        <v>15787.782494239364</v>
      </c>
      <c r="AE11" s="223">
        <f t="shared" si="11"/>
        <v>-7.0189453787179001E-2</v>
      </c>
      <c r="AF11" s="222">
        <f>班线包车!AR15+公交!AR18+出租!AR18+网约车!AR18</f>
        <v>15038.4918875402</v>
      </c>
      <c r="AG11" s="223">
        <f t="shared" si="12"/>
        <v>-0.1104348232266652</v>
      </c>
      <c r="AH11" s="222">
        <f t="shared" si="13"/>
        <v>183727.96096456901</v>
      </c>
      <c r="AI11" s="223">
        <f t="shared" si="14"/>
        <v>-0.10574678133424509</v>
      </c>
      <c r="AJ11" s="224"/>
      <c r="AK11" s="222">
        <f>班线包车!AW15+公交!AW18+出租!AW18+网约车!AW18</f>
        <v>19393.898328223087</v>
      </c>
      <c r="AL11" s="224"/>
      <c r="AM11" s="222">
        <f>班线包车!AY15+公交!AY18+出租!AY18+网约车!AY18</f>
        <v>18547.025917918687</v>
      </c>
      <c r="AN11" s="224"/>
      <c r="AO11" s="222">
        <f>班线包车!BA15+公交!BA18+出租!BA18+网约车!BA18</f>
        <v>18614.486699833262</v>
      </c>
      <c r="AP11" s="224"/>
      <c r="AQ11" s="222">
        <f>班线包车!BC15+公交!BC18+出租!BC18+网约车!BC18</f>
        <v>19777.367843161424</v>
      </c>
      <c r="AR11" s="224"/>
      <c r="AS11" s="222">
        <f>班线包车!BE15+公交!BE18+出租!BE18+网约车!BE18</f>
        <v>18849.797404276131</v>
      </c>
      <c r="AT11" s="224"/>
      <c r="AU11" s="222">
        <f>班线包车!BG15+公交!BG18+出租!BG18+网约车!BG18</f>
        <v>18252.662022401892</v>
      </c>
      <c r="AV11" s="224"/>
      <c r="AW11" s="222">
        <f>班线包车!BI15+公交!BI18+出租!BI18+网约车!BI18</f>
        <v>18703.673867271227</v>
      </c>
      <c r="AX11" s="224"/>
      <c r="AY11" s="222">
        <f>班线包车!BK15+公交!BK18+出租!BK18+网约车!BK18</f>
        <v>18073.058350144122</v>
      </c>
      <c r="AZ11" s="224"/>
      <c r="BA11" s="222">
        <f>班线包车!BM15+公交!BM18+出租!BM18+网约车!BM18</f>
        <v>19097.30949891646</v>
      </c>
      <c r="BB11" s="224"/>
      <c r="BC11" s="222">
        <f>班线包车!BO15+公交!BO18+出租!BO18+网约车!BO18</f>
        <v>19165.218180102274</v>
      </c>
      <c r="BD11" s="224"/>
      <c r="BE11" s="222">
        <f>班线包车!BQ15+公交!BQ18+出租!BQ18+网约车!BQ18</f>
        <v>16979.569180564828</v>
      </c>
      <c r="BF11" s="224"/>
      <c r="BG11" s="222">
        <f>班线包车!BS15+公交!BS18+出租!BS18+网约车!BS18</f>
        <v>16905.441310201011</v>
      </c>
      <c r="BH11" s="224"/>
      <c r="BI11" s="222">
        <f>班线包车!BU15+公交!BU18+出租!BU18+网约车!BU18</f>
        <v>222359.5086030144</v>
      </c>
      <c r="BJ11" s="224"/>
      <c r="BK11" s="224"/>
      <c r="BL11" s="224"/>
      <c r="BM11" s="224"/>
      <c r="BN11" s="224"/>
      <c r="BO11" s="224"/>
      <c r="BP11" s="224"/>
      <c r="BQ11" s="224"/>
      <c r="BR11" s="224"/>
      <c r="BS11" s="224"/>
      <c r="BT11" s="224"/>
      <c r="BU11" s="224"/>
      <c r="BV11" s="224"/>
      <c r="BW11" s="224"/>
      <c r="BX11" s="224"/>
      <c r="BY11" s="224"/>
      <c r="BZ11" s="224"/>
      <c r="CA11" s="224"/>
      <c r="CB11" s="224"/>
      <c r="CC11" s="224"/>
      <c r="CD11" s="224"/>
      <c r="CE11" s="224"/>
      <c r="CF11" s="224"/>
      <c r="CG11" s="224"/>
      <c r="CH11" s="224"/>
      <c r="CI11" s="224"/>
      <c r="CJ11" s="224"/>
      <c r="CK11" s="224"/>
      <c r="CL11" s="222"/>
    </row>
    <row r="12" spans="1:274" s="88" customFormat="1" ht="31.2" customHeight="1">
      <c r="A12" s="636" t="s">
        <v>96</v>
      </c>
      <c r="B12" s="221" t="s">
        <v>193</v>
      </c>
      <c r="C12" s="222">
        <f>班线包车!C18+公交!C21+出租!C21+网约车!C21</f>
        <v>2231.0405606662339</v>
      </c>
      <c r="D12" s="223">
        <f t="shared" si="0"/>
        <v>-0.11071260582112463</v>
      </c>
      <c r="E12" s="223"/>
      <c r="F12" s="223"/>
      <c r="G12" s="223"/>
      <c r="H12" s="223"/>
      <c r="I12" s="582"/>
      <c r="J12" s="222">
        <f>班线包车!V18+公交!V21+出租!V21+网约车!V21</f>
        <v>2508.7958912610789</v>
      </c>
      <c r="K12" s="223">
        <f t="shared" si="1"/>
        <v>9.8710160326061391E-2</v>
      </c>
      <c r="L12" s="222">
        <f>班线包车!X18+公交!X21+出租!X21+网约车!X21</f>
        <v>2157.6145824831701</v>
      </c>
      <c r="M12" s="223">
        <f t="shared" si="2"/>
        <v>4.5703573992303514E-2</v>
      </c>
      <c r="N12" s="222">
        <f>班线包车!Z18+公交!Z21+出租!Z21+网约车!Z21</f>
        <v>2291.429641004901</v>
      </c>
      <c r="O12" s="223">
        <f t="shared" si="3"/>
        <v>1.869336886530526E-2</v>
      </c>
      <c r="P12" s="222">
        <f>班线包车!AB18+公交!AB21+出租!AB21+网约车!AB21</f>
        <v>2463.6060569678311</v>
      </c>
      <c r="Q12" s="223">
        <f t="shared" si="4"/>
        <v>3.0528892010080355E-2</v>
      </c>
      <c r="R12" s="222">
        <f>班线包车!AD18+公交!AD21+出租!AD21+网约车!AD21</f>
        <v>2429.448647634028</v>
      </c>
      <c r="S12" s="223">
        <f t="shared" si="5"/>
        <v>2.3810974090283432E-2</v>
      </c>
      <c r="T12" s="222">
        <f>班线包车!AF18+公交!AF21+出租!AF21+网约车!AF21</f>
        <v>2327.9462389491982</v>
      </c>
      <c r="U12" s="223">
        <f t="shared" si="6"/>
        <v>-4.0051676988053897E-2</v>
      </c>
      <c r="V12" s="222">
        <f>班线包车!AH18+公交!AH21+出租!AH21+网约车!AH21</f>
        <v>2268.2892849095351</v>
      </c>
      <c r="W12" s="223">
        <f t="shared" si="7"/>
        <v>-5.892195468980943E-2</v>
      </c>
      <c r="X12" s="222">
        <f>班线包车!AJ18+公交!AJ21+出租!AJ21+网约车!AJ21</f>
        <v>2257.213363417763</v>
      </c>
      <c r="Y12" s="223">
        <f t="shared" si="8"/>
        <v>-4.630896357695713E-2</v>
      </c>
      <c r="Z12" s="222">
        <f>班线包车!AL18+公交!AL21+出租!AL21+网约车!AL21</f>
        <v>2235.199127572429</v>
      </c>
      <c r="AA12" s="223">
        <f t="shared" si="9"/>
        <v>-5.1757890647040616E-2</v>
      </c>
      <c r="AB12" s="222">
        <f>班线包车!AN18+公交!AN21+出租!AN21+网约车!AN21</f>
        <v>2323.5407337947531</v>
      </c>
      <c r="AC12" s="223">
        <f t="shared" si="10"/>
        <v>-4.4845501554111378E-2</v>
      </c>
      <c r="AD12" s="222">
        <f>班线包车!AP18+公交!AP21+出租!AP21+网约车!AP21</f>
        <v>2304.2134472774469</v>
      </c>
      <c r="AE12" s="223">
        <f t="shared" si="11"/>
        <v>-6.2266536970573161E-2</v>
      </c>
      <c r="AF12" s="222">
        <f>班线包车!AR18+公交!AR21+出租!AR21+网约车!AR21</f>
        <v>2229.919741925441</v>
      </c>
      <c r="AG12" s="223">
        <f t="shared" si="12"/>
        <v>-7.3942329338477442E-2</v>
      </c>
      <c r="AH12" s="222">
        <f t="shared" si="13"/>
        <v>25567.297015272132</v>
      </c>
      <c r="AI12" s="223">
        <f t="shared" si="14"/>
        <v>-9.3619857258337991E-3</v>
      </c>
      <c r="AJ12" s="224"/>
      <c r="AK12" s="222">
        <f>班线包车!AW18+公交!AW21+出租!AW21+网约车!AW21</f>
        <v>2283.4010113427457</v>
      </c>
      <c r="AL12" s="224"/>
      <c r="AM12" s="222">
        <f>班线包车!AY18+公交!AY21+出租!AY21+网约车!AY21</f>
        <v>2063.313768973549</v>
      </c>
      <c r="AN12" s="224"/>
      <c r="AO12" s="222">
        <f>班线包车!BA18+公交!BA21+出租!BA21+网约车!BA21</f>
        <v>2249.381129826399</v>
      </c>
      <c r="AP12" s="224"/>
      <c r="AQ12" s="222">
        <f>班线包车!BC18+公交!BC21+出租!BC21+网约车!BC21</f>
        <v>2390.6229859916753</v>
      </c>
      <c r="AR12" s="224"/>
      <c r="AS12" s="222">
        <f>班线包车!BE18+公交!BE21+出租!BE21+网约车!BE21</f>
        <v>2372.9464804699292</v>
      </c>
      <c r="AT12" s="224"/>
      <c r="AU12" s="222">
        <f>班线包车!BG18+公交!BG21+出租!BG21+网约车!BG21</f>
        <v>2425.0745411430112</v>
      </c>
      <c r="AV12" s="224"/>
      <c r="AW12" s="222">
        <f>班线包车!BI18+公交!BI21+出租!BI21+网约车!BI21</f>
        <v>2410.3094278029616</v>
      </c>
      <c r="AX12" s="224"/>
      <c r="AY12" s="222">
        <f>班线包车!BK18+公交!BK21+出租!BK21+网约车!BK21</f>
        <v>2366.8182642082602</v>
      </c>
      <c r="AZ12" s="224"/>
      <c r="BA12" s="222">
        <f>班线包车!BM18+公交!BM21+出租!BM21+网约车!BM21</f>
        <v>2357.2029817338898</v>
      </c>
      <c r="BB12" s="224"/>
      <c r="BC12" s="222">
        <f>班线包车!BO18+公交!BO21+出租!BO21+网约车!BO21</f>
        <v>2432.6333986547061</v>
      </c>
      <c r="BD12" s="224"/>
      <c r="BE12" s="222">
        <f>班线包车!BQ18+公交!BQ21+出租!BQ21+网约车!BQ21</f>
        <v>2457.2157634574451</v>
      </c>
      <c r="BF12" s="224"/>
      <c r="BG12" s="222">
        <f>班线包车!BS18+公交!BS21+出租!BS21+网约车!BS21</f>
        <v>2407.9707048185392</v>
      </c>
      <c r="BH12" s="224"/>
      <c r="BI12" s="222">
        <f>班线包车!BU18+公交!BU21+出租!BU21+网约车!BU21</f>
        <v>28216.89045842311</v>
      </c>
      <c r="BJ12" s="224"/>
      <c r="BK12" s="224"/>
      <c r="BL12" s="224"/>
      <c r="BM12" s="224"/>
      <c r="BN12" s="224"/>
      <c r="BO12" s="224"/>
      <c r="BP12" s="224"/>
      <c r="BQ12" s="224"/>
      <c r="BR12" s="224"/>
      <c r="BS12" s="224"/>
      <c r="BT12" s="224"/>
      <c r="BU12" s="224"/>
      <c r="BV12" s="224"/>
      <c r="BW12" s="224"/>
      <c r="BX12" s="224"/>
      <c r="BY12" s="224"/>
      <c r="BZ12" s="224"/>
      <c r="CA12" s="224"/>
      <c r="CB12" s="224"/>
      <c r="CC12" s="224"/>
      <c r="CD12" s="224"/>
      <c r="CE12" s="224"/>
      <c r="CF12" s="224"/>
      <c r="CG12" s="224"/>
      <c r="CH12" s="224"/>
      <c r="CI12" s="224"/>
      <c r="CJ12" s="224"/>
      <c r="CK12" s="224"/>
      <c r="CL12" s="222"/>
    </row>
    <row r="13" spans="1:274" s="88" customFormat="1" ht="31.2" customHeight="1">
      <c r="A13" s="598"/>
      <c r="B13" s="221" t="s">
        <v>194</v>
      </c>
      <c r="C13" s="222">
        <f>班线包车!C19+公交!C22+出租!C22+网约车!C22</f>
        <v>20818.895540500758</v>
      </c>
      <c r="D13" s="223">
        <f t="shared" si="0"/>
        <v>-0.1767685657104221</v>
      </c>
      <c r="E13" s="223"/>
      <c r="F13" s="223"/>
      <c r="G13" s="223"/>
      <c r="H13" s="223"/>
      <c r="I13" s="582"/>
      <c r="J13" s="222">
        <f>班线包车!V19+公交!V22+出租!V22+网约车!V22</f>
        <v>25289.237841685179</v>
      </c>
      <c r="K13" s="223">
        <f t="shared" si="1"/>
        <v>0.18585110473041588</v>
      </c>
      <c r="L13" s="222">
        <f>班线包车!X19+公交!X22+出租!X22+网约车!X22</f>
        <v>24351.547645045248</v>
      </c>
      <c r="M13" s="223">
        <f t="shared" si="2"/>
        <v>8.9934037235720465E-2</v>
      </c>
      <c r="N13" s="222">
        <f>班线包车!Z19+公交!Z22+出租!Z22+网约车!Z22</f>
        <v>25505.589749123101</v>
      </c>
      <c r="O13" s="223">
        <f t="shared" si="3"/>
        <v>6.4336713208550167E-2</v>
      </c>
      <c r="P13" s="222">
        <f>班线包车!AB19+公交!AB22+出租!AB22+网约车!AB22</f>
        <v>27953.313195855357</v>
      </c>
      <c r="Q13" s="223">
        <f t="shared" si="4"/>
        <v>1.096089365399755E-2</v>
      </c>
      <c r="R13" s="222">
        <f>班线包车!AD19+公交!AD22+出租!AD22+网约车!AD22</f>
        <v>27229.478386054601</v>
      </c>
      <c r="S13" s="223">
        <f t="shared" si="5"/>
        <v>1.8312353772262924E-3</v>
      </c>
      <c r="T13" s="222">
        <f>班线包车!AF19+公交!AF22+出租!AF22+网约车!AF22</f>
        <v>25488.735301536919</v>
      </c>
      <c r="U13" s="223">
        <f t="shared" si="6"/>
        <v>-2.234686498198557E-2</v>
      </c>
      <c r="V13" s="222">
        <f>班线包车!AH19+公交!AH22+出租!AH22+网约车!AH22</f>
        <v>26168.152628337495</v>
      </c>
      <c r="W13" s="223">
        <f t="shared" si="7"/>
        <v>-4.8354700402881035E-2</v>
      </c>
      <c r="X13" s="222">
        <f>班线包车!AJ19+公交!AJ22+出租!AJ22+网约车!AJ22</f>
        <v>27444.643872538982</v>
      </c>
      <c r="Y13" s="223">
        <f t="shared" si="8"/>
        <v>-3.343492644993884E-2</v>
      </c>
      <c r="Z13" s="222">
        <f>班线包车!AL19+公交!AL22+出租!AL22+网约车!AL22</f>
        <v>26020.836114949947</v>
      </c>
      <c r="AA13" s="223">
        <f t="shared" si="9"/>
        <v>-3.9665366941232016E-2</v>
      </c>
      <c r="AB13" s="222">
        <f>班线包车!AN19+公交!AN22+出租!AN22+网约车!AN22</f>
        <v>27632.929802504601</v>
      </c>
      <c r="AC13" s="223">
        <f t="shared" si="10"/>
        <v>-3.8022786351405102E-2</v>
      </c>
      <c r="AD13" s="222">
        <f>班线包车!AP19+公交!AP22+出租!AP22+网约车!AP22</f>
        <v>26116.590785543558</v>
      </c>
      <c r="AE13" s="223">
        <f t="shared" si="11"/>
        <v>-6.6242522973083084E-2</v>
      </c>
      <c r="AF13" s="222">
        <f>班线包车!AR19+公交!AR22+出租!AR22+网约车!AR22</f>
        <v>22547.635969662522</v>
      </c>
      <c r="AG13" s="223">
        <f t="shared" si="12"/>
        <v>9.4161206161103017E-4</v>
      </c>
      <c r="AH13" s="222">
        <f t="shared" si="13"/>
        <v>289201.05532317504</v>
      </c>
      <c r="AI13" s="223">
        <f t="shared" si="14"/>
        <v>3.4210959296399057E-3</v>
      </c>
      <c r="AJ13" s="224"/>
      <c r="AK13" s="222">
        <f>班线包车!AW19+公交!AW22+出租!AW22+网约车!AW22</f>
        <v>21325.812103058484</v>
      </c>
      <c r="AL13" s="224"/>
      <c r="AM13" s="222">
        <f>班线包车!AY19+公交!AY22+出租!AY22+网约车!AY22</f>
        <v>22342.221467645319</v>
      </c>
      <c r="AN13" s="224"/>
      <c r="AO13" s="222">
        <f>班线包车!BA19+公交!BA22+出租!BA22+网约车!BA22</f>
        <v>23963.835347024658</v>
      </c>
      <c r="AP13" s="224"/>
      <c r="AQ13" s="222">
        <f>班线包车!BC19+公交!BC22+出租!BC22+网约车!BC22</f>
        <v>27650.24183558816</v>
      </c>
      <c r="AR13" s="224"/>
      <c r="AS13" s="222">
        <f>班线包车!BE19+公交!BE22+出租!BE22+网约车!BE22</f>
        <v>27179.705946981881</v>
      </c>
      <c r="AT13" s="224"/>
      <c r="AU13" s="222">
        <f>班线包车!BG19+公交!BG22+出租!BG22+网约车!BG22</f>
        <v>26071.348199652894</v>
      </c>
      <c r="AV13" s="224"/>
      <c r="AW13" s="222">
        <f>班线包车!BI19+公交!BI22+出租!BI22+网约车!BI22</f>
        <v>27497.800534942839</v>
      </c>
      <c r="AX13" s="224"/>
      <c r="AY13" s="222">
        <f>班线包车!BK19+公交!BK22+出租!BK22+网约车!BK22</f>
        <v>28393.995007225498</v>
      </c>
      <c r="AZ13" s="224"/>
      <c r="BA13" s="222">
        <f>班线包车!BM19+公交!BM22+出租!BM22+网约车!BM22</f>
        <v>27095.592743615645</v>
      </c>
      <c r="BB13" s="224"/>
      <c r="BC13" s="222">
        <f>班线包车!BO19+公交!BO22+出租!BO22+网约车!BO22</f>
        <v>28725.139650343903</v>
      </c>
      <c r="BD13" s="224"/>
      <c r="BE13" s="222">
        <f>班线包车!BQ19+公交!BQ22+出租!BQ22+网约车!BQ22</f>
        <v>27969.351173174819</v>
      </c>
      <c r="BF13" s="224"/>
      <c r="BG13" s="222">
        <f>班线包车!BS19+公交!BS22+出租!BS22+网约车!BS22</f>
        <v>22526.424816350471</v>
      </c>
      <c r="BH13" s="224"/>
      <c r="BI13" s="222">
        <f>班线包车!BU19+公交!BU22+出租!BU22+网约车!BU22</f>
        <v>310741.46882560453</v>
      </c>
      <c r="BJ13" s="224"/>
      <c r="BK13" s="224"/>
      <c r="BL13" s="224"/>
      <c r="BM13" s="224"/>
      <c r="BN13" s="224"/>
      <c r="BO13" s="224"/>
      <c r="BP13" s="224"/>
      <c r="BQ13" s="224"/>
      <c r="BR13" s="224"/>
      <c r="BS13" s="224"/>
      <c r="BT13" s="224"/>
      <c r="BU13" s="224"/>
      <c r="BV13" s="224"/>
      <c r="BW13" s="224"/>
      <c r="BX13" s="224"/>
      <c r="BY13" s="224"/>
      <c r="BZ13" s="224"/>
      <c r="CA13" s="224"/>
      <c r="CB13" s="224"/>
      <c r="CC13" s="224"/>
      <c r="CD13" s="224"/>
      <c r="CE13" s="224"/>
      <c r="CF13" s="224"/>
      <c r="CG13" s="224"/>
      <c r="CH13" s="224"/>
      <c r="CI13" s="224"/>
      <c r="CJ13" s="224"/>
      <c r="CK13" s="224"/>
      <c r="CL13" s="222"/>
    </row>
    <row r="14" spans="1:274" s="88" customFormat="1" ht="31.2" customHeight="1">
      <c r="A14" s="636" t="s">
        <v>97</v>
      </c>
      <c r="B14" s="221" t="s">
        <v>193</v>
      </c>
      <c r="C14" s="222">
        <f>班线包车!C22+公交!C25+出租!C25+网约车!C25</f>
        <v>2272.4020393882129</v>
      </c>
      <c r="D14" s="223">
        <f t="shared" si="0"/>
        <v>-0.18399910029828137</v>
      </c>
      <c r="E14" s="223"/>
      <c r="F14" s="223"/>
      <c r="G14" s="223"/>
      <c r="H14" s="223"/>
      <c r="I14" s="582"/>
      <c r="J14" s="222">
        <f>班线包车!V22+公交!V25+出租!V25+网约车!V25</f>
        <v>2784.8033503625643</v>
      </c>
      <c r="K14" s="223">
        <f t="shared" si="1"/>
        <v>-6.2589341537735432E-3</v>
      </c>
      <c r="L14" s="222">
        <f>班线包车!X22+公交!X25+出租!X25+网约车!X25</f>
        <v>2464.4121177776742</v>
      </c>
      <c r="M14" s="223">
        <f t="shared" si="2"/>
        <v>-3.3353285667387933E-3</v>
      </c>
      <c r="N14" s="222">
        <f>班线包车!Z22+公交!Z25+出租!Z25+网约车!Z25</f>
        <v>2357.7463615813849</v>
      </c>
      <c r="O14" s="223">
        <f t="shared" si="3"/>
        <v>6.201582045283649E-3</v>
      </c>
      <c r="P14" s="222">
        <f>班线包车!AB22+公交!AB25+出租!AB25+网约车!AB25</f>
        <v>2218.659566527383</v>
      </c>
      <c r="Q14" s="223">
        <f t="shared" si="4"/>
        <v>-7.9125670687118066E-2</v>
      </c>
      <c r="R14" s="222">
        <f>班线包车!AD22+公交!AD25+出租!AD25+网约车!AD25</f>
        <v>2373.1137849807974</v>
      </c>
      <c r="S14" s="223">
        <f t="shared" si="5"/>
        <v>-4.8078832756901724E-2</v>
      </c>
      <c r="T14" s="222">
        <f>班线包车!AF22+公交!AF25+出租!AF25+网约车!AF25</f>
        <v>2201.1595851048728</v>
      </c>
      <c r="U14" s="223">
        <f t="shared" si="6"/>
        <v>-7.4142343284650747E-2</v>
      </c>
      <c r="V14" s="222">
        <f>班线包车!AH22+公交!AH25+出租!AH25+网约车!AH25</f>
        <v>2176.7940217785908</v>
      </c>
      <c r="W14" s="223">
        <f t="shared" si="7"/>
        <v>-7.236577541113276E-2</v>
      </c>
      <c r="X14" s="222">
        <f>班线包车!AJ22+公交!AJ25+出租!AJ25+网约车!AJ25</f>
        <v>2235.5621435681342</v>
      </c>
      <c r="Y14" s="223">
        <f t="shared" si="8"/>
        <v>-5.9232559753514713E-2</v>
      </c>
      <c r="Z14" s="222">
        <f>班线包车!AL22+公交!AL25+出租!AL25+网约车!AL25</f>
        <v>2185.5124090101949</v>
      </c>
      <c r="AA14" s="223">
        <f t="shared" si="9"/>
        <v>-6.8351563019239503E-2</v>
      </c>
      <c r="AB14" s="222">
        <f>班线包车!AN22+公交!AN25+出租!AN25+网约车!AN25</f>
        <v>2390.1586184029888</v>
      </c>
      <c r="AC14" s="223">
        <f t="shared" si="10"/>
        <v>-4.7496717908978359E-2</v>
      </c>
      <c r="AD14" s="222">
        <f>班线包车!AP22+公交!AP25+出租!AP25+网约车!AP25</f>
        <v>2527.8876186934881</v>
      </c>
      <c r="AE14" s="223">
        <f t="shared" si="11"/>
        <v>-7.0151299777007403E-2</v>
      </c>
      <c r="AF14" s="222">
        <f>班线包车!AR22+公交!AR25+出租!AR25+网约车!AR25</f>
        <v>2136.4723839882008</v>
      </c>
      <c r="AG14" s="223">
        <f t="shared" si="12"/>
        <v>-0.38953772350606797</v>
      </c>
      <c r="AH14" s="222">
        <f t="shared" si="13"/>
        <v>25915.809577788074</v>
      </c>
      <c r="AI14" s="223">
        <f t="shared" si="14"/>
        <v>-4.7025113355178561E-2</v>
      </c>
      <c r="AJ14" s="224"/>
      <c r="AK14" s="222">
        <f>班线包车!AW22+公交!AW25+出租!AW25+网约车!AW25</f>
        <v>2802.3430308690599</v>
      </c>
      <c r="AL14" s="224"/>
      <c r="AM14" s="222">
        <f>班线包车!AY22+公交!AY25+出租!AY25+网约车!AY25</f>
        <v>2472.6592488060278</v>
      </c>
      <c r="AN14" s="224"/>
      <c r="AO14" s="222">
        <f>班线包车!BA22+公交!BA25+出租!BA25+网约车!BA25</f>
        <v>2343.2147232255847</v>
      </c>
      <c r="AP14" s="224"/>
      <c r="AQ14" s="222">
        <f>班线包车!BC22+公交!BC25+出租!BC25+网约车!BC25</f>
        <v>2409.2967909995432</v>
      </c>
      <c r="AR14" s="224"/>
      <c r="AS14" s="222">
        <f>班线包车!BE22+公交!BE25+出租!BE25+网约车!BE25</f>
        <v>2492.973017769611</v>
      </c>
      <c r="AT14" s="224"/>
      <c r="AU14" s="222">
        <f>班线包车!BG22+公交!BG25+出租!BG25+网约车!BG25</f>
        <v>2377.427641430209</v>
      </c>
      <c r="AV14" s="224"/>
      <c r="AW14" s="222">
        <f>班线包车!BI22+公交!BI25+出租!BI25+网约车!BI25</f>
        <v>2346.6081393701902</v>
      </c>
      <c r="AX14" s="224"/>
      <c r="AY14" s="222">
        <f>班线包车!BK22+公交!BK25+出租!BK25+网约车!BK25</f>
        <v>2376.3175126282081</v>
      </c>
      <c r="AZ14" s="224"/>
      <c r="BA14" s="222">
        <f>班线包车!BM22+公交!BM25+出租!BM25+网约车!BM25</f>
        <v>2345.8552843097059</v>
      </c>
      <c r="BB14" s="224"/>
      <c r="BC14" s="222">
        <f>班线包车!BO22+公交!BO25+出租!BO25+网约车!BO25</f>
        <v>2509.3442336029498</v>
      </c>
      <c r="BD14" s="224"/>
      <c r="BE14" s="222">
        <f>班线包车!BQ22+公交!BQ25+出租!BQ25+网约车!BQ25</f>
        <v>2718.6010133554632</v>
      </c>
      <c r="BF14" s="224"/>
      <c r="BG14" s="222">
        <f>班线包车!BS22+公交!BS25+出租!BS25+网约车!BS25</f>
        <v>3499.7615188584668</v>
      </c>
      <c r="BH14" s="224"/>
      <c r="BI14" s="222">
        <f>班线包车!BU22+公交!BU25+出租!BU25+网约车!BU25</f>
        <v>30694.402155225023</v>
      </c>
      <c r="BJ14" s="224"/>
      <c r="BK14" s="224"/>
      <c r="BL14" s="224"/>
      <c r="BM14" s="224"/>
      <c r="BN14" s="224"/>
      <c r="BO14" s="224"/>
      <c r="BP14" s="224"/>
      <c r="BQ14" s="224"/>
      <c r="BR14" s="224"/>
      <c r="BS14" s="224"/>
      <c r="BT14" s="224"/>
      <c r="BU14" s="224"/>
      <c r="BV14" s="224"/>
      <c r="BW14" s="224"/>
      <c r="BX14" s="224"/>
      <c r="BY14" s="224"/>
      <c r="BZ14" s="224"/>
      <c r="CA14" s="224"/>
      <c r="CB14" s="224"/>
      <c r="CC14" s="224"/>
      <c r="CD14" s="224"/>
      <c r="CE14" s="224"/>
      <c r="CF14" s="224"/>
      <c r="CG14" s="224"/>
      <c r="CH14" s="224"/>
      <c r="CI14" s="224"/>
      <c r="CJ14" s="224"/>
      <c r="CK14" s="224"/>
      <c r="CL14" s="222"/>
    </row>
    <row r="15" spans="1:274" s="88" customFormat="1" ht="31.2" customHeight="1">
      <c r="A15" s="598"/>
      <c r="B15" s="221" t="s">
        <v>194</v>
      </c>
      <c r="C15" s="222">
        <f>班线包车!C23+公交!C26+出租!C26+网约车!C26</f>
        <v>23556.449038003189</v>
      </c>
      <c r="D15" s="223">
        <f t="shared" si="0"/>
        <v>-0.25600359445089815</v>
      </c>
      <c r="E15" s="223"/>
      <c r="F15" s="223"/>
      <c r="G15" s="223"/>
      <c r="H15" s="223"/>
      <c r="I15" s="582"/>
      <c r="J15" s="222">
        <f>班线包车!V23+公交!V26+出租!V26+网约车!V26</f>
        <v>31662.046835585854</v>
      </c>
      <c r="K15" s="223">
        <f t="shared" si="1"/>
        <v>0.14212966162665563</v>
      </c>
      <c r="L15" s="222">
        <f>班线包车!X23+公交!X26+出租!X26+网约车!X26</f>
        <v>30357.24153286915</v>
      </c>
      <c r="M15" s="223">
        <f t="shared" si="2"/>
        <v>8.1271961880094112E-2</v>
      </c>
      <c r="N15" s="222">
        <f>班线包车!Z23+公交!Z26+出租!Z26+网约车!Z26</f>
        <v>28005.162254021881</v>
      </c>
      <c r="O15" s="223">
        <f t="shared" si="3"/>
        <v>6.264230342110122E-2</v>
      </c>
      <c r="P15" s="222">
        <f>班线包车!AB23+公交!AB26+出租!AB26+网约车!AB26</f>
        <v>28298.860920156319</v>
      </c>
      <c r="Q15" s="223">
        <f t="shared" si="4"/>
        <v>2.5905431892251807E-2</v>
      </c>
      <c r="R15" s="222">
        <f>班线包车!AD23+公交!AD26+出租!AD26+网约车!AD26</f>
        <v>28427.716611859898</v>
      </c>
      <c r="S15" s="223">
        <f t="shared" si="5"/>
        <v>3.7379605114505221E-2</v>
      </c>
      <c r="T15" s="222">
        <f>班线包车!AF23+公交!AF26+出租!AF26+网约车!AF26</f>
        <v>26022.931535250202</v>
      </c>
      <c r="U15" s="223">
        <f t="shared" si="6"/>
        <v>2.4145133232108984E-2</v>
      </c>
      <c r="V15" s="222">
        <f>班线包车!AH23+公交!AH26+出租!AH26+网约车!AH26</f>
        <v>26532.1247909019</v>
      </c>
      <c r="W15" s="223">
        <f t="shared" si="7"/>
        <v>4.7961982454487462E-3</v>
      </c>
      <c r="X15" s="222">
        <f>班线包车!AJ23+公交!AJ26+出租!AJ26+网约车!AJ26</f>
        <v>26817.443847390619</v>
      </c>
      <c r="Y15" s="223">
        <f t="shared" si="8"/>
        <v>-1.0164735006809811E-2</v>
      </c>
      <c r="Z15" s="222">
        <f>班线包车!AL23+公交!AL26+出租!AL26+网约车!AL26</f>
        <v>25424.994423513606</v>
      </c>
      <c r="AA15" s="223">
        <f t="shared" si="9"/>
        <v>2.2926348227210847E-2</v>
      </c>
      <c r="AB15" s="222">
        <f>班线包车!AN23+公交!AN26+出租!AN26+网约车!AN26</f>
        <v>28005.463530450848</v>
      </c>
      <c r="AC15" s="223">
        <f t="shared" si="10"/>
        <v>1.9665759231476176E-2</v>
      </c>
      <c r="AD15" s="222">
        <f>班线包车!AP23+公交!AP26+出租!AP26+网约车!AP26</f>
        <v>27517.631702739738</v>
      </c>
      <c r="AE15" s="223">
        <f t="shared" si="11"/>
        <v>-4.0112671298361269E-2</v>
      </c>
      <c r="AF15" s="222">
        <f>班线包车!AR23+公交!AR26+出租!AR26+网约车!AR26</f>
        <v>23220.243202331312</v>
      </c>
      <c r="AG15" s="223">
        <f t="shared" si="12"/>
        <v>-0.27250572397619777</v>
      </c>
      <c r="AH15" s="222">
        <f t="shared" si="13"/>
        <v>307071.61798474001</v>
      </c>
      <c r="AI15" s="223">
        <f t="shared" si="14"/>
        <v>3.3788804480662904E-2</v>
      </c>
      <c r="AJ15" s="224"/>
      <c r="AK15" s="222">
        <f>班线包车!AW23+公交!AW26+出租!AW26+网约车!AW26</f>
        <v>27721.937271545692</v>
      </c>
      <c r="AL15" s="224"/>
      <c r="AM15" s="222">
        <f>班线包车!AY23+公交!AY26+出租!AY26+网约车!AY26</f>
        <v>28075.491276112058</v>
      </c>
      <c r="AN15" s="224"/>
      <c r="AO15" s="222">
        <f>班线包车!BA23+公交!BA26+出租!BA26+网约车!BA26</f>
        <v>26354.270071745927</v>
      </c>
      <c r="AP15" s="224"/>
      <c r="AQ15" s="222">
        <f>班线包车!BC23+公交!BC26+出租!BC26+网约车!BC26</f>
        <v>27584.278277930469</v>
      </c>
      <c r="AR15" s="224"/>
      <c r="AS15" s="222">
        <f>班线包车!BE23+公交!BE26+出租!BE26+网约车!BE26</f>
        <v>27403.38876116816</v>
      </c>
      <c r="AT15" s="224"/>
      <c r="AU15" s="222">
        <f>班线包车!BG23+公交!BG26+出租!BG26+网约车!BG26</f>
        <v>25409.417758129839</v>
      </c>
      <c r="AV15" s="224"/>
      <c r="AW15" s="222">
        <f>班线包车!BI23+公交!BI26+出租!BI26+网约车!BI26</f>
        <v>26405.478879430142</v>
      </c>
      <c r="AX15" s="224"/>
      <c r="AY15" s="222">
        <f>班线包车!BK23+公交!BK26+出租!BK26+网约车!BK26</f>
        <v>27092.835339196685</v>
      </c>
      <c r="AZ15" s="224"/>
      <c r="BA15" s="222">
        <f>班线包车!BM23+公交!BM26+出租!BM26+网约车!BM26</f>
        <v>24855.1564514655</v>
      </c>
      <c r="BB15" s="224"/>
      <c r="BC15" s="222">
        <f>班线包车!BO23+公交!BO26+出租!BO26+网约车!BO26</f>
        <v>27465.336829157248</v>
      </c>
      <c r="BD15" s="224"/>
      <c r="BE15" s="222">
        <f>班线包车!BQ23+公交!BQ26+出租!BQ26+网约车!BQ26</f>
        <v>28667.564285863209</v>
      </c>
      <c r="BF15" s="224"/>
      <c r="BG15" s="222">
        <f>班线包车!BS23+公交!BS26+出租!BS26+网约车!BS26</f>
        <v>31918.111203903947</v>
      </c>
      <c r="BH15" s="224"/>
      <c r="BI15" s="222">
        <f>班线包车!BU23+公交!BU26+出租!BU26+网约车!BU26</f>
        <v>328953.26640564884</v>
      </c>
      <c r="BJ15" s="224"/>
      <c r="BK15" s="224"/>
      <c r="BL15" s="224"/>
      <c r="BM15" s="224"/>
      <c r="BN15" s="224"/>
      <c r="BO15" s="224"/>
      <c r="BP15" s="224"/>
      <c r="BQ15" s="224"/>
      <c r="BR15" s="224"/>
      <c r="BS15" s="224"/>
      <c r="BT15" s="224"/>
      <c r="BU15" s="224"/>
      <c r="BV15" s="224"/>
      <c r="BW15" s="224"/>
      <c r="BX15" s="224"/>
      <c r="BY15" s="224"/>
      <c r="BZ15" s="224"/>
      <c r="CA15" s="224"/>
      <c r="CB15" s="224"/>
      <c r="CC15" s="224"/>
      <c r="CD15" s="224"/>
      <c r="CE15" s="224"/>
      <c r="CF15" s="224"/>
      <c r="CG15" s="224"/>
      <c r="CH15" s="224"/>
      <c r="CI15" s="224"/>
      <c r="CJ15" s="224"/>
      <c r="CK15" s="224"/>
      <c r="CL15" s="222"/>
    </row>
    <row r="16" spans="1:274" s="88" customFormat="1" ht="31.2" customHeight="1">
      <c r="A16" s="636" t="s">
        <v>98</v>
      </c>
      <c r="B16" s="221" t="s">
        <v>193</v>
      </c>
      <c r="C16" s="222">
        <f>班线包车!C26+公交!C29+出租!C29+网约车!C29</f>
        <v>452.5512943025326</v>
      </c>
      <c r="D16" s="223">
        <f t="shared" si="0"/>
        <v>0.11903414307153493</v>
      </c>
      <c r="E16" s="223"/>
      <c r="F16" s="223"/>
      <c r="G16" s="223"/>
      <c r="H16" s="223"/>
      <c r="I16" s="582"/>
      <c r="J16" s="222">
        <f>班线包车!V26+公交!V29+出租!V29+网约车!V29</f>
        <v>404.41240966997287</v>
      </c>
      <c r="K16" s="223">
        <f t="shared" si="1"/>
        <v>-1.2726248999526679E-2</v>
      </c>
      <c r="L16" s="222">
        <f>班线包车!X26+公交!X29+出租!X29+网约车!X29</f>
        <v>396.25858668764357</v>
      </c>
      <c r="M16" s="223">
        <f t="shared" si="2"/>
        <v>-3.6229683191571826E-2</v>
      </c>
      <c r="N16" s="222">
        <f>班线包车!Z26+公交!Z29+出租!Z29+网约车!Z29</f>
        <v>435.27962769801496</v>
      </c>
      <c r="O16" s="223">
        <f t="shared" si="3"/>
        <v>6.4149908770523512E-2</v>
      </c>
      <c r="P16" s="222">
        <f>班线包车!AB26+公交!AB29+出租!AB29+网约车!AB29</f>
        <v>418.83660281380713</v>
      </c>
      <c r="Q16" s="223">
        <f t="shared" si="4"/>
        <v>-1.7816346833596231E-2</v>
      </c>
      <c r="R16" s="222">
        <f>班线包车!AD26+公交!AD29+出租!AD29+网约车!AD29</f>
        <v>409.19535036779155</v>
      </c>
      <c r="S16" s="223">
        <f t="shared" si="5"/>
        <v>-5.6484237144565297E-2</v>
      </c>
      <c r="T16" s="222">
        <f>班线包车!AF26+公交!AF29+出租!AF29+网约车!AF29</f>
        <v>417.77069932715767</v>
      </c>
      <c r="U16" s="223">
        <f t="shared" si="6"/>
        <v>-3.3522778810571197E-2</v>
      </c>
      <c r="V16" s="222">
        <f>班线包车!AH26+公交!AH29+出租!AH29+网约车!AH29</f>
        <v>394.08686138569601</v>
      </c>
      <c r="W16" s="223">
        <f t="shared" si="7"/>
        <v>-5.4668278151307148E-2</v>
      </c>
      <c r="X16" s="222">
        <f>班线包车!AJ26+公交!AJ29+出租!AJ29+网约车!AJ29</f>
        <v>386.84049854486432</v>
      </c>
      <c r="Y16" s="223">
        <f t="shared" si="8"/>
        <v>3.6826002060075247E-3</v>
      </c>
      <c r="Z16" s="222">
        <f>班线包车!AL26+公交!AL29+出租!AL29+网约车!AL29</f>
        <v>403.68463896825313</v>
      </c>
      <c r="AA16" s="223">
        <f t="shared" si="9"/>
        <v>-1.1400636713496115E-2</v>
      </c>
      <c r="AB16" s="222">
        <f>班线包车!AN26+公交!AN29+出租!AN29+网约车!AN29</f>
        <v>436.5702197227896</v>
      </c>
      <c r="AC16" s="223">
        <f t="shared" si="10"/>
        <v>-1.7099099103594306E-2</v>
      </c>
      <c r="AD16" s="222">
        <f>班线包车!AP26+公交!AP29+出租!AP29+网约车!AP29</f>
        <v>420.683624680528</v>
      </c>
      <c r="AE16" s="223">
        <f t="shared" si="11"/>
        <v>-9.3521717321386477E-3</v>
      </c>
      <c r="AF16" s="222">
        <f>班线包车!AR26+公交!AR29+出租!AR29+网约车!AR29</f>
        <v>466.65019764691272</v>
      </c>
      <c r="AG16" s="223">
        <f t="shared" si="12"/>
        <v>8.7559094080985167E-2</v>
      </c>
      <c r="AH16" s="222">
        <f t="shared" si="13"/>
        <v>4523.6191198665183</v>
      </c>
      <c r="AI16" s="223">
        <f t="shared" si="14"/>
        <v>-1.6960422478767723E-2</v>
      </c>
      <c r="AJ16" s="224"/>
      <c r="AK16" s="222">
        <f>班线包车!AW26+公交!AW29+出租!AW29+网约车!AW29</f>
        <v>409.62540456499892</v>
      </c>
      <c r="AL16" s="224"/>
      <c r="AM16" s="222">
        <f>班线包车!AY26+公交!AY29+出租!AY29+网约车!AY29</f>
        <v>411.15458712182897</v>
      </c>
      <c r="AN16" s="224"/>
      <c r="AO16" s="222">
        <f>班线包车!BA26+公交!BA29+出租!BA29+网约车!BA29</f>
        <v>409.03976414462107</v>
      </c>
      <c r="AP16" s="224"/>
      <c r="AQ16" s="222">
        <f>班线包车!BC26+公交!BC29+出租!BC29+网约车!BC29</f>
        <v>426.43410065270848</v>
      </c>
      <c r="AR16" s="224"/>
      <c r="AS16" s="222">
        <f>班线包车!BE26+公交!BE29+出租!BE29+网约车!BE29</f>
        <v>433.69211885704169</v>
      </c>
      <c r="AT16" s="224"/>
      <c r="AU16" s="222">
        <f>班线包车!BG26+公交!BG29+出租!BG29+网约车!BG29</f>
        <v>432.26129925029545</v>
      </c>
      <c r="AV16" s="224"/>
      <c r="AW16" s="222">
        <f>班线包车!BI26+公交!BI29+出租!BI29+网约车!BI29</f>
        <v>416.87679814131155</v>
      </c>
      <c r="AX16" s="224"/>
      <c r="AY16" s="222">
        <f>班线包车!BK26+公交!BK29+出租!BK29+网约车!BK29</f>
        <v>385.4211465511753</v>
      </c>
      <c r="AZ16" s="224"/>
      <c r="BA16" s="222">
        <f>班线包车!BM26+公交!BM29+出租!BM29+网约车!BM29</f>
        <v>408.33997467512239</v>
      </c>
      <c r="BB16" s="224"/>
      <c r="BC16" s="222">
        <f>班线包车!BO26+公交!BO29+出租!BO29+网约车!BO29</f>
        <v>444.16504179072126</v>
      </c>
      <c r="BD16" s="224"/>
      <c r="BE16" s="222">
        <f>班线包车!BQ26+公交!BQ29+出租!BQ29+网约车!BQ29</f>
        <v>424.65507183929276</v>
      </c>
      <c r="BF16" s="224"/>
      <c r="BG16" s="222">
        <f>班线包车!BS26+公交!BS29+出租!BS29+网约车!BS29</f>
        <v>429.08031405984786</v>
      </c>
      <c r="BH16" s="224"/>
      <c r="BI16" s="222">
        <f>班线包车!BU26+公交!BU29+出租!BU29+网约车!BU29</f>
        <v>5030.7456216489645</v>
      </c>
      <c r="BJ16" s="224"/>
      <c r="BK16" s="224"/>
      <c r="BL16" s="224"/>
      <c r="BM16" s="224"/>
      <c r="BN16" s="224"/>
      <c r="BO16" s="224"/>
      <c r="BP16" s="224"/>
      <c r="BQ16" s="224"/>
      <c r="BR16" s="224"/>
      <c r="BS16" s="224"/>
      <c r="BT16" s="224"/>
      <c r="BU16" s="224"/>
      <c r="BV16" s="224"/>
      <c r="BW16" s="224"/>
      <c r="BX16" s="224"/>
      <c r="BY16" s="224"/>
      <c r="BZ16" s="224"/>
      <c r="CA16" s="224"/>
      <c r="CB16" s="224"/>
      <c r="CC16" s="224"/>
      <c r="CD16" s="224"/>
      <c r="CE16" s="224"/>
      <c r="CF16" s="224"/>
      <c r="CG16" s="224"/>
      <c r="CH16" s="224"/>
      <c r="CI16" s="224"/>
      <c r="CJ16" s="224"/>
      <c r="CK16" s="224"/>
      <c r="CL16" s="222"/>
    </row>
    <row r="17" spans="1:90" s="88" customFormat="1" ht="31.2" customHeight="1">
      <c r="A17" s="598"/>
      <c r="B17" s="221" t="s">
        <v>194</v>
      </c>
      <c r="C17" s="222">
        <f>班线包车!C27+公交!C30+出租!C30+网约车!C30</f>
        <v>4811.804941745303</v>
      </c>
      <c r="D17" s="223">
        <f t="shared" si="0"/>
        <v>3.4064975963723265E-2</v>
      </c>
      <c r="E17" s="223"/>
      <c r="F17" s="223"/>
      <c r="G17" s="223"/>
      <c r="H17" s="223"/>
      <c r="I17" s="582"/>
      <c r="J17" s="222">
        <f>班线包车!V27+公交!V30+出租!V30+网约车!V30</f>
        <v>4653.2907057033035</v>
      </c>
      <c r="K17" s="223">
        <f t="shared" si="1"/>
        <v>4.7964616092222911E-2</v>
      </c>
      <c r="L17" s="222">
        <f>班线包车!X27+公交!X30+出租!X30+网约车!X30</f>
        <v>4314.4862391278875</v>
      </c>
      <c r="M17" s="223">
        <f t="shared" si="2"/>
        <v>-2.1462735502535857E-2</v>
      </c>
      <c r="N17" s="222">
        <f>班线包车!Z27+公交!Z30+出租!Z30+网约车!Z30</f>
        <v>4570.0533305784757</v>
      </c>
      <c r="O17" s="223">
        <f t="shared" si="3"/>
        <v>2.521585342938315E-2</v>
      </c>
      <c r="P17" s="222">
        <f>班线包车!AB27+公交!AB30+出租!AB30+网约车!AB30</f>
        <v>4517.033345822615</v>
      </c>
      <c r="Q17" s="223">
        <f t="shared" si="4"/>
        <v>-5.3589579288002565E-2</v>
      </c>
      <c r="R17" s="222">
        <f>班线包车!AD27+公交!AD30+出租!AD30+网约车!AD30</f>
        <v>4388.1919045421673</v>
      </c>
      <c r="S17" s="223">
        <f t="shared" si="5"/>
        <v>-8.5560198432115375E-2</v>
      </c>
      <c r="T17" s="222">
        <f>班线包车!AF27+公交!AF30+出租!AF30+网约车!AF30</f>
        <v>4665.6303894102875</v>
      </c>
      <c r="U17" s="223">
        <f t="shared" si="6"/>
        <v>-6.2400245303927071E-2</v>
      </c>
      <c r="V17" s="222">
        <f>班线包车!AH27+公交!AH30+出租!AH30+网约车!AH30</f>
        <v>4167.9101867288064</v>
      </c>
      <c r="W17" s="223">
        <f t="shared" si="7"/>
        <v>-0.1082529325230851</v>
      </c>
      <c r="X17" s="222">
        <f>班线包车!AJ27+公交!AJ30+出租!AJ30+网约车!AJ30</f>
        <v>4085.8349999318443</v>
      </c>
      <c r="Y17" s="223">
        <f t="shared" si="8"/>
        <v>-6.5961249537430211E-2</v>
      </c>
      <c r="Z17" s="222">
        <f>班线包车!AL27+公交!AL30+出租!AL30+网约车!AL30</f>
        <v>4213.38268207694</v>
      </c>
      <c r="AA17" s="223">
        <f t="shared" si="9"/>
        <v>-5.0730571200193197E-2</v>
      </c>
      <c r="AB17" s="222">
        <f>班线包车!AN27+公交!AN30+出租!AN30+网约车!AN30</f>
        <v>4400.7211533808259</v>
      </c>
      <c r="AC17" s="223">
        <f t="shared" si="10"/>
        <v>-9.5768532894147773E-2</v>
      </c>
      <c r="AD17" s="222">
        <f>班线包车!AP27+公交!AP30+出租!AP30+网约车!AP30</f>
        <v>4519.6870484096644</v>
      </c>
      <c r="AE17" s="223">
        <f t="shared" si="11"/>
        <v>-8.0535454177378174E-2</v>
      </c>
      <c r="AF17" s="222">
        <f>班线包车!AR27+公交!AR30+出租!AR30+网约车!AR30</f>
        <v>4968.2025948980554</v>
      </c>
      <c r="AG17" s="223">
        <f t="shared" si="12"/>
        <v>6.2423320157056761E-2</v>
      </c>
      <c r="AH17" s="222">
        <f t="shared" si="13"/>
        <v>48496.221985712815</v>
      </c>
      <c r="AI17" s="223">
        <f t="shared" si="14"/>
        <v>-5.1399637161600009E-2</v>
      </c>
      <c r="AJ17" s="224"/>
      <c r="AK17" s="222">
        <f>班线包车!AW27+公交!AW30+出租!AW30+网约车!AW30</f>
        <v>4440.3128066051086</v>
      </c>
      <c r="AL17" s="224"/>
      <c r="AM17" s="222">
        <f>班线包车!AY27+公交!AY30+出租!AY30+网约车!AY30</f>
        <v>4409.117971959532</v>
      </c>
      <c r="AN17" s="224"/>
      <c r="AO17" s="222">
        <f>班线包车!BA27+公交!BA30+出租!BA30+网约车!BA30</f>
        <v>4457.6498844526122</v>
      </c>
      <c r="AP17" s="224"/>
      <c r="AQ17" s="222">
        <f>班线包车!BC27+公交!BC30+出租!BC30+网约车!BC30</f>
        <v>4772.8060120305836</v>
      </c>
      <c r="AR17" s="224"/>
      <c r="AS17" s="222">
        <f>班线包车!BE27+公交!BE30+出租!BE30+网约车!BE30</f>
        <v>4798.7761436217452</v>
      </c>
      <c r="AT17" s="224"/>
      <c r="AU17" s="222">
        <f>班线包车!BG27+公交!BG30+出租!BG30+网约车!BG30</f>
        <v>4976.1429288371264</v>
      </c>
      <c r="AV17" s="224"/>
      <c r="AW17" s="222">
        <f>班线包车!BI27+公交!BI30+出租!BI30+网约车!BI30</f>
        <v>4673.8703593625251</v>
      </c>
      <c r="AX17" s="224"/>
      <c r="AY17" s="222">
        <f>班线包车!BK27+公交!BK30+出租!BK30+网约车!BK30</f>
        <v>4374.3741872683449</v>
      </c>
      <c r="AZ17" s="224"/>
      <c r="BA17" s="222">
        <f>班线包车!BM27+公交!BM30+出租!BM30+网约车!BM30</f>
        <v>4438.5530116608315</v>
      </c>
      <c r="BB17" s="224"/>
      <c r="BC17" s="222">
        <f>班线包车!BO27+公交!BO30+出租!BO30+网约车!BO30</f>
        <v>4866.8082382336106</v>
      </c>
      <c r="BD17" s="224"/>
      <c r="BE17" s="222">
        <f>班线包车!BQ27+公交!BQ30+出租!BQ30+网约车!BQ30</f>
        <v>4915.5642476306839</v>
      </c>
      <c r="BF17" s="224"/>
      <c r="BG17" s="222">
        <f>班线包车!BS27+公交!BS30+出租!BS30+网约车!BS30</f>
        <v>4676.2928680477498</v>
      </c>
      <c r="BH17" s="224"/>
      <c r="BI17" s="222">
        <f>班线包车!BU27+公交!BU30+出租!BU30+网约车!BU30</f>
        <v>55800.268659710448</v>
      </c>
      <c r="BJ17" s="224"/>
      <c r="BK17" s="224"/>
      <c r="BL17" s="224"/>
      <c r="BM17" s="224"/>
      <c r="BN17" s="224"/>
      <c r="BO17" s="224"/>
      <c r="BP17" s="224"/>
      <c r="BQ17" s="224"/>
      <c r="BR17" s="224"/>
      <c r="BS17" s="224"/>
      <c r="BT17" s="224"/>
      <c r="BU17" s="224"/>
      <c r="BV17" s="224"/>
      <c r="BW17" s="224"/>
      <c r="BX17" s="224"/>
      <c r="BY17" s="224"/>
      <c r="BZ17" s="224"/>
      <c r="CA17" s="224"/>
      <c r="CB17" s="224"/>
      <c r="CC17" s="224"/>
      <c r="CD17" s="224"/>
      <c r="CE17" s="224"/>
      <c r="CF17" s="224"/>
      <c r="CG17" s="224"/>
      <c r="CH17" s="224"/>
      <c r="CI17" s="224"/>
      <c r="CJ17" s="224"/>
      <c r="CK17" s="224"/>
      <c r="CL17" s="222"/>
    </row>
    <row r="18" spans="1:90" s="88" customFormat="1" ht="31.2" customHeight="1">
      <c r="A18" s="636" t="s">
        <v>99</v>
      </c>
      <c r="B18" s="221" t="s">
        <v>193</v>
      </c>
      <c r="C18" s="222">
        <f>班线包车!C28+公交!C33+出租!C33+网约车!C33</f>
        <v>1067.683754774112</v>
      </c>
      <c r="D18" s="223">
        <f t="shared" si="0"/>
        <v>-6.6266442138134263E-3</v>
      </c>
      <c r="E18" s="223"/>
      <c r="F18" s="223"/>
      <c r="G18" s="223"/>
      <c r="H18" s="223"/>
      <c r="I18" s="582"/>
      <c r="J18" s="222">
        <f>班线包车!V28+公交!V33+出租!V33+网约车!V33</f>
        <v>1074.8061124803512</v>
      </c>
      <c r="K18" s="223">
        <f t="shared" si="1"/>
        <v>-8.6038232134478587E-2</v>
      </c>
      <c r="L18" s="222">
        <f>班线包车!X28+公交!X33+出租!X33+网约车!X33</f>
        <v>1028.076236281637</v>
      </c>
      <c r="M18" s="223">
        <f t="shared" si="2"/>
        <v>-1.3422471029269967E-2</v>
      </c>
      <c r="N18" s="222">
        <f>班线包车!Z28+公交!Z33+出租!Z33+网约车!Z33</f>
        <v>1022.2767340947596</v>
      </c>
      <c r="O18" s="223">
        <f t="shared" si="3"/>
        <v>-6.9449168167413089E-2</v>
      </c>
      <c r="P18" s="222">
        <f>班线包车!AB28+公交!AB33+出租!AB33+网约车!AB33</f>
        <v>1061.5627186258398</v>
      </c>
      <c r="Q18" s="223">
        <f t="shared" si="4"/>
        <v>-1.4365540838381929E-2</v>
      </c>
      <c r="R18" s="222">
        <f>班线包车!AD28+公交!AD33+出租!AD33+网约车!AD33</f>
        <v>1003.8452609443638</v>
      </c>
      <c r="S18" s="223">
        <f t="shared" si="5"/>
        <v>-6.5426189622956543E-2</v>
      </c>
      <c r="T18" s="222">
        <f>班线包车!AF28+公交!AF33+出租!AF33+网约车!AF33</f>
        <v>1015.2644470095315</v>
      </c>
      <c r="U18" s="223">
        <f t="shared" si="6"/>
        <v>-6.8493712883026192E-2</v>
      </c>
      <c r="V18" s="222">
        <f>班线包车!AH28+公交!AH33+出租!AH33+网约车!AH33</f>
        <v>981.77535553577559</v>
      </c>
      <c r="W18" s="223">
        <f t="shared" si="7"/>
        <v>-9.4765086506682694E-2</v>
      </c>
      <c r="X18" s="222">
        <f>班线包车!AJ28+公交!AJ33+出租!AJ33+网约车!AJ33</f>
        <v>961.12409112844648</v>
      </c>
      <c r="Y18" s="223">
        <f t="shared" si="8"/>
        <v>-8.4001081154359447E-2</v>
      </c>
      <c r="Z18" s="222">
        <f>班线包车!AL28+公交!AL33+出租!AL33+网约车!AL33</f>
        <v>968.09019275294315</v>
      </c>
      <c r="AA18" s="223">
        <f t="shared" si="9"/>
        <v>-8.1361758891820957E-2</v>
      </c>
      <c r="AB18" s="222">
        <f>班线包车!AN28+公交!AN33+出租!AN33+网约车!AN33</f>
        <v>1061.393698550266</v>
      </c>
      <c r="AC18" s="223">
        <f t="shared" si="10"/>
        <v>-2.1197407381610578E-2</v>
      </c>
      <c r="AD18" s="222">
        <f>班线包车!AP28+公交!AP33+出租!AP33+网约车!AP33</f>
        <v>1089.8068354672669</v>
      </c>
      <c r="AE18" s="223">
        <f t="shared" si="11"/>
        <v>-1.3477184604264059E-2</v>
      </c>
      <c r="AF18" s="222">
        <f>班线包车!AR28+公交!AR33+出租!AR33+网约车!AR33</f>
        <v>1086.6801568662081</v>
      </c>
      <c r="AG18" s="223">
        <f t="shared" si="12"/>
        <v>-2.0878537766534477E-2</v>
      </c>
      <c r="AH18" s="222">
        <f t="shared" si="13"/>
        <v>11268.021682871182</v>
      </c>
      <c r="AI18" s="223">
        <f t="shared" si="14"/>
        <v>-5.5838073693059265E-2</v>
      </c>
      <c r="AJ18" s="224"/>
      <c r="AK18" s="222">
        <f>班线包车!AW28+公交!AW33+出租!AW33+网约车!AW33</f>
        <v>1175.9858565971176</v>
      </c>
      <c r="AL18" s="224"/>
      <c r="AM18" s="222">
        <f>班线包车!AY28+公交!AY33+出租!AY33+网约车!AY33</f>
        <v>1042.0633007465733</v>
      </c>
      <c r="AN18" s="224"/>
      <c r="AO18" s="222">
        <f>班线包车!BA28+公交!BA33+出租!BA33+网约车!BA33</f>
        <v>1098.5716192220598</v>
      </c>
      <c r="AP18" s="224"/>
      <c r="AQ18" s="222">
        <f>班线包车!BC28+公交!BC33+出租!BC33+网约车!BC33</f>
        <v>1077.0349075749709</v>
      </c>
      <c r="AR18" s="224"/>
      <c r="AS18" s="222">
        <f>班线包车!BE28+公交!BE33+出租!BE33+网约车!BE33</f>
        <v>1074.1208985295377</v>
      </c>
      <c r="AT18" s="224"/>
      <c r="AU18" s="222">
        <f>班线包车!BG28+公交!BG33+出租!BG33+网约车!BG33</f>
        <v>1089.9169023880563</v>
      </c>
      <c r="AV18" s="224"/>
      <c r="AW18" s="222">
        <f>班线包车!BI28+公交!BI33+出租!BI33+网约车!BI33</f>
        <v>1084.5531263780883</v>
      </c>
      <c r="AX18" s="224"/>
      <c r="AY18" s="222">
        <f>班线包车!BK28+公交!BK33+出租!BK33+网约车!BK33</f>
        <v>1049.2633466638515</v>
      </c>
      <c r="AZ18" s="224"/>
      <c r="BA18" s="222">
        <f>班线包车!BM28+公交!BM33+出租!BM33+网约车!BM33</f>
        <v>1053.8318017167551</v>
      </c>
      <c r="BB18" s="224"/>
      <c r="BC18" s="222">
        <f>班线包车!BO28+公交!BO33+出租!BO33+网约车!BO33</f>
        <v>1084.3797376046355</v>
      </c>
      <c r="BD18" s="224"/>
      <c r="BE18" s="222">
        <f>班线包车!BQ28+公交!BQ33+出租!BQ33+网约车!BQ33</f>
        <v>1104.6950141037532</v>
      </c>
      <c r="BF18" s="224"/>
      <c r="BG18" s="222">
        <f>班线包车!BS28+公交!BS33+出租!BS33+网约车!BS33</f>
        <v>1109.8522489614224</v>
      </c>
      <c r="BH18" s="224"/>
      <c r="BI18" s="222">
        <f>班线包车!BU28+公交!BU33+出租!BU33+网约车!BU33</f>
        <v>13044.268760486822</v>
      </c>
      <c r="BJ18" s="224"/>
      <c r="BK18" s="224"/>
      <c r="BL18" s="224"/>
      <c r="BM18" s="224"/>
      <c r="BN18" s="224"/>
      <c r="BO18" s="224"/>
      <c r="BP18" s="224"/>
      <c r="BQ18" s="224"/>
      <c r="BR18" s="224"/>
      <c r="BS18" s="224"/>
      <c r="BT18" s="224"/>
      <c r="BU18" s="224"/>
      <c r="BV18" s="224"/>
      <c r="BW18" s="224"/>
      <c r="BX18" s="224"/>
      <c r="BY18" s="224"/>
      <c r="BZ18" s="224"/>
      <c r="CA18" s="224"/>
      <c r="CB18" s="224"/>
      <c r="CC18" s="224"/>
      <c r="CD18" s="224"/>
      <c r="CE18" s="224"/>
      <c r="CF18" s="224"/>
      <c r="CG18" s="224"/>
      <c r="CH18" s="224"/>
      <c r="CI18" s="224"/>
      <c r="CJ18" s="224"/>
      <c r="CK18" s="224"/>
      <c r="CL18" s="222"/>
    </row>
    <row r="19" spans="1:90" s="88" customFormat="1" ht="31.2" customHeight="1">
      <c r="A19" s="598"/>
      <c r="B19" s="221" t="s">
        <v>194</v>
      </c>
      <c r="C19" s="222">
        <f>班线包车!C29+公交!C34+出租!C34+网约车!C34</f>
        <v>7861.2140768027421</v>
      </c>
      <c r="D19" s="223">
        <f t="shared" si="0"/>
        <v>-0.12774980559782378</v>
      </c>
      <c r="E19" s="223"/>
      <c r="F19" s="223"/>
      <c r="G19" s="223"/>
      <c r="H19" s="223"/>
      <c r="I19" s="582"/>
      <c r="J19" s="222">
        <f>班线包车!V29+公交!V34+出租!V34+网约车!V34</f>
        <v>9012.5678701518318</v>
      </c>
      <c r="K19" s="223">
        <f t="shared" si="1"/>
        <v>-6.0875362168589908E-2</v>
      </c>
      <c r="L19" s="222">
        <f>班线包车!X29+公交!X34+出租!X34+网约车!X34</f>
        <v>8668.1825739060951</v>
      </c>
      <c r="M19" s="223">
        <f t="shared" si="2"/>
        <v>-3.9455162125907717E-2</v>
      </c>
      <c r="N19" s="222">
        <f>班线包车!Z29+公交!Z34+出租!Z34+网约车!Z34</f>
        <v>8949.6477091528959</v>
      </c>
      <c r="O19" s="223">
        <f t="shared" si="3"/>
        <v>-4.8677875765149148E-2</v>
      </c>
      <c r="P19" s="222">
        <f>班线包车!AB29+公交!AB34+出租!AB34+网约车!AB34</f>
        <v>9452.6263700341715</v>
      </c>
      <c r="Q19" s="223">
        <f t="shared" si="4"/>
        <v>-2.2744014416417158E-2</v>
      </c>
      <c r="R19" s="222">
        <f>班线包车!AD29+公交!AD34+出租!AD34+网约车!AD34</f>
        <v>8439.7294494956132</v>
      </c>
      <c r="S19" s="223">
        <f t="shared" si="5"/>
        <v>-0.12847084146859322</v>
      </c>
      <c r="T19" s="222">
        <f>班线包车!AF29+公交!AF34+出租!AF34+网约车!AF34</f>
        <v>8439.598128110345</v>
      </c>
      <c r="U19" s="223">
        <f t="shared" si="6"/>
        <v>-9.6118037986162363E-2</v>
      </c>
      <c r="V19" s="222">
        <f>班线包车!AH29+公交!AH34+出租!AH34+网约车!AH34</f>
        <v>8369.6434234116787</v>
      </c>
      <c r="W19" s="223">
        <f t="shared" si="7"/>
        <v>-0.11668456134842842</v>
      </c>
      <c r="X19" s="222">
        <f>班线包车!AJ29+公交!AJ34+出租!AJ34+网约车!AJ34</f>
        <v>8235.2476228572486</v>
      </c>
      <c r="Y19" s="223">
        <f t="shared" si="8"/>
        <v>-0.12087175791055893</v>
      </c>
      <c r="Z19" s="222">
        <f>班线包车!AL29+公交!AL34+出租!AL34+网约车!AL34</f>
        <v>8526.3573297741514</v>
      </c>
      <c r="AA19" s="223">
        <f t="shared" si="9"/>
        <v>-7.8384306793028991E-2</v>
      </c>
      <c r="AB19" s="222">
        <f>班线包车!AN29+公交!AN34+出租!AN34+网约车!AN34</f>
        <v>8812.5755638969313</v>
      </c>
      <c r="AC19" s="223">
        <f t="shared" si="10"/>
        <v>-0.14477185238717072</v>
      </c>
      <c r="AD19" s="222">
        <f>班线包车!AP29+公交!AP34+出租!AP34+网约车!AP34</f>
        <v>8712.4505448252748</v>
      </c>
      <c r="AE19" s="223">
        <f t="shared" si="11"/>
        <v>-0.11239588647406062</v>
      </c>
      <c r="AF19" s="222">
        <f>班线包车!AR29+公交!AR34+出租!AR34+网约车!AR34</f>
        <v>8388.2467704505962</v>
      </c>
      <c r="AG19" s="223">
        <f t="shared" si="12"/>
        <v>-8.625267458192809E-2</v>
      </c>
      <c r="AH19" s="222">
        <f t="shared" si="13"/>
        <v>95618.626585616235</v>
      </c>
      <c r="AI19" s="223">
        <f t="shared" si="14"/>
        <v>-8.8794951785079235E-2</v>
      </c>
      <c r="AJ19" s="224"/>
      <c r="AK19" s="222">
        <f>班线包车!AW29+公交!AW34+出租!AW34+网约车!AW34</f>
        <v>9596.7750254783023</v>
      </c>
      <c r="AL19" s="224"/>
      <c r="AM19" s="222">
        <f>班线包车!AY29+公交!AY34+出租!AY34+网约车!AY34</f>
        <v>9024.2352382953686</v>
      </c>
      <c r="AN19" s="224"/>
      <c r="AO19" s="222">
        <f>班线包车!BA29+公交!BA34+出租!BA34+网约车!BA34</f>
        <v>9407.5891658160526</v>
      </c>
      <c r="AP19" s="224"/>
      <c r="AQ19" s="222">
        <f>班线包车!BC29+公交!BC34+出租!BC34+网约车!BC34</f>
        <v>9672.6205922283461</v>
      </c>
      <c r="AR19" s="224"/>
      <c r="AS19" s="222">
        <f>班线包车!BE29+公交!BE34+出租!BE34+网约车!BE34</f>
        <v>9683.8176518582604</v>
      </c>
      <c r="AT19" s="224"/>
      <c r="AU19" s="222">
        <f>班线包车!BG29+公交!BG34+出租!BG34+网约车!BG34</f>
        <v>9337.0578048786665</v>
      </c>
      <c r="AV19" s="224"/>
      <c r="AW19" s="222">
        <f>班线包车!BI29+公交!BI34+出租!BI34+网约车!BI34</f>
        <v>9475.2599775550043</v>
      </c>
      <c r="AX19" s="224"/>
      <c r="AY19" s="222">
        <f>班线包车!BK29+公交!BK34+出租!BK34+网约车!BK34</f>
        <v>9367.5157145269004</v>
      </c>
      <c r="AZ19" s="224"/>
      <c r="BA19" s="222">
        <f>班线包车!BM29+公交!BM34+出租!BM34+网约车!BM34</f>
        <v>9251.5322738317918</v>
      </c>
      <c r="BB19" s="224"/>
      <c r="BC19" s="222">
        <f>班线包车!BO29+公交!BO34+出租!BO34+网约车!BO34</f>
        <v>10304.356315323799</v>
      </c>
      <c r="BD19" s="224"/>
      <c r="BE19" s="222">
        <f>班线包车!BQ29+公交!BQ34+出租!BQ34+网约车!BQ34</f>
        <v>9815.6941952597899</v>
      </c>
      <c r="BF19" s="224"/>
      <c r="BG19" s="222">
        <f>班线包车!BS29+公交!BS34+出租!BS34+网约车!BS34</f>
        <v>9180.050695757358</v>
      </c>
      <c r="BH19" s="224"/>
      <c r="BI19" s="222">
        <f>班线包车!BU29+公交!BU34+出租!BU34+网约车!BU34</f>
        <v>114116.50465080963</v>
      </c>
      <c r="BJ19" s="224"/>
      <c r="BK19" s="224"/>
      <c r="BL19" s="224"/>
      <c r="BM19" s="224"/>
      <c r="BN19" s="224"/>
      <c r="BO19" s="224"/>
      <c r="BP19" s="224"/>
      <c r="BQ19" s="224"/>
      <c r="BR19" s="224"/>
      <c r="BS19" s="224"/>
      <c r="BT19" s="224"/>
      <c r="BU19" s="224"/>
      <c r="BV19" s="224"/>
      <c r="BW19" s="224"/>
      <c r="BX19" s="224"/>
      <c r="BY19" s="224"/>
      <c r="BZ19" s="224"/>
      <c r="CA19" s="224"/>
      <c r="CB19" s="224"/>
      <c r="CC19" s="224"/>
      <c r="CD19" s="224"/>
      <c r="CE19" s="224"/>
      <c r="CF19" s="224"/>
      <c r="CG19" s="224"/>
      <c r="CH19" s="224"/>
      <c r="CI19" s="224"/>
      <c r="CJ19" s="224"/>
      <c r="CK19" s="224"/>
      <c r="CL19" s="222"/>
    </row>
    <row r="20" spans="1:90" s="88" customFormat="1" ht="31.2" customHeight="1">
      <c r="A20" s="636" t="s">
        <v>100</v>
      </c>
      <c r="B20" s="221" t="s">
        <v>193</v>
      </c>
      <c r="C20" s="222">
        <f>班线包车!C32+公交!C37+出租!C37+网约车!C37</f>
        <v>1120.3495980507439</v>
      </c>
      <c r="D20" s="223">
        <f t="shared" si="0"/>
        <v>0.19725310379834671</v>
      </c>
      <c r="E20" s="223"/>
      <c r="F20" s="223"/>
      <c r="G20" s="223"/>
      <c r="H20" s="223"/>
      <c r="I20" s="582"/>
      <c r="J20" s="222">
        <f>班线包车!V32+公交!V37+出租!V37+网约车!V37</f>
        <v>935.76671006020149</v>
      </c>
      <c r="K20" s="223">
        <f t="shared" si="1"/>
        <v>-5.7638103390307172E-2</v>
      </c>
      <c r="L20" s="222">
        <f>班线包车!X32+公交!X37+出租!X37+网约车!X37</f>
        <v>915.95247057633424</v>
      </c>
      <c r="M20" s="223">
        <f t="shared" si="2"/>
        <v>1.5628550866636948E-2</v>
      </c>
      <c r="N20" s="222">
        <f>班线包车!Z32+公交!Z37+出租!Z37+网约车!Z37</f>
        <v>910.88146001409746</v>
      </c>
      <c r="O20" s="223">
        <f t="shared" si="3"/>
        <v>-2.3327619073642336E-2</v>
      </c>
      <c r="P20" s="222">
        <f>班线包车!AB32+公交!AB37+出租!AB37+网约车!AB37</f>
        <v>915.30934524811221</v>
      </c>
      <c r="Q20" s="223">
        <f t="shared" si="4"/>
        <v>-9.9432005302009241E-3</v>
      </c>
      <c r="R20" s="222">
        <f>班线包车!AD32+公交!AD37+出租!AD37+网约车!AD37</f>
        <v>1206.210826329494</v>
      </c>
      <c r="S20" s="223">
        <f t="shared" si="5"/>
        <v>0.25027924733438911</v>
      </c>
      <c r="T20" s="222">
        <f>班线包车!AF32+公交!AF37+出租!AF37+网约车!AF37</f>
        <v>1089.7308716787184</v>
      </c>
      <c r="U20" s="223">
        <f t="shared" si="6"/>
        <v>0.13036076809806918</v>
      </c>
      <c r="V20" s="222">
        <f>班线包车!AH32+公交!AH37+出租!AH37+网约车!AH37</f>
        <v>1039.1964515930415</v>
      </c>
      <c r="W20" s="223">
        <f t="shared" si="7"/>
        <v>0.11662968240472837</v>
      </c>
      <c r="X20" s="222">
        <f>班线包车!AJ32+公交!AJ37+出租!AJ37+网约车!AJ37</f>
        <v>1021.2068630486858</v>
      </c>
      <c r="Y20" s="223">
        <f t="shared" si="8"/>
        <v>0.16683356709813335</v>
      </c>
      <c r="Z20" s="222">
        <f>班线包车!AL32+公交!AL37+出租!AL37+网约车!AL37</f>
        <v>1023.4360784864107</v>
      </c>
      <c r="AA20" s="223">
        <f t="shared" si="9"/>
        <v>0.16205851018443962</v>
      </c>
      <c r="AB20" s="222">
        <f>班线包车!AN32+公交!AN37+出租!AN37+网约车!AN37</f>
        <v>1127.5092603262699</v>
      </c>
      <c r="AC20" s="223">
        <f t="shared" si="10"/>
        <v>0.19244246415074984</v>
      </c>
      <c r="AD20" s="222">
        <f>班线包车!AP32+公交!AP37+出租!AP37+网约车!AP37</f>
        <v>1108.1517102851069</v>
      </c>
      <c r="AE20" s="223">
        <f t="shared" si="11"/>
        <v>0.23815110044743304</v>
      </c>
      <c r="AF20" s="222">
        <f>班线包车!AR32+公交!AR37+出租!AR37+网约车!AR37</f>
        <v>1113.6155865389699</v>
      </c>
      <c r="AG20" s="223">
        <f t="shared" si="12"/>
        <v>0.24790991852374056</v>
      </c>
      <c r="AH20" s="222">
        <f t="shared" si="13"/>
        <v>11293.352047646471</v>
      </c>
      <c r="AI20" s="223">
        <f t="shared" si="14"/>
        <v>0.10633255939555775</v>
      </c>
      <c r="AJ20" s="224"/>
      <c r="AK20" s="222">
        <f>班线包车!AW32+公交!AW37+出租!AW37+网约车!AW37</f>
        <v>993.00142909723047</v>
      </c>
      <c r="AL20" s="224"/>
      <c r="AM20" s="222">
        <f>班线包车!AY32+公交!AY37+出租!AY37+网约车!AY37</f>
        <v>901.85774099669709</v>
      </c>
      <c r="AN20" s="224"/>
      <c r="AO20" s="222">
        <f>班线包车!BA32+公交!BA37+出租!BA37+网约车!BA37</f>
        <v>932.63767646438555</v>
      </c>
      <c r="AP20" s="224"/>
      <c r="AQ20" s="222">
        <f>班线包车!BC32+公交!BC37+出租!BC37+网约车!BC37</f>
        <v>924.50185255864506</v>
      </c>
      <c r="AR20" s="224"/>
      <c r="AS20" s="222">
        <f>班线包车!BE32+公交!BE37+出租!BE37+网约车!BE37</f>
        <v>964.75313727005425</v>
      </c>
      <c r="AT20" s="224"/>
      <c r="AU20" s="222">
        <f>班线包车!BG32+公交!BG37+出租!BG37+网约车!BG37</f>
        <v>964.05581512908111</v>
      </c>
      <c r="AV20" s="224"/>
      <c r="AW20" s="222">
        <f>班线包车!BI32+公交!BI37+出租!BI37+网约车!BI37</f>
        <v>930.65451148949421</v>
      </c>
      <c r="AX20" s="224"/>
      <c r="AY20" s="222">
        <f>班线包车!BK32+公交!BK37+出租!BK37+网约车!BK37</f>
        <v>875.19496511262082</v>
      </c>
      <c r="AZ20" s="224"/>
      <c r="BA20" s="222">
        <f>班线包车!BM32+公交!BM37+出租!BM37+网约车!BM37</f>
        <v>880.70959380863951</v>
      </c>
      <c r="BB20" s="224"/>
      <c r="BC20" s="222">
        <f>班线包车!BO32+公交!BO37+出租!BO37+网约车!BO37</f>
        <v>945.54604873894277</v>
      </c>
      <c r="BD20" s="224"/>
      <c r="BE20" s="222">
        <f>班线包车!BQ32+公交!BQ37+出租!BQ37+网约车!BQ37</f>
        <v>895.00522988240448</v>
      </c>
      <c r="BF20" s="224"/>
      <c r="BG20" s="222">
        <f>班线包车!BS32+公交!BS37+出租!BS37+网约车!BS37</f>
        <v>892.38459443960596</v>
      </c>
      <c r="BH20" s="224"/>
      <c r="BI20" s="222">
        <f>班线包车!BU32+公交!BU37+出租!BU37+网约车!BU37</f>
        <v>11100.302594987803</v>
      </c>
      <c r="BJ20" s="224"/>
      <c r="BK20" s="224"/>
      <c r="BL20" s="224"/>
      <c r="BM20" s="224"/>
      <c r="BN20" s="224"/>
      <c r="BO20" s="224"/>
      <c r="BP20" s="224"/>
      <c r="BQ20" s="224"/>
      <c r="BR20" s="224"/>
      <c r="BS20" s="224"/>
      <c r="BT20" s="224"/>
      <c r="BU20" s="224"/>
      <c r="BV20" s="224"/>
      <c r="BW20" s="224"/>
      <c r="BX20" s="224"/>
      <c r="BY20" s="224"/>
      <c r="BZ20" s="224"/>
      <c r="CA20" s="224"/>
      <c r="CB20" s="224"/>
      <c r="CC20" s="224"/>
      <c r="CD20" s="224"/>
      <c r="CE20" s="224"/>
      <c r="CF20" s="224"/>
      <c r="CG20" s="224"/>
      <c r="CH20" s="224"/>
      <c r="CI20" s="224"/>
      <c r="CJ20" s="224"/>
      <c r="CK20" s="224"/>
      <c r="CL20" s="222"/>
    </row>
    <row r="21" spans="1:90" s="88" customFormat="1" ht="31.2" customHeight="1">
      <c r="A21" s="598"/>
      <c r="B21" s="221" t="s">
        <v>194</v>
      </c>
      <c r="C21" s="222">
        <f>班线包车!C33+公交!C38+出租!C38+网约车!C38</f>
        <v>10601.894498958878</v>
      </c>
      <c r="D21" s="223">
        <f t="shared" si="0"/>
        <v>0.10327254241415296</v>
      </c>
      <c r="E21" s="223"/>
      <c r="F21" s="223"/>
      <c r="G21" s="223"/>
      <c r="H21" s="223"/>
      <c r="I21" s="582"/>
      <c r="J21" s="222">
        <f>班线包车!V33+公交!V38+出租!V38+网约车!V38</f>
        <v>9609.4972832008316</v>
      </c>
      <c r="K21" s="223">
        <f t="shared" si="1"/>
        <v>-3.3229564885686624E-2</v>
      </c>
      <c r="L21" s="222">
        <f>班线包车!X33+公交!X38+出租!X38+网约车!X38</f>
        <v>9488.1438270620274</v>
      </c>
      <c r="M21" s="223">
        <f t="shared" si="2"/>
        <v>9.3169834188051581E-3</v>
      </c>
      <c r="N21" s="222">
        <f>班线包车!Z33+公交!Z38+出租!Z38+网约车!Z38</f>
        <v>10186.377010394459</v>
      </c>
      <c r="O21" s="223">
        <f t="shared" si="3"/>
        <v>-2.5433617787552598E-2</v>
      </c>
      <c r="P21" s="222">
        <f>班线包车!AB33+公交!AB38+出租!AB38+网约车!AB38</f>
        <v>10730.223790137527</v>
      </c>
      <c r="Q21" s="223">
        <f t="shared" si="4"/>
        <v>-5.4077579552314514E-2</v>
      </c>
      <c r="R21" s="222">
        <f>班线包车!AD33+公交!AD38+出租!AD38+网约车!AD38</f>
        <v>13507.646206634578</v>
      </c>
      <c r="S21" s="223">
        <f t="shared" si="5"/>
        <v>0.20974036414974973</v>
      </c>
      <c r="T21" s="222">
        <f>班线包车!AF33+公交!AF38+出租!AF38+网约车!AF38</f>
        <v>11701.708594021955</v>
      </c>
      <c r="U21" s="223">
        <f t="shared" si="6"/>
        <v>0.13313627206982126</v>
      </c>
      <c r="V21" s="222">
        <f>班线包车!AH33+公交!AH38+出租!AH38+网约车!AH38</f>
        <v>11040.776643593887</v>
      </c>
      <c r="W21" s="223">
        <f t="shared" si="7"/>
        <v>9.3342690275408424E-2</v>
      </c>
      <c r="X21" s="222">
        <f>班线包车!AJ33+公交!AJ38+出租!AJ38+网约车!AJ38</f>
        <v>10650.498408453521</v>
      </c>
      <c r="Y21" s="223">
        <f t="shared" si="8"/>
        <v>0.12894639137614172</v>
      </c>
      <c r="Z21" s="222">
        <f>班线包车!AL33+公交!AL38+出租!AL38+网约车!AL38</f>
        <v>10788.077474584768</v>
      </c>
      <c r="AA21" s="223">
        <f t="shared" si="9"/>
        <v>0.12581303343536621</v>
      </c>
      <c r="AB21" s="222">
        <f>班线包车!AN33+公交!AN38+出租!AN38+网约车!AN38</f>
        <v>11640.444672765725</v>
      </c>
      <c r="AC21" s="223">
        <f t="shared" si="10"/>
        <v>6.78410174764148E-2</v>
      </c>
      <c r="AD21" s="222">
        <f>班线包车!AP33+公交!AP38+出租!AP38+网约车!AP38</f>
        <v>12042.496554291269</v>
      </c>
      <c r="AE21" s="223">
        <f t="shared" si="11"/>
        <v>0.14762120977402793</v>
      </c>
      <c r="AF21" s="222">
        <f>班线包车!AR33+公交!AR38+出租!AR38+网约车!AR38</f>
        <v>10820.991946643684</v>
      </c>
      <c r="AG21" s="223">
        <f t="shared" si="12"/>
        <v>0.14691713211629343</v>
      </c>
      <c r="AH21" s="222">
        <f t="shared" si="13"/>
        <v>121385.89046514055</v>
      </c>
      <c r="AI21" s="223">
        <f t="shared" si="14"/>
        <v>7.2902713515127004E-2</v>
      </c>
      <c r="AJ21" s="224"/>
      <c r="AK21" s="222">
        <f>班线包车!AW33+公交!AW38+出租!AW38+网约车!AW38</f>
        <v>9939.792254884771</v>
      </c>
      <c r="AL21" s="224"/>
      <c r="AM21" s="222">
        <f>班线包车!AY33+公交!AY38+出租!AY38+网约车!AY38</f>
        <v>9400.5589749647806</v>
      </c>
      <c r="AN21" s="224"/>
      <c r="AO21" s="222">
        <f>班线包车!BA33+公交!BA38+出租!BA38+网约车!BA38</f>
        <v>10452.214642649056</v>
      </c>
      <c r="AP21" s="224"/>
      <c r="AQ21" s="222">
        <f>班线包车!BC33+公交!BC38+出租!BC38+网约车!BC38</f>
        <v>11343.661550023451</v>
      </c>
      <c r="AR21" s="224"/>
      <c r="AS21" s="222">
        <f>班线包车!BE33+公交!BE38+出租!BE38+网约车!BE38</f>
        <v>11165.739861981254</v>
      </c>
      <c r="AT21" s="224"/>
      <c r="AU21" s="222">
        <f>班线包车!BG33+公交!BG38+出租!BG38+网约车!BG38</f>
        <v>10326.832599443011</v>
      </c>
      <c r="AV21" s="224"/>
      <c r="AW21" s="222">
        <f>班线包车!BI33+公交!BI38+出租!BI38+网约车!BI38</f>
        <v>10098.184898289082</v>
      </c>
      <c r="AX21" s="224"/>
      <c r="AY21" s="222">
        <f>班线包车!BK33+公交!BK38+出租!BK38+网约车!BK38</f>
        <v>9434.0160788954545</v>
      </c>
      <c r="AZ21" s="224"/>
      <c r="BA21" s="222">
        <f>班线包车!BM33+公交!BM38+出租!BM38+网约车!BM38</f>
        <v>9582.4769781403666</v>
      </c>
      <c r="BB21" s="224"/>
      <c r="BC21" s="222">
        <f>班线包车!BO33+公交!BO38+出租!BO38+网约车!BO38</f>
        <v>10900.915475484464</v>
      </c>
      <c r="BD21" s="224"/>
      <c r="BE21" s="222">
        <f>班线包车!BQ33+公交!BQ38+出租!BQ38+网约车!BQ38</f>
        <v>10493.441957788924</v>
      </c>
      <c r="BF21" s="224"/>
      <c r="BG21" s="222">
        <f>班线包车!BS33+公交!BS38+出租!BS38+网约车!BS38</f>
        <v>9434.8507347490504</v>
      </c>
      <c r="BH21" s="224"/>
      <c r="BI21" s="222">
        <f>班线包车!BU33+公交!BU38+出租!BU38+网约车!BU38</f>
        <v>122572.68600729367</v>
      </c>
      <c r="BJ21" s="224"/>
      <c r="BK21" s="224"/>
      <c r="BL21" s="224"/>
      <c r="BM21" s="224"/>
      <c r="BN21" s="224"/>
      <c r="BO21" s="224"/>
      <c r="BP21" s="224"/>
      <c r="BQ21" s="224"/>
      <c r="BR21" s="224"/>
      <c r="BS21" s="224"/>
      <c r="BT21" s="224"/>
      <c r="BU21" s="224"/>
      <c r="BV21" s="224"/>
      <c r="BW21" s="224"/>
      <c r="BX21" s="224"/>
      <c r="BY21" s="224"/>
      <c r="BZ21" s="224"/>
      <c r="CA21" s="224"/>
      <c r="CB21" s="224"/>
      <c r="CC21" s="224"/>
      <c r="CD21" s="224"/>
      <c r="CE21" s="224"/>
      <c r="CF21" s="224"/>
      <c r="CG21" s="224"/>
      <c r="CH21" s="224"/>
      <c r="CI21" s="224"/>
      <c r="CJ21" s="224"/>
      <c r="CK21" s="224"/>
      <c r="CL21" s="222"/>
    </row>
    <row r="22" spans="1:90" s="88" customFormat="1" ht="31.2" customHeight="1">
      <c r="A22" s="636" t="s">
        <v>101</v>
      </c>
      <c r="B22" s="221" t="s">
        <v>193</v>
      </c>
      <c r="C22" s="222">
        <f>班线包车!C36+公交!C41+出租!C41+网约车!C41</f>
        <v>1939.3088858767971</v>
      </c>
      <c r="D22" s="223">
        <f t="shared" si="0"/>
        <v>4.3055169899297363E-2</v>
      </c>
      <c r="E22" s="223"/>
      <c r="F22" s="223"/>
      <c r="G22" s="223"/>
      <c r="H22" s="223"/>
      <c r="I22" s="582"/>
      <c r="J22" s="222">
        <f>班线包车!V36+公交!V41+出租!V41+网约车!V41</f>
        <v>1859.2582078511048</v>
      </c>
      <c r="K22" s="223">
        <f t="shared" si="1"/>
        <v>-7.9284087356018329E-2</v>
      </c>
      <c r="L22" s="222">
        <f>班线包车!X36+公交!X41+出租!X41+网约车!X41</f>
        <v>1714.2520800936006</v>
      </c>
      <c r="M22" s="223">
        <f t="shared" si="2"/>
        <v>-0.11453316050306195</v>
      </c>
      <c r="N22" s="222">
        <f>班线包车!Z36+公交!Z41+出租!Z41+网约车!Z41</f>
        <v>1817.750980751332</v>
      </c>
      <c r="O22" s="223">
        <f t="shared" si="3"/>
        <v>-7.1124337205715871E-2</v>
      </c>
      <c r="P22" s="222">
        <f>班线包车!AB36+公交!AB41+出租!AB41+网约车!AB41</f>
        <v>1860.055445035232</v>
      </c>
      <c r="Q22" s="223">
        <f t="shared" si="4"/>
        <v>9.4829551397774825E-3</v>
      </c>
      <c r="R22" s="222">
        <f>班线包车!AD36+公交!AD41+出租!AD41+网约车!AD41</f>
        <v>1860.5504145520349</v>
      </c>
      <c r="S22" s="223">
        <f t="shared" si="5"/>
        <v>-1.2893335262100791E-3</v>
      </c>
      <c r="T22" s="222">
        <f>班线包车!AF36+公交!AF41+出租!AF41+网约车!AF41</f>
        <v>1787.7848003843339</v>
      </c>
      <c r="U22" s="223">
        <f t="shared" si="6"/>
        <v>-1.8832773480174092E-2</v>
      </c>
      <c r="V22" s="222">
        <f>班线包车!AH36+公交!AH41+出租!AH41+网约车!AH41</f>
        <v>1771.3218090176663</v>
      </c>
      <c r="W22" s="223">
        <f t="shared" si="7"/>
        <v>-4.0269219978484982E-2</v>
      </c>
      <c r="X22" s="222">
        <f>班线包车!AJ36+公交!AJ41+出租!AJ41+网约车!AJ41</f>
        <v>1706.4198478339031</v>
      </c>
      <c r="Y22" s="223">
        <f t="shared" si="8"/>
        <v>-4.0552656973911638E-2</v>
      </c>
      <c r="Z22" s="222">
        <f>班线包车!AL36+公交!AL41+出租!AL41+网约车!AL41</f>
        <v>1803.9103376714199</v>
      </c>
      <c r="AA22" s="223">
        <f t="shared" si="9"/>
        <v>7.4856052760384761E-2</v>
      </c>
      <c r="AB22" s="222">
        <f>班线包车!AN36+公交!AN41+出租!AN41+网约车!AN41</f>
        <v>2031.754335671742</v>
      </c>
      <c r="AC22" s="223">
        <f t="shared" si="10"/>
        <v>0.15278351087191</v>
      </c>
      <c r="AD22" s="222">
        <f>班线包车!AP36+公交!AP41+出租!AP41+网约车!AP41</f>
        <v>1865.3844399232971</v>
      </c>
      <c r="AE22" s="223">
        <f t="shared" si="11"/>
        <v>8.6594350248468288E-2</v>
      </c>
      <c r="AF22" s="222">
        <f>班线包车!AR36+公交!AR41+出租!AR41+网约车!AR41</f>
        <v>1959.7524201892111</v>
      </c>
      <c r="AG22" s="223">
        <f t="shared" si="12"/>
        <v>5.289971907651414E-2</v>
      </c>
      <c r="AH22" s="222">
        <f t="shared" si="13"/>
        <v>20078.442698785668</v>
      </c>
      <c r="AI22" s="223">
        <f t="shared" si="14"/>
        <v>-7.0790427091018682E-3</v>
      </c>
      <c r="AJ22" s="224"/>
      <c r="AK22" s="222">
        <f>班线包车!AW36+公交!AW41+出租!AW41+网约车!AW41</f>
        <v>2019.3614363761239</v>
      </c>
      <c r="AL22" s="224"/>
      <c r="AM22" s="222">
        <f>班线包车!AY36+公交!AY41+出租!AY41+网约车!AY41</f>
        <v>1935.9867627200156</v>
      </c>
      <c r="AN22" s="224"/>
      <c r="AO22" s="222">
        <f>班线包车!BA36+公交!BA41+出租!BA41+网约车!BA41</f>
        <v>1956.9368146465315</v>
      </c>
      <c r="AP22" s="224"/>
      <c r="AQ22" s="222">
        <f>班线包车!BC36+公交!BC41+出租!BC41+网约车!BC41</f>
        <v>1842.5823195575208</v>
      </c>
      <c r="AR22" s="224"/>
      <c r="AS22" s="222">
        <f>班线包车!BE36+公交!BE41+出租!BE41+网约车!BE41</f>
        <v>1862.9523815152554</v>
      </c>
      <c r="AT22" s="224"/>
      <c r="AU22" s="222">
        <f>班线包车!BG36+公交!BG41+出租!BG41+网约车!BG41</f>
        <v>1822.0999968838739</v>
      </c>
      <c r="AV22" s="224"/>
      <c r="AW22" s="222">
        <f>班线包车!BI36+公交!BI41+出租!BI41+网约车!BI41</f>
        <v>1845.6444722737319</v>
      </c>
      <c r="AX22" s="224"/>
      <c r="AY22" s="222">
        <f>班线包车!BK36+公交!BK41+出租!BK41+网约车!BK41</f>
        <v>1778.5445550892559</v>
      </c>
      <c r="AZ22" s="224"/>
      <c r="BA22" s="222">
        <f>班线包车!BM36+公交!BM41+出租!BM41+网约车!BM41</f>
        <v>1678.2808572726728</v>
      </c>
      <c r="BB22" s="224"/>
      <c r="BC22" s="222">
        <f>班线包车!BO36+公交!BO41+出租!BO41+网约车!BO41</f>
        <v>1762.476923472839</v>
      </c>
      <c r="BD22" s="224"/>
      <c r="BE22" s="222">
        <f>班线包车!BQ36+公交!BQ41+出租!BQ41+网约车!BQ41</f>
        <v>1716.7256939047631</v>
      </c>
      <c r="BF22" s="224"/>
      <c r="BG22" s="222">
        <f>班线包车!BS36+公交!BS41+出租!BS41+网约车!BS41</f>
        <v>1861.2906667959669</v>
      </c>
      <c r="BH22" s="224"/>
      <c r="BI22" s="222">
        <f>班线包车!BU36+公交!BU41+出租!BU41+网约车!BU41</f>
        <v>22082.882880508547</v>
      </c>
      <c r="BJ22" s="224"/>
      <c r="BK22" s="224"/>
      <c r="BL22" s="224"/>
      <c r="BM22" s="224"/>
      <c r="BN22" s="224"/>
      <c r="BO22" s="224"/>
      <c r="BP22" s="224"/>
      <c r="BQ22" s="224"/>
      <c r="BR22" s="224"/>
      <c r="BS22" s="224"/>
      <c r="BT22" s="224"/>
      <c r="BU22" s="224"/>
      <c r="BV22" s="224"/>
      <c r="BW22" s="224"/>
      <c r="BX22" s="224"/>
      <c r="BY22" s="224"/>
      <c r="BZ22" s="224"/>
      <c r="CA22" s="224"/>
      <c r="CB22" s="224"/>
      <c r="CC22" s="224"/>
      <c r="CD22" s="224"/>
      <c r="CE22" s="224"/>
      <c r="CF22" s="224"/>
      <c r="CG22" s="224"/>
      <c r="CH22" s="224"/>
      <c r="CI22" s="224"/>
      <c r="CJ22" s="224"/>
      <c r="CK22" s="224"/>
      <c r="CL22" s="222"/>
    </row>
    <row r="23" spans="1:90" s="88" customFormat="1" ht="31.2" customHeight="1">
      <c r="A23" s="598"/>
      <c r="B23" s="221" t="s">
        <v>194</v>
      </c>
      <c r="C23" s="222">
        <f>班线包车!C37+公交!C42+出租!C42+网约车!C42</f>
        <v>17710.612749350908</v>
      </c>
      <c r="D23" s="223">
        <f t="shared" si="0"/>
        <v>-0.10114946756470289</v>
      </c>
      <c r="E23" s="223"/>
      <c r="F23" s="223"/>
      <c r="G23" s="223"/>
      <c r="H23" s="223"/>
      <c r="I23" s="582"/>
      <c r="J23" s="222">
        <f>班线包车!V37+公交!V42+出租!V42+网约车!V42</f>
        <v>19703.623806470616</v>
      </c>
      <c r="K23" s="223">
        <f t="shared" si="1"/>
        <v>2.6586025981750971E-2</v>
      </c>
      <c r="L23" s="222">
        <f>班线包车!X37+公交!X42+出租!X42+网约车!X42</f>
        <v>21215.82470479617</v>
      </c>
      <c r="M23" s="223">
        <f t="shared" si="2"/>
        <v>-6.9095816846156399E-2</v>
      </c>
      <c r="N23" s="222">
        <f>班线包车!Z37+公交!Z42+出租!Z42+网约车!Z42</f>
        <v>19594.813488282576</v>
      </c>
      <c r="O23" s="223">
        <f t="shared" si="3"/>
        <v>-6.0397430668941432E-3</v>
      </c>
      <c r="P23" s="222">
        <f>班线包车!AB37+公交!AB42+出租!AB42+网约车!AB42</f>
        <v>20012.900151825666</v>
      </c>
      <c r="Q23" s="223">
        <f t="shared" si="4"/>
        <v>-2.9739004885976916E-3</v>
      </c>
      <c r="R23" s="222">
        <f>班线包车!AD37+公交!AD42+出租!AD42+网约车!AD42</f>
        <v>19779.099223201774</v>
      </c>
      <c r="S23" s="223">
        <f t="shared" si="5"/>
        <v>-4.3928011056641458E-2</v>
      </c>
      <c r="T23" s="222">
        <f>班线包车!AF37+公交!AF42+出租!AF42+网约车!AF42</f>
        <v>18716.357005368944</v>
      </c>
      <c r="U23" s="223">
        <f t="shared" si="6"/>
        <v>-2.6543374685969456E-2</v>
      </c>
      <c r="V23" s="222">
        <f>班线包车!AH37+公交!AH42+出租!AH42+网约车!AH42</f>
        <v>19430.708870738621</v>
      </c>
      <c r="W23" s="223">
        <f t="shared" si="7"/>
        <v>-1.4254139151779754E-2</v>
      </c>
      <c r="X23" s="222">
        <f>班线包车!AJ37+公交!AJ42+出租!AJ42+网约车!AJ42</f>
        <v>18264.887343274251</v>
      </c>
      <c r="Y23" s="223">
        <f t="shared" si="8"/>
        <v>-3.3842102103120442E-2</v>
      </c>
      <c r="Z23" s="222">
        <f>班线包车!AL37+公交!AL42+出租!AL42+网约车!AL42</f>
        <v>18482.742575575481</v>
      </c>
      <c r="AA23" s="223">
        <f t="shared" si="9"/>
        <v>3.2376201081951494E-2</v>
      </c>
      <c r="AB23" s="222">
        <f>班线包车!AN37+公交!AN42+出租!AN42+网约车!AN42</f>
        <v>20387.781614665008</v>
      </c>
      <c r="AC23" s="223">
        <f t="shared" si="10"/>
        <v>6.3543659644165196E-2</v>
      </c>
      <c r="AD23" s="222">
        <f>班线包车!AP37+公交!AP42+出租!AP42+网约车!AP42</f>
        <v>18554.069188469202</v>
      </c>
      <c r="AE23" s="223">
        <f t="shared" si="11"/>
        <v>6.5240670785506438E-2</v>
      </c>
      <c r="AF23" s="222">
        <f>班线包车!AR37+公交!AR42+出租!AR42+网约车!AR42</f>
        <v>18538.036748715833</v>
      </c>
      <c r="AG23" s="223">
        <f t="shared" si="12"/>
        <v>2.3007701181218421E-2</v>
      </c>
      <c r="AH23" s="222">
        <f t="shared" si="13"/>
        <v>214142.80797266832</v>
      </c>
      <c r="AI23" s="223">
        <f t="shared" si="14"/>
        <v>-3.0215001820437237E-3</v>
      </c>
      <c r="AJ23" s="224"/>
      <c r="AK23" s="222">
        <f>班线包车!AW37+公交!AW42+出租!AW42+网约车!AW42</f>
        <v>19193.348933059486</v>
      </c>
      <c r="AL23" s="224"/>
      <c r="AM23" s="222">
        <f>班线包车!AY37+公交!AY42+出租!AY42+网约车!AY42</f>
        <v>22790.55684648265</v>
      </c>
      <c r="AN23" s="224"/>
      <c r="AO23" s="222">
        <f>班线包车!BA37+公交!BA42+出租!BA42+网约车!BA42</f>
        <v>19713.880259903912</v>
      </c>
      <c r="AP23" s="224"/>
      <c r="AQ23" s="222">
        <f>班线包车!BC37+公交!BC42+出租!BC42+网约车!BC42</f>
        <v>20072.594049075637</v>
      </c>
      <c r="AR23" s="224"/>
      <c r="AS23" s="222">
        <f>班线包车!BE37+公交!BE42+出租!BE42+网约车!BE42</f>
        <v>20687.876490410981</v>
      </c>
      <c r="AT23" s="224"/>
      <c r="AU23" s="222">
        <f>班线包车!BG37+公交!BG42+出租!BG42+网约车!BG42</f>
        <v>19226.698466745936</v>
      </c>
      <c r="AV23" s="224"/>
      <c r="AW23" s="222">
        <f>班线包车!BI37+公交!BI42+出租!BI42+网约车!BI42</f>
        <v>19711.681927853871</v>
      </c>
      <c r="AX23" s="224"/>
      <c r="AY23" s="222">
        <f>班线包车!BK37+公交!BK42+出租!BK42+网约车!BK42</f>
        <v>18904.660804443072</v>
      </c>
      <c r="AZ23" s="224"/>
      <c r="BA23" s="222">
        <f>班线包车!BM37+公交!BM42+出租!BM42+网约车!BM42</f>
        <v>17903.107952513034</v>
      </c>
      <c r="BB23" s="224"/>
      <c r="BC23" s="222">
        <f>班线包车!BO37+公交!BO42+出租!BO42+网约车!BO42</f>
        <v>19169.670591131391</v>
      </c>
      <c r="BD23" s="224"/>
      <c r="BE23" s="222">
        <f>班线包车!BQ37+公交!BQ42+出租!BQ42+网约车!BQ42</f>
        <v>17417.725118200255</v>
      </c>
      <c r="BF23" s="224"/>
      <c r="BG23" s="222">
        <f>班线包车!BS37+公交!BS42+出租!BS42+网约车!BS42</f>
        <v>18121.111627322884</v>
      </c>
      <c r="BH23" s="224"/>
      <c r="BI23" s="222">
        <f>班线包车!BU37+公交!BU42+出租!BU42+网约车!BU42</f>
        <v>232912.91306714312</v>
      </c>
      <c r="BJ23" s="224"/>
      <c r="BK23" s="224"/>
      <c r="BL23" s="224"/>
      <c r="BM23" s="224"/>
      <c r="BN23" s="224"/>
      <c r="BO23" s="224"/>
      <c r="BP23" s="224"/>
      <c r="BQ23" s="224"/>
      <c r="BR23" s="224"/>
      <c r="BS23" s="224"/>
      <c r="BT23" s="224"/>
      <c r="BU23" s="224"/>
      <c r="BV23" s="224"/>
      <c r="BW23" s="224"/>
      <c r="BX23" s="224"/>
      <c r="BY23" s="224"/>
      <c r="BZ23" s="224"/>
      <c r="CA23" s="224"/>
      <c r="CB23" s="224"/>
      <c r="CC23" s="224"/>
      <c r="CD23" s="224"/>
      <c r="CE23" s="224"/>
      <c r="CF23" s="224"/>
      <c r="CG23" s="224"/>
      <c r="CH23" s="224"/>
      <c r="CI23" s="224"/>
      <c r="CJ23" s="224"/>
      <c r="CK23" s="224"/>
      <c r="CL23" s="222"/>
    </row>
    <row r="24" spans="1:90" s="88" customFormat="1" ht="31.2" customHeight="1">
      <c r="A24" s="636" t="s">
        <v>102</v>
      </c>
      <c r="B24" s="221" t="s">
        <v>193</v>
      </c>
      <c r="C24" s="222">
        <f>班线包车!C38+公交!C45+出租!C45+网约车!C45</f>
        <v>1260.298683015408</v>
      </c>
      <c r="D24" s="223">
        <f t="shared" si="0"/>
        <v>-5.5423346959304398E-2</v>
      </c>
      <c r="E24" s="223"/>
      <c r="F24" s="223"/>
      <c r="G24" s="223"/>
      <c r="H24" s="223"/>
      <c r="I24" s="582"/>
      <c r="J24" s="222">
        <f>班线包车!V38+公交!V45+出租!V45+网约车!V45</f>
        <v>1334.2471243158177</v>
      </c>
      <c r="K24" s="223">
        <f t="shared" si="1"/>
        <v>-7.6028033780402682E-2</v>
      </c>
      <c r="L24" s="222">
        <f>班线包车!X38+公交!X45+出租!X45+网约车!X45</f>
        <v>1309.0240946287411</v>
      </c>
      <c r="M24" s="223">
        <f t="shared" si="2"/>
        <v>-4.3820319243244255E-2</v>
      </c>
      <c r="N24" s="222">
        <f>班线包车!Z38+公交!Z45+出租!Z45+网约车!Z45</f>
        <v>1286.9653627760531</v>
      </c>
      <c r="O24" s="223">
        <f t="shared" si="3"/>
        <v>-7.2071885886519249E-2</v>
      </c>
      <c r="P24" s="222">
        <f>班线包车!AB38+公交!AB45+出租!AB45+网约车!AB45</f>
        <v>1265.9477018263219</v>
      </c>
      <c r="Q24" s="223">
        <f t="shared" si="4"/>
        <v>-8.3138425591475107E-2</v>
      </c>
      <c r="R24" s="222">
        <f>班线包车!AD38+公交!AD45+出租!AD45+网约车!AD45</f>
        <v>1231.7253807867435</v>
      </c>
      <c r="S24" s="223">
        <f t="shared" si="5"/>
        <v>-1.2708435230643911E-2</v>
      </c>
      <c r="T24" s="222">
        <f>班线包车!AF38+公交!AF45+出租!AF45+网约车!AF45</f>
        <v>1258.1409471849156</v>
      </c>
      <c r="U24" s="223">
        <f t="shared" si="6"/>
        <v>-2.526489083198491E-2</v>
      </c>
      <c r="V24" s="222">
        <f>班线包车!AH38+公交!AH45+出租!AH45+网约车!AH45</f>
        <v>1184.0594453742906</v>
      </c>
      <c r="W24" s="223">
        <f t="shared" si="7"/>
        <v>-6.1139211593700282E-2</v>
      </c>
      <c r="X24" s="222">
        <f>班线包车!AJ38+公交!AJ45+出租!AJ45+网约车!AJ45</f>
        <v>1211.2012398881561</v>
      </c>
      <c r="Y24" s="223">
        <f t="shared" si="8"/>
        <v>-0.10115804026013187</v>
      </c>
      <c r="Z24" s="222">
        <f>班线包车!AL38+公交!AL45+出租!AL45+网约车!AL45</f>
        <v>1243.6219578301045</v>
      </c>
      <c r="AA24" s="223">
        <f t="shared" si="9"/>
        <v>-0.11799848301432492</v>
      </c>
      <c r="AB24" s="222">
        <f>班线包车!AN38+公交!AN45+出租!AN45+网约车!AN45</f>
        <v>1296.5429404712654</v>
      </c>
      <c r="AC24" s="223">
        <f t="shared" si="10"/>
        <v>-0.11770215071510859</v>
      </c>
      <c r="AD24" s="222">
        <f>班线包车!AP38+公交!AP45+出租!AP45+网约车!AP45</f>
        <v>1263.5462505158659</v>
      </c>
      <c r="AE24" s="223">
        <f t="shared" si="11"/>
        <v>-8.7064056916343446E-2</v>
      </c>
      <c r="AF24" s="222">
        <f>班线包车!AR38+公交!AR45+出租!AR45+网约车!AR45</f>
        <v>1230.8292179860309</v>
      </c>
      <c r="AG24" s="223">
        <f t="shared" si="12"/>
        <v>-0.11428579905606451</v>
      </c>
      <c r="AH24" s="222">
        <f t="shared" si="13"/>
        <v>13885.022445598277</v>
      </c>
      <c r="AI24" s="223">
        <f t="shared" si="14"/>
        <v>-7.3793257541250989E-2</v>
      </c>
      <c r="AJ24" s="224"/>
      <c r="AK24" s="222">
        <f>班线包车!AW38+公交!AW45+出租!AW45+网约车!AW45</f>
        <v>1444.034205685751</v>
      </c>
      <c r="AL24" s="224"/>
      <c r="AM24" s="222">
        <f>班线包车!AY38+公交!AY45+出租!AY45+网约车!AY45</f>
        <v>1369.0147583901085</v>
      </c>
      <c r="AN24" s="224"/>
      <c r="AO24" s="222">
        <f>班线包车!BA38+公交!BA45+出租!BA45+网约车!BA45</f>
        <v>1386.9235592733253</v>
      </c>
      <c r="AP24" s="224"/>
      <c r="AQ24" s="222">
        <f>班线包车!BC38+公交!BC45+出租!BC45+网约车!BC45</f>
        <v>1380.740274389834</v>
      </c>
      <c r="AR24" s="224"/>
      <c r="AS24" s="222">
        <f>班线包车!BE38+公交!BE45+出租!BE45+网约车!BE45</f>
        <v>1247.5801726053339</v>
      </c>
      <c r="AT24" s="224"/>
      <c r="AU24" s="222">
        <f>班线包车!BG38+公交!BG45+出租!BG45+网约车!BG45</f>
        <v>1290.7516466281813</v>
      </c>
      <c r="AV24" s="224"/>
      <c r="AW24" s="222">
        <f>班线包车!BI38+公交!BI45+出租!BI45+网约车!BI45</f>
        <v>1261.1661494396965</v>
      </c>
      <c r="AX24" s="224"/>
      <c r="AY24" s="222">
        <f>班线包车!BK38+公交!BK45+出租!BK45+网约车!BK45</f>
        <v>1347.513015790548</v>
      </c>
      <c r="AZ24" s="224"/>
      <c r="BA24" s="222">
        <f>班线包车!BM38+公交!BM45+出租!BM45+网约车!BM45</f>
        <v>1409.9997946492224</v>
      </c>
      <c r="BB24" s="224"/>
      <c r="BC24" s="222">
        <f>班线包车!BO38+公交!BO45+出租!BO45+网约车!BO45</f>
        <v>1469.5070848490932</v>
      </c>
      <c r="BD24" s="224"/>
      <c r="BE24" s="222">
        <f>班线包车!BQ38+公交!BQ45+出租!BQ45+网约车!BQ45</f>
        <v>1384.0469970411509</v>
      </c>
      <c r="BF24" s="224"/>
      <c r="BG24" s="222">
        <f>班线包车!BS38+公交!BS45+出租!BS45+网约车!BS45</f>
        <v>1389.646024275432</v>
      </c>
      <c r="BH24" s="224"/>
      <c r="BI24" s="222">
        <f>班线包车!BU38+公交!BU45+出租!BU45+网约车!BU45</f>
        <v>16380.92368301768</v>
      </c>
      <c r="BJ24" s="224"/>
      <c r="BK24" s="224"/>
      <c r="BL24" s="224"/>
      <c r="BM24" s="224"/>
      <c r="BN24" s="224"/>
      <c r="BO24" s="224"/>
      <c r="BP24" s="224"/>
      <c r="BQ24" s="224"/>
      <c r="BR24" s="224"/>
      <c r="BS24" s="224"/>
      <c r="BT24" s="224"/>
      <c r="BU24" s="224"/>
      <c r="BV24" s="224"/>
      <c r="BW24" s="224"/>
      <c r="BX24" s="224"/>
      <c r="BY24" s="224"/>
      <c r="BZ24" s="224"/>
      <c r="CA24" s="224"/>
      <c r="CB24" s="224"/>
      <c r="CC24" s="224"/>
      <c r="CD24" s="224"/>
      <c r="CE24" s="224"/>
      <c r="CF24" s="224"/>
      <c r="CG24" s="224"/>
      <c r="CH24" s="224"/>
      <c r="CI24" s="224"/>
      <c r="CJ24" s="224"/>
      <c r="CK24" s="224"/>
      <c r="CL24" s="222"/>
    </row>
    <row r="25" spans="1:90" s="88" customFormat="1" ht="31.2" customHeight="1">
      <c r="A25" s="598"/>
      <c r="B25" s="221" t="s">
        <v>194</v>
      </c>
      <c r="C25" s="222">
        <f>班线包车!C39+公交!C46+出租!C46+网约车!C46</f>
        <v>19096.054617013</v>
      </c>
      <c r="D25" s="223">
        <f t="shared" si="0"/>
        <v>1.604135908549309E-2</v>
      </c>
      <c r="E25" s="223"/>
      <c r="F25" s="223"/>
      <c r="G25" s="223"/>
      <c r="H25" s="223"/>
      <c r="I25" s="582"/>
      <c r="J25" s="222">
        <f>班线包车!V39+公交!V46+出租!V46+网约车!V46</f>
        <v>18794.564262817763</v>
      </c>
      <c r="K25" s="223">
        <f t="shared" si="1"/>
        <v>7.6193273283074126E-2</v>
      </c>
      <c r="L25" s="222">
        <f>班线包车!X39+公交!X46+出租!X46+网约车!X46</f>
        <v>20310.057722115995</v>
      </c>
      <c r="M25" s="223">
        <f t="shared" si="2"/>
        <v>0.18466615589246937</v>
      </c>
      <c r="N25" s="222">
        <f>班线包车!Z39+公交!Z46+出租!Z46+网约车!Z46</f>
        <v>20086.978657494848</v>
      </c>
      <c r="O25" s="223">
        <f t="shared" si="3"/>
        <v>0.19287091774420317</v>
      </c>
      <c r="P25" s="222">
        <f>班线包车!AB39+公交!AB46+出租!AB46+网约车!AB46</f>
        <v>20147.280984107489</v>
      </c>
      <c r="Q25" s="223">
        <f t="shared" si="4"/>
        <v>0.1716808495397999</v>
      </c>
      <c r="R25" s="222">
        <f>班线包车!AD39+公交!AD46+出租!AD46+网约车!AD46</f>
        <v>19772.723330373326</v>
      </c>
      <c r="S25" s="223">
        <f t="shared" si="5"/>
        <v>0.20850077078363483</v>
      </c>
      <c r="T25" s="222">
        <f>班线包车!AF39+公交!AF46+出租!AF46+网约车!AF46</f>
        <v>19355.551373331258</v>
      </c>
      <c r="U25" s="223">
        <f t="shared" si="6"/>
        <v>0.20306477409054002</v>
      </c>
      <c r="V25" s="222">
        <f>班线包车!AH39+公交!AH46+出租!AH46+网约车!AH46</f>
        <v>18941.748514480627</v>
      </c>
      <c r="W25" s="223">
        <f t="shared" si="7"/>
        <v>0.2070666566515531</v>
      </c>
      <c r="X25" s="222">
        <f>班线包车!AJ39+公交!AJ46+出租!AJ46+网约车!AJ46</f>
        <v>19252.023588980304</v>
      </c>
      <c r="Y25" s="223">
        <f t="shared" si="8"/>
        <v>2.9953196821565387E-2</v>
      </c>
      <c r="Z25" s="222">
        <f>班线包车!AL39+公交!AL46+出租!AL46+网约车!AL46</f>
        <v>19938.964862101391</v>
      </c>
      <c r="AA25" s="223">
        <f t="shared" si="9"/>
        <v>-3.1478617151108113E-2</v>
      </c>
      <c r="AB25" s="222">
        <f>班线包车!AN39+公交!AN46+出租!AN46+网约车!AN46</f>
        <v>21203.075224159216</v>
      </c>
      <c r="AC25" s="223">
        <f t="shared" si="10"/>
        <v>-3.0081418898579848E-2</v>
      </c>
      <c r="AD25" s="222">
        <f>班线包车!AP39+公交!AP46+出租!AP46+网约车!AP46</f>
        <v>20136.784335402066</v>
      </c>
      <c r="AE25" s="223">
        <f t="shared" si="11"/>
        <v>2.9626722283819129E-2</v>
      </c>
      <c r="AF25" s="222">
        <f>班线包车!AR39+公交!AR46+出租!AR46+网约车!AR46</f>
        <v>19285.918030090081</v>
      </c>
      <c r="AG25" s="223">
        <f t="shared" si="12"/>
        <v>3.9165142011212684E-2</v>
      </c>
      <c r="AH25" s="222">
        <f t="shared" si="13"/>
        <v>217939.75285536432</v>
      </c>
      <c r="AI25" s="223">
        <f t="shared" si="14"/>
        <v>0.10359353196160681</v>
      </c>
      <c r="AJ25" s="224"/>
      <c r="AK25" s="222">
        <f>班线包车!AW39+公交!AW46+出租!AW46+网约车!AW46</f>
        <v>17463.930252493017</v>
      </c>
      <c r="AL25" s="224"/>
      <c r="AM25" s="222">
        <f>班线包车!AY39+公交!AY46+出租!AY46+网约车!AY46</f>
        <v>17144.119143688538</v>
      </c>
      <c r="AN25" s="224"/>
      <c r="AO25" s="222">
        <f>班线包车!BA39+公交!BA46+出租!BA46+网约车!BA46</f>
        <v>16839.188849939135</v>
      </c>
      <c r="AP25" s="224"/>
      <c r="AQ25" s="222">
        <f>班线包车!BC39+公交!BC46+出租!BC46+网约车!BC46</f>
        <v>17195.195254766448</v>
      </c>
      <c r="AR25" s="224"/>
      <c r="AS25" s="222">
        <f>班线包车!BE39+公交!BE46+出租!BE46+网约车!BE46</f>
        <v>16361.365924120999</v>
      </c>
      <c r="AT25" s="224"/>
      <c r="AU25" s="222">
        <f>班线包车!BG39+公交!BG46+出租!BG46+网约车!BG46</f>
        <v>16088.536369925001</v>
      </c>
      <c r="AV25" s="224"/>
      <c r="AW25" s="222">
        <f>班线包车!BI39+公交!BI46+出租!BI46+网约车!BI46</f>
        <v>15692.379878196392</v>
      </c>
      <c r="AX25" s="224"/>
      <c r="AY25" s="222">
        <f>班线包车!BK39+公交!BK46+出租!BK46+网约车!BK46</f>
        <v>18692.134408041096</v>
      </c>
      <c r="AZ25" s="224"/>
      <c r="BA25" s="222">
        <f>班线包车!BM39+公交!BM46+出租!BM46+网约车!BM46</f>
        <v>20587.015645902633</v>
      </c>
      <c r="BB25" s="224"/>
      <c r="BC25" s="222">
        <f>班线包车!BO39+公交!BO46+出租!BO46+网约车!BO46</f>
        <v>21860.675356978343</v>
      </c>
      <c r="BD25" s="224"/>
      <c r="BE25" s="222">
        <f>班线包车!BQ39+公交!BQ46+出租!BQ46+网约车!BQ46</f>
        <v>19557.363750949065</v>
      </c>
      <c r="BF25" s="224"/>
      <c r="BG25" s="222">
        <f>班线包车!BS39+公交!BS46+出租!BS46+网约车!BS46</f>
        <v>18559.050193662082</v>
      </c>
      <c r="BH25" s="224"/>
      <c r="BI25" s="222">
        <f>班线包车!BU39+公交!BU46+出租!BU46+网约车!BU46</f>
        <v>216040.95502866278</v>
      </c>
      <c r="BJ25" s="224"/>
      <c r="BK25" s="224"/>
      <c r="BL25" s="224"/>
      <c r="BM25" s="224"/>
      <c r="BN25" s="224"/>
      <c r="BO25" s="224"/>
      <c r="BP25" s="224"/>
      <c r="BQ25" s="224"/>
      <c r="BR25" s="224"/>
      <c r="BS25" s="224"/>
      <c r="BT25" s="224"/>
      <c r="BU25" s="224"/>
      <c r="BV25" s="224"/>
      <c r="BW25" s="224"/>
      <c r="BX25" s="224"/>
      <c r="BY25" s="224"/>
      <c r="BZ25" s="224"/>
      <c r="CA25" s="224"/>
      <c r="CB25" s="224"/>
      <c r="CC25" s="224"/>
      <c r="CD25" s="224"/>
      <c r="CE25" s="224"/>
      <c r="CF25" s="224"/>
      <c r="CG25" s="224"/>
      <c r="CH25" s="224"/>
      <c r="CI25" s="224"/>
      <c r="CJ25" s="224"/>
      <c r="CK25" s="224"/>
      <c r="CL25" s="222"/>
    </row>
    <row r="26" spans="1:90" s="88" customFormat="1" ht="31.2" customHeight="1">
      <c r="A26" s="636" t="s">
        <v>103</v>
      </c>
      <c r="B26" s="221" t="s">
        <v>193</v>
      </c>
      <c r="C26" s="222">
        <f>班线包车!C42+公交!C49+出租!C49+网约车!C49</f>
        <v>1096.361370248615</v>
      </c>
      <c r="D26" s="223">
        <f t="shared" si="0"/>
        <v>-9.4347540873041535E-2</v>
      </c>
      <c r="E26" s="223"/>
      <c r="F26" s="223"/>
      <c r="G26" s="223"/>
      <c r="H26" s="223"/>
      <c r="I26" s="582"/>
      <c r="J26" s="222">
        <f>班线包车!V42+公交!V49+出租!V49+网约车!V49</f>
        <v>1210.576263775067</v>
      </c>
      <c r="K26" s="223">
        <f t="shared" si="1"/>
        <v>7.6714654408949201E-5</v>
      </c>
      <c r="L26" s="222">
        <f>班线包车!X42+公交!X49+出租!X49+网约车!X49</f>
        <v>1032.5262926742414</v>
      </c>
      <c r="M26" s="223">
        <f t="shared" si="2"/>
        <v>-3.6029989115734185E-2</v>
      </c>
      <c r="N26" s="222">
        <f>班线包车!Z42+公交!Z49+出租!Z49+网约车!Z49</f>
        <v>1099.7373301389212</v>
      </c>
      <c r="O26" s="223">
        <f t="shared" si="3"/>
        <v>-3.0955539666423393E-2</v>
      </c>
      <c r="P26" s="222">
        <f>班线包车!AB42+公交!AB49+出租!AB49+网约车!AB49</f>
        <v>1095.696912576557</v>
      </c>
      <c r="Q26" s="223">
        <f t="shared" si="4"/>
        <v>-6.8859827939164342E-2</v>
      </c>
      <c r="R26" s="222">
        <f>班线包车!AD42+公交!AD49+出租!AD49+网约车!AD49</f>
        <v>1098.532633779975</v>
      </c>
      <c r="S26" s="223">
        <f t="shared" si="5"/>
        <v>-6.9845291042526014E-2</v>
      </c>
      <c r="T26" s="222">
        <f>班线包车!AF42+公交!AF49+出租!AF49+网约车!AF49</f>
        <v>1082.5354491817691</v>
      </c>
      <c r="U26" s="223">
        <f t="shared" si="6"/>
        <v>-6.6266847354923608E-2</v>
      </c>
      <c r="V26" s="222">
        <f>班线包车!AH42+公交!AH49+出租!AH49+网约车!AH49</f>
        <v>984.44073562069798</v>
      </c>
      <c r="W26" s="223">
        <f t="shared" si="7"/>
        <v>-0.12179114877012942</v>
      </c>
      <c r="X26" s="222">
        <f>班线包车!AJ42+公交!AJ49+出租!AJ49+网约车!AJ49</f>
        <v>963.94629917964392</v>
      </c>
      <c r="Y26" s="223">
        <f t="shared" si="8"/>
        <v>-0.16125388459691592</v>
      </c>
      <c r="Z26" s="222">
        <f>班线包车!AL42+公交!AL49+出租!AL49+网约车!AL49</f>
        <v>1027.8440033698766</v>
      </c>
      <c r="AA26" s="223">
        <f t="shared" si="9"/>
        <v>-9.7746955955935855E-2</v>
      </c>
      <c r="AB26" s="222">
        <f>班线包车!AN42+公交!AN49+出租!AN49+网约车!AN49</f>
        <v>1099.843036258445</v>
      </c>
      <c r="AC26" s="223">
        <f t="shared" si="10"/>
        <v>-7.2167949926322472E-2</v>
      </c>
      <c r="AD26" s="222">
        <f>班线包车!AP42+公交!AP49+出租!AP49+网约车!AP49</f>
        <v>1101.4759942367359</v>
      </c>
      <c r="AE26" s="223">
        <f t="shared" si="11"/>
        <v>-2.3929304595145084E-2</v>
      </c>
      <c r="AF26" s="222">
        <f>班线包车!AR42+公交!AR49+出租!AR49+网约车!AR49</f>
        <v>1122.4328928709529</v>
      </c>
      <c r="AG26" s="223">
        <f t="shared" si="12"/>
        <v>-2.0385741836910332E-2</v>
      </c>
      <c r="AH26" s="222">
        <f t="shared" si="13"/>
        <v>11797.154950791932</v>
      </c>
      <c r="AI26" s="223">
        <f t="shared" si="14"/>
        <v>-6.792566080807505E-2</v>
      </c>
      <c r="AJ26" s="224"/>
      <c r="AK26" s="222">
        <f>班线包车!AW42+公交!AW49+出租!AW49+网约车!AW49</f>
        <v>1210.4834019592179</v>
      </c>
      <c r="AL26" s="224"/>
      <c r="AM26" s="222">
        <f>班线包车!AY42+公交!AY49+出租!AY49+网约车!AY49</f>
        <v>1071.118687320042</v>
      </c>
      <c r="AN26" s="224"/>
      <c r="AO26" s="222">
        <f>班线包车!BA42+公交!BA49+出租!BA49+网约车!BA49</f>
        <v>1134.8677745501541</v>
      </c>
      <c r="AP26" s="224"/>
      <c r="AQ26" s="222">
        <f>班线包车!BC42+公交!BC49+出租!BC49+网约车!BC49</f>
        <v>1176.726067087749</v>
      </c>
      <c r="AR26" s="224"/>
      <c r="AS26" s="222">
        <f>班线包车!BE42+公交!BE49+出租!BE49+网约车!BE49</f>
        <v>1181.0214184812551</v>
      </c>
      <c r="AT26" s="224"/>
      <c r="AU26" s="222">
        <f>班线包车!BG42+公交!BG49+出租!BG49+网约车!BG49</f>
        <v>1159.362764527709</v>
      </c>
      <c r="AV26" s="224"/>
      <c r="AW26" s="222">
        <f>班线包车!BI42+公交!BI49+出租!BI49+网约车!BI49</f>
        <v>1120.9642606562859</v>
      </c>
      <c r="AX26" s="224"/>
      <c r="AY26" s="222">
        <f>班线包车!BK42+公交!BK49+出租!BK49+网约车!BK49</f>
        <v>1149.2706570883981</v>
      </c>
      <c r="AZ26" s="224"/>
      <c r="BA26" s="222">
        <f>班线包车!BM42+公交!BM49+出租!BM49+网约车!BM49</f>
        <v>1139.1970469424971</v>
      </c>
      <c r="BB26" s="224"/>
      <c r="BC26" s="222">
        <f>班线包车!BO42+公交!BO49+出租!BO49+网约车!BO49</f>
        <v>1185.390218166217</v>
      </c>
      <c r="BD26" s="224"/>
      <c r="BE26" s="222">
        <f>班线包车!BQ42+公交!BQ49+出租!BQ49+网约车!BQ49</f>
        <v>1128.479729411265</v>
      </c>
      <c r="BF26" s="224"/>
      <c r="BG26" s="222">
        <f>班线包车!BS42+公交!BS49+出租!BS49+网约车!BS49</f>
        <v>1145.7906859947789</v>
      </c>
      <c r="BH26" s="224"/>
      <c r="BI26" s="222">
        <f>班线包车!BU42+公交!BU49+出租!BU49+网约车!BU49</f>
        <v>13802.672712185571</v>
      </c>
      <c r="BJ26" s="224"/>
      <c r="BK26" s="224"/>
      <c r="BL26" s="224"/>
      <c r="BM26" s="224"/>
      <c r="BN26" s="224"/>
      <c r="BO26" s="224"/>
      <c r="BP26" s="224"/>
      <c r="BQ26" s="224"/>
      <c r="BR26" s="224"/>
      <c r="BS26" s="224"/>
      <c r="BT26" s="224"/>
      <c r="BU26" s="224"/>
      <c r="BV26" s="224"/>
      <c r="BW26" s="224"/>
      <c r="BX26" s="224"/>
      <c r="BY26" s="224"/>
      <c r="BZ26" s="224"/>
      <c r="CA26" s="224"/>
      <c r="CB26" s="224"/>
      <c r="CC26" s="224"/>
      <c r="CD26" s="224"/>
      <c r="CE26" s="224"/>
      <c r="CF26" s="224"/>
      <c r="CG26" s="224"/>
      <c r="CH26" s="224"/>
      <c r="CI26" s="224"/>
      <c r="CJ26" s="224"/>
      <c r="CK26" s="224"/>
      <c r="CL26" s="222"/>
    </row>
    <row r="27" spans="1:90" s="88" customFormat="1" ht="31.2" customHeight="1">
      <c r="A27" s="598"/>
      <c r="B27" s="221" t="s">
        <v>194</v>
      </c>
      <c r="C27" s="222">
        <f>班线包车!C43+公交!C50+出租!C50+网约车!C50</f>
        <v>13512.980480376591</v>
      </c>
      <c r="D27" s="223">
        <f t="shared" si="0"/>
        <v>-0.15593445433118436</v>
      </c>
      <c r="E27" s="223"/>
      <c r="F27" s="223"/>
      <c r="G27" s="223"/>
      <c r="H27" s="223"/>
      <c r="I27" s="582"/>
      <c r="J27" s="222">
        <f>班线包车!V43+公交!V50+出租!V50+网约车!V50</f>
        <v>16009.397077888372</v>
      </c>
      <c r="K27" s="223">
        <f t="shared" si="1"/>
        <v>0.12648642544400523</v>
      </c>
      <c r="L27" s="222">
        <f>班线包车!X43+公交!X50+出租!X50+网约车!X50</f>
        <v>15278.534966390453</v>
      </c>
      <c r="M27" s="223">
        <f t="shared" si="2"/>
        <v>0.18223948241410626</v>
      </c>
      <c r="N27" s="222">
        <f>班线包车!Z43+公交!Z50+出租!Z50+网约车!Z50</f>
        <v>16257.57860618743</v>
      </c>
      <c r="O27" s="223">
        <f t="shared" si="3"/>
        <v>0.199667371924106</v>
      </c>
      <c r="P27" s="222">
        <f>班线包车!AB43+公交!AB50+出租!AB50+网约车!AB50</f>
        <v>16667.79644603475</v>
      </c>
      <c r="Q27" s="223">
        <f t="shared" si="4"/>
        <v>0.15915571606613654</v>
      </c>
      <c r="R27" s="222">
        <f>班线包车!AD43+公交!AD50+出租!AD50+网约车!AD50</f>
        <v>16258.228747791256</v>
      </c>
      <c r="S27" s="223">
        <f t="shared" si="5"/>
        <v>0.12064179496070349</v>
      </c>
      <c r="T27" s="222">
        <f>班线包车!AF43+公交!AF50+出租!AF50+网约车!AF50</f>
        <v>15918.923906396205</v>
      </c>
      <c r="U27" s="223">
        <f t="shared" si="6"/>
        <v>0.15275099393179925</v>
      </c>
      <c r="V27" s="222">
        <f>班线包车!AH43+公交!AH50+出租!AH50+网约车!AH50</f>
        <v>13474.604501740139</v>
      </c>
      <c r="W27" s="223">
        <f t="shared" si="7"/>
        <v>7.3700640153830932E-3</v>
      </c>
      <c r="X27" s="222">
        <f>班线包车!AJ43+公交!AJ50+出租!AJ50+网约车!AJ50</f>
        <v>12858.213056689847</v>
      </c>
      <c r="Y27" s="223">
        <f t="shared" si="8"/>
        <v>-6.9320924769701753E-2</v>
      </c>
      <c r="Z27" s="222">
        <f>班线包车!AL43+公交!AL50+出租!AL50+网约车!AL50</f>
        <v>13675.091275009096</v>
      </c>
      <c r="AA27" s="223">
        <f t="shared" si="9"/>
        <v>-2.2708930331579724E-2</v>
      </c>
      <c r="AB27" s="222">
        <f>班线包车!AN43+公交!AN50+出租!AN50+网约车!AN50</f>
        <v>14570.128145038729</v>
      </c>
      <c r="AC27" s="223">
        <f t="shared" si="10"/>
        <v>-0.11094091387295313</v>
      </c>
      <c r="AD27" s="222">
        <f>班线包车!AP43+公交!AP50+出租!AP50+网约车!AP50</f>
        <v>14327.931290636914</v>
      </c>
      <c r="AE27" s="223">
        <f t="shared" si="11"/>
        <v>-0.10004718979967342</v>
      </c>
      <c r="AF27" s="222">
        <f>班线包车!AR43+公交!AR50+出租!AR50+网约车!AR50</f>
        <v>13883.541038851601</v>
      </c>
      <c r="AG27" s="223">
        <f t="shared" si="12"/>
        <v>-0.10662091685448039</v>
      </c>
      <c r="AH27" s="222">
        <f t="shared" si="13"/>
        <v>165296.42801980319</v>
      </c>
      <c r="AI27" s="223">
        <f t="shared" si="14"/>
        <v>5.3665722893370349E-2</v>
      </c>
      <c r="AJ27" s="224"/>
      <c r="AK27" s="222">
        <f>班线包车!AW43+公交!AW50+出租!AW50+网约车!AW50</f>
        <v>14211.797600293548</v>
      </c>
      <c r="AL27" s="224"/>
      <c r="AM27" s="222">
        <f>班线包车!AY43+公交!AY50+出租!AY50+网约车!AY50</f>
        <v>12923.384131269268</v>
      </c>
      <c r="AN27" s="224"/>
      <c r="AO27" s="222">
        <f>班线包车!BA43+公交!BA50+出租!BA50+网约车!BA50</f>
        <v>13551.738579096678</v>
      </c>
      <c r="AP27" s="224"/>
      <c r="AQ27" s="222">
        <f>班线包车!BC43+公交!BC50+出租!BC50+网约车!BC50</f>
        <v>14379.255707421931</v>
      </c>
      <c r="AR27" s="224"/>
      <c r="AS27" s="222">
        <f>班线包车!BE43+公交!BE50+出租!BE50+网约车!BE50</f>
        <v>14507.962152492597</v>
      </c>
      <c r="AT27" s="224"/>
      <c r="AU27" s="222">
        <f>班线包车!BG43+公交!BG50+出租!BG50+网约车!BG50</f>
        <v>13809.507855725191</v>
      </c>
      <c r="AV27" s="224"/>
      <c r="AW27" s="222">
        <f>班线包车!BI43+公交!BI50+出租!BI50+网约车!BI50</f>
        <v>13376.022360670799</v>
      </c>
      <c r="AX27" s="224"/>
      <c r="AY27" s="222">
        <f>班线包车!BK43+公交!BK50+出租!BK50+网约车!BK50</f>
        <v>13815.947300102411</v>
      </c>
      <c r="AZ27" s="224"/>
      <c r="BA27" s="222">
        <f>班线包车!BM43+公交!BM50+出租!BM50+网约车!BM50</f>
        <v>13992.854022137788</v>
      </c>
      <c r="BB27" s="224"/>
      <c r="BC27" s="222">
        <f>班线包车!BO43+公交!BO50+出租!BO50+网约车!BO50</f>
        <v>16388.256272718249</v>
      </c>
      <c r="BD27" s="224"/>
      <c r="BE27" s="222">
        <f>班线包车!BQ43+公交!BQ50+出租!BQ50+网约车!BQ50</f>
        <v>15920.758431153256</v>
      </c>
      <c r="BF27" s="224"/>
      <c r="BG27" s="222">
        <f>班线包车!BS43+公交!BS50+出租!BS50+网约车!BS50</f>
        <v>15540.481415759939</v>
      </c>
      <c r="BH27" s="224"/>
      <c r="BI27" s="222">
        <f>班线包车!BU43+公交!BU50+出租!BU50+网约车!BU50</f>
        <v>172417.96582884167</v>
      </c>
      <c r="BJ27" s="224"/>
      <c r="BK27" s="224"/>
      <c r="BL27" s="224"/>
      <c r="BM27" s="224"/>
      <c r="BN27" s="224"/>
      <c r="BO27" s="224"/>
      <c r="BP27" s="224"/>
      <c r="BQ27" s="224"/>
      <c r="BR27" s="224"/>
      <c r="BS27" s="224"/>
      <c r="BT27" s="224"/>
      <c r="BU27" s="224"/>
      <c r="BV27" s="224"/>
      <c r="BW27" s="224"/>
      <c r="BX27" s="224"/>
      <c r="BY27" s="224"/>
      <c r="BZ27" s="224"/>
      <c r="CA27" s="224"/>
      <c r="CB27" s="224"/>
      <c r="CC27" s="224"/>
      <c r="CD27" s="224"/>
      <c r="CE27" s="224"/>
      <c r="CF27" s="224"/>
      <c r="CG27" s="224"/>
      <c r="CH27" s="224"/>
      <c r="CI27" s="224"/>
      <c r="CJ27" s="224"/>
      <c r="CK27" s="224"/>
      <c r="CL27" s="222"/>
    </row>
    <row r="28" spans="1:90" s="88" customFormat="1" ht="31.2" customHeight="1">
      <c r="A28" s="636" t="s">
        <v>104</v>
      </c>
      <c r="B28" s="221" t="s">
        <v>193</v>
      </c>
      <c r="C28" s="222">
        <f>班线包车!C44+公交!C53+出租!C53+网约车!C53</f>
        <v>550.35005569263069</v>
      </c>
      <c r="D28" s="223">
        <f t="shared" si="0"/>
        <v>8.0137915027842732E-2</v>
      </c>
      <c r="E28" s="223"/>
      <c r="F28" s="223"/>
      <c r="G28" s="223"/>
      <c r="H28" s="223"/>
      <c r="I28" s="582"/>
      <c r="J28" s="222">
        <f>班线包车!V44+公交!V53+出租!V53+网约车!V53</f>
        <v>509.51831986977726</v>
      </c>
      <c r="K28" s="223">
        <f t="shared" si="1"/>
        <v>-2.2522677629710497E-4</v>
      </c>
      <c r="L28" s="222">
        <f>班线包车!X44+公交!X53+出租!X53+网约车!X53</f>
        <v>517.73302252819747</v>
      </c>
      <c r="M28" s="223">
        <f t="shared" si="2"/>
        <v>-4.9925619676175259E-2</v>
      </c>
      <c r="N28" s="222">
        <f>班线包车!Z44+公交!Z53+出租!Z53+网约车!Z53</f>
        <v>491.97706983730751</v>
      </c>
      <c r="O28" s="223">
        <f t="shared" si="3"/>
        <v>-3.9204550160747087E-2</v>
      </c>
      <c r="P28" s="222">
        <f>班线包车!AB44+公交!AB53+出租!AB53+网约车!AB53</f>
        <v>488.54755401137629</v>
      </c>
      <c r="Q28" s="223">
        <f t="shared" si="4"/>
        <v>-3.6743178084963635E-4</v>
      </c>
      <c r="R28" s="222">
        <f>班线包车!AD44+公交!AD53+出租!AD53+网约车!AD53</f>
        <v>502.6937237751398</v>
      </c>
      <c r="S28" s="223">
        <f t="shared" si="5"/>
        <v>3.5752797127768465E-2</v>
      </c>
      <c r="T28" s="222">
        <f>班线包车!AF44+公交!AF53+出租!AF53+网约车!AF53</f>
        <v>482.25628441077015</v>
      </c>
      <c r="U28" s="223">
        <f t="shared" si="6"/>
        <v>-3.944382285552972E-2</v>
      </c>
      <c r="V28" s="222">
        <f>班线包车!AH44+公交!AH53+出租!AH53+网约车!AH53</f>
        <v>466.46939334171208</v>
      </c>
      <c r="W28" s="223">
        <f t="shared" si="7"/>
        <v>-2.3872876751864114E-2</v>
      </c>
      <c r="X28" s="222">
        <f>班线包车!AJ44+公交!AJ53+出租!AJ53+网约车!AJ53</f>
        <v>461.4139670583009</v>
      </c>
      <c r="Y28" s="223">
        <f t="shared" si="8"/>
        <v>5.5747064476372454E-3</v>
      </c>
      <c r="Z28" s="222">
        <f>班线包车!AL44+公交!AL53+出租!AL53+网约车!AL53</f>
        <v>456.66700562822371</v>
      </c>
      <c r="AA28" s="223">
        <f t="shared" si="9"/>
        <v>-4.4550405357541845E-3</v>
      </c>
      <c r="AB28" s="222">
        <f>班线包车!AN44+公交!AN53+出租!AN53+网约车!AN53</f>
        <v>491.18582909511065</v>
      </c>
      <c r="AC28" s="223">
        <f t="shared" si="10"/>
        <v>3.3476870322963759E-3</v>
      </c>
      <c r="AD28" s="222">
        <f>班线包车!AP44+公交!AP53+出租!AP53+网约车!AP53</f>
        <v>490.25535001189462</v>
      </c>
      <c r="AE28" s="223">
        <f t="shared" si="11"/>
        <v>-2.4618655455863614E-3</v>
      </c>
      <c r="AF28" s="222">
        <f>班线包车!AR44+公交!AR53+出租!AR53+网约车!AR53</f>
        <v>522.14740474444375</v>
      </c>
      <c r="AG28" s="223">
        <f t="shared" si="12"/>
        <v>1.139386993015834E-2</v>
      </c>
      <c r="AH28" s="222">
        <f t="shared" si="13"/>
        <v>5358.7175195678101</v>
      </c>
      <c r="AI28" s="223">
        <f t="shared" si="14"/>
        <v>-1.116239736394764E-2</v>
      </c>
      <c r="AJ28" s="224"/>
      <c r="AK28" s="222">
        <f>班线包车!AW44+公交!AW53+出租!AW53+网约车!AW53</f>
        <v>509.6331028906356</v>
      </c>
      <c r="AL28" s="224"/>
      <c r="AM28" s="222">
        <f>班线包车!AY44+公交!AY53+出租!AY53+网约车!AY53</f>
        <v>544.93946289945484</v>
      </c>
      <c r="AN28" s="224"/>
      <c r="AO28" s="222">
        <f>班线包车!BA44+公交!BA53+出租!BA53+网约车!BA53</f>
        <v>512.05183155230213</v>
      </c>
      <c r="AP28" s="224"/>
      <c r="AQ28" s="222">
        <f>班线包车!BC44+公交!BC53+出租!BC53+网约车!BC53</f>
        <v>488.72712789032659</v>
      </c>
      <c r="AR28" s="224"/>
      <c r="AS28" s="222">
        <f>班线包车!BE44+公交!BE53+出租!BE53+网约车!BE53</f>
        <v>485.34141077789286</v>
      </c>
      <c r="AT28" s="224"/>
      <c r="AU28" s="222">
        <f>班线包车!BG44+公交!BG53+出租!BG53+网约车!BG53</f>
        <v>502.05942753334404</v>
      </c>
      <c r="AV28" s="224"/>
      <c r="AW28" s="222">
        <f>班线包车!BI44+公交!BI53+出租!BI53+网约车!BI53</f>
        <v>477.87770899091538</v>
      </c>
      <c r="AX28" s="224"/>
      <c r="AY28" s="222">
        <f>班线包车!BK44+公交!BK53+出租!BK53+网约车!BK53</f>
        <v>458.85597966989826</v>
      </c>
      <c r="AZ28" s="224"/>
      <c r="BA28" s="222">
        <f>班线包车!BM44+公交!BM53+出租!BM53+网约车!BM53</f>
        <v>458.71057985566</v>
      </c>
      <c r="BB28" s="224"/>
      <c r="BC28" s="222">
        <f>班线包车!BO44+公交!BO53+出租!BO53+网约车!BO53</f>
        <v>489.54697902173973</v>
      </c>
      <c r="BD28" s="224"/>
      <c r="BE28" s="222">
        <f>班线包车!BQ44+公交!BQ53+出租!BQ53+网约车!BQ53</f>
        <v>491.46527143048155</v>
      </c>
      <c r="BF28" s="224"/>
      <c r="BG28" s="222">
        <f>班线包车!BS44+公交!BS53+出租!BS53+网约车!BS53</f>
        <v>516.26514681219157</v>
      </c>
      <c r="BH28" s="224"/>
      <c r="BI28" s="222">
        <f>班线包车!BU44+公交!BU53+出租!BU53+网约车!BU53</f>
        <v>5935.4740293248424</v>
      </c>
      <c r="BJ28" s="224"/>
      <c r="BK28" s="224"/>
      <c r="BL28" s="224"/>
      <c r="BM28" s="224"/>
      <c r="BN28" s="224"/>
      <c r="BO28" s="224"/>
      <c r="BP28" s="224"/>
      <c r="BQ28" s="224"/>
      <c r="BR28" s="224"/>
      <c r="BS28" s="224"/>
      <c r="BT28" s="224"/>
      <c r="BU28" s="224"/>
      <c r="BV28" s="224"/>
      <c r="BW28" s="224"/>
      <c r="BX28" s="224"/>
      <c r="BY28" s="224"/>
      <c r="BZ28" s="224"/>
      <c r="CA28" s="224"/>
      <c r="CB28" s="224"/>
      <c r="CC28" s="224"/>
      <c r="CD28" s="224"/>
      <c r="CE28" s="224"/>
      <c r="CF28" s="224"/>
      <c r="CG28" s="224"/>
      <c r="CH28" s="224"/>
      <c r="CI28" s="224"/>
      <c r="CJ28" s="224"/>
      <c r="CK28" s="224"/>
      <c r="CL28" s="222"/>
    </row>
    <row r="29" spans="1:90" s="88" customFormat="1" ht="31.2" customHeight="1">
      <c r="A29" s="598"/>
      <c r="B29" s="221" t="s">
        <v>194</v>
      </c>
      <c r="C29" s="222">
        <f>班线包车!C45+公交!C54+出租!C54+网约车!C54</f>
        <v>8822.6798971049539</v>
      </c>
      <c r="D29" s="223">
        <f t="shared" si="0"/>
        <v>-3.1169709046900418E-2</v>
      </c>
      <c r="E29" s="223"/>
      <c r="F29" s="223"/>
      <c r="G29" s="223"/>
      <c r="H29" s="223"/>
      <c r="I29" s="582"/>
      <c r="J29" s="222">
        <f>班线包车!V45+公交!V54+出租!V54+网约车!V54</f>
        <v>9106.5277164543713</v>
      </c>
      <c r="K29" s="223">
        <f t="shared" si="1"/>
        <v>5.0950940046266657E-2</v>
      </c>
      <c r="L29" s="222">
        <f>班线包车!X45+公交!X54+出租!X54+网约车!X54</f>
        <v>9279.6443206882814</v>
      </c>
      <c r="M29" s="223">
        <f t="shared" si="2"/>
        <v>2.441342442013017E-2</v>
      </c>
      <c r="N29" s="222">
        <f>班线包车!Z45+公交!Z54+出租!Z54+网约车!Z54</f>
        <v>9160.3442419004241</v>
      </c>
      <c r="O29" s="223">
        <f t="shared" si="3"/>
        <v>2.9223091962649717E-2</v>
      </c>
      <c r="P29" s="222">
        <f>班线包车!AB45+公交!AB54+出租!AB54+网约车!AB54</f>
        <v>9428.6163860228862</v>
      </c>
      <c r="Q29" s="223">
        <f t="shared" si="4"/>
        <v>2.96654751201475E-2</v>
      </c>
      <c r="R29" s="222">
        <f>班线包车!AD45+公交!AD54+出租!AD54+网约车!AD54</f>
        <v>9450.45745374531</v>
      </c>
      <c r="S29" s="223">
        <f t="shared" si="5"/>
        <v>5.2702525800667477E-3</v>
      </c>
      <c r="T29" s="222">
        <f>班线包车!AF45+公交!AF54+出租!AF54+网约车!AF54</f>
        <v>9115.4107617918853</v>
      </c>
      <c r="U29" s="223">
        <f t="shared" si="6"/>
        <v>-7.8010311574975288E-3</v>
      </c>
      <c r="V29" s="222">
        <f>班线包车!AH45+公交!AH54+出租!AH54+网约车!AH54</f>
        <v>8909.70965650363</v>
      </c>
      <c r="W29" s="223">
        <f t="shared" si="7"/>
        <v>-1.6127031213565735E-2</v>
      </c>
      <c r="X29" s="222">
        <f>班线包车!AJ45+公交!AJ54+出租!AJ54+网约车!AJ54</f>
        <v>8565.6096641488002</v>
      </c>
      <c r="Y29" s="223">
        <f t="shared" si="8"/>
        <v>-2.9131159780517502E-2</v>
      </c>
      <c r="Z29" s="222">
        <f>班线包车!AL45+公交!AL54+出租!AL54+网约车!AL54</f>
        <v>8485.1081415365261</v>
      </c>
      <c r="AA29" s="223">
        <f t="shared" si="9"/>
        <v>-7.715340812636029E-3</v>
      </c>
      <c r="AB29" s="222">
        <f>班线包车!AN45+公交!AN54+出租!AN54+网约车!AN54</f>
        <v>9008.5369704932291</v>
      </c>
      <c r="AC29" s="223">
        <f t="shared" si="10"/>
        <v>-1.3484534008601279E-2</v>
      </c>
      <c r="AD29" s="222">
        <f>班线包车!AP45+公交!AP54+出租!AP54+网约车!AP54</f>
        <v>8807.3410933205196</v>
      </c>
      <c r="AE29" s="223">
        <f t="shared" si="11"/>
        <v>-1.2391811064297431E-2</v>
      </c>
      <c r="AF29" s="222">
        <f>班线包车!AR45+公交!AR54+出租!AR54+网约车!AR54</f>
        <v>8814.0043237796071</v>
      </c>
      <c r="AG29" s="223">
        <f t="shared" si="12"/>
        <v>1.0786265366182768E-3</v>
      </c>
      <c r="AH29" s="222">
        <f t="shared" si="13"/>
        <v>99317.306406605858</v>
      </c>
      <c r="AI29" s="223">
        <f t="shared" si="14"/>
        <v>4.7505497998958646E-3</v>
      </c>
      <c r="AJ29" s="224"/>
      <c r="AK29" s="222">
        <f>班线包车!AW45+公交!AW54+出租!AW54+网约车!AW54</f>
        <v>8665.0359873634716</v>
      </c>
      <c r="AL29" s="224"/>
      <c r="AM29" s="222">
        <f>班线包车!AY45+公交!AY54+出租!AY54+网约车!AY54</f>
        <v>9058.495427215852</v>
      </c>
      <c r="AN29" s="224"/>
      <c r="AO29" s="222">
        <f>班线包车!BA45+公交!BA54+出租!BA54+网约车!BA54</f>
        <v>8900.2513774077379</v>
      </c>
      <c r="AP29" s="224"/>
      <c r="AQ29" s="222">
        <f>班线包车!BC45+公交!BC54+出租!BC54+网约车!BC54</f>
        <v>9156.9705053213511</v>
      </c>
      <c r="AR29" s="224"/>
      <c r="AS29" s="222">
        <f>班线包车!BE45+公交!BE54+出租!BE54+网约车!BE54</f>
        <v>9400.9122715909762</v>
      </c>
      <c r="AT29" s="224"/>
      <c r="AU29" s="222">
        <f>班线包车!BG45+公交!BG54+出租!BG54+网约车!BG54</f>
        <v>9187.0794548656977</v>
      </c>
      <c r="AV29" s="224"/>
      <c r="AW29" s="222">
        <f>班线包车!BI45+公交!BI54+出租!BI54+网约车!BI54</f>
        <v>9055.752052516882</v>
      </c>
      <c r="AX29" s="224"/>
      <c r="AY29" s="222">
        <f>班线包车!BK45+公交!BK54+出租!BK54+网约车!BK54</f>
        <v>8822.622901577919</v>
      </c>
      <c r="AZ29" s="224"/>
      <c r="BA29" s="222">
        <f>班线包车!BM45+公交!BM54+出租!BM54+网约车!BM54</f>
        <v>8551.0826585643717</v>
      </c>
      <c r="BB29" s="224"/>
      <c r="BC29" s="222">
        <f>班线包车!BO45+公交!BO54+出租!BO54+网约车!BO54</f>
        <v>9131.673330067968</v>
      </c>
      <c r="BD29" s="224"/>
      <c r="BE29" s="222">
        <f>班线包车!BQ45+公交!BQ54+出租!BQ54+网约车!BQ54</f>
        <v>8917.8493981624069</v>
      </c>
      <c r="BF29" s="224"/>
      <c r="BG29" s="222">
        <f>班线包车!BS45+公交!BS54+出租!BS54+网约车!BS54</f>
        <v>8804.5075482961583</v>
      </c>
      <c r="BH29" s="224"/>
      <c r="BI29" s="222">
        <f>班线包车!BU45+公交!BU54+出租!BU54+网约车!BU54</f>
        <v>107652.23291295081</v>
      </c>
      <c r="BJ29" s="224"/>
      <c r="BK29" s="224"/>
      <c r="BL29" s="224"/>
      <c r="BM29" s="224"/>
      <c r="BN29" s="224"/>
      <c r="BO29" s="224"/>
      <c r="BP29" s="224"/>
      <c r="BQ29" s="224"/>
      <c r="BR29" s="224"/>
      <c r="BS29" s="224"/>
      <c r="BT29" s="224"/>
      <c r="BU29" s="224"/>
      <c r="BV29" s="224"/>
      <c r="BW29" s="224"/>
      <c r="BX29" s="224"/>
      <c r="BY29" s="224"/>
      <c r="BZ29" s="224"/>
      <c r="CA29" s="224"/>
      <c r="CB29" s="224"/>
      <c r="CC29" s="224"/>
      <c r="CD29" s="224"/>
      <c r="CE29" s="224"/>
      <c r="CF29" s="224"/>
      <c r="CG29" s="224"/>
      <c r="CH29" s="224"/>
      <c r="CI29" s="224"/>
      <c r="CJ29" s="224"/>
      <c r="CK29" s="224"/>
      <c r="CL29" s="222"/>
    </row>
    <row r="30" spans="1:90" s="88" customFormat="1" ht="31.2" customHeight="1">
      <c r="A30" s="636" t="s">
        <v>195</v>
      </c>
      <c r="B30" s="221" t="s">
        <v>193</v>
      </c>
      <c r="C30" s="222">
        <f>班线包车!C48+公交!C57+出租!C57+网约车!C57</f>
        <v>1445.6429913168161</v>
      </c>
      <c r="D30" s="223">
        <f t="shared" si="0"/>
        <v>0.10234570915521379</v>
      </c>
      <c r="E30" s="223"/>
      <c r="F30" s="223"/>
      <c r="G30" s="223"/>
      <c r="H30" s="223"/>
      <c r="I30" s="582"/>
      <c r="J30" s="222">
        <f>班线包车!V48+公交!V57+出租!V57+网约车!V57</f>
        <v>1311.4243374927175</v>
      </c>
      <c r="K30" s="223">
        <f t="shared" si="1"/>
        <v>-3.827994504003629E-2</v>
      </c>
      <c r="L30" s="222">
        <f>班线包车!X48+公交!X57+出租!X57+网约车!X57</f>
        <v>1205.6616501575274</v>
      </c>
      <c r="M30" s="223">
        <f t="shared" si="2"/>
        <v>7.2213583727589459E-3</v>
      </c>
      <c r="N30" s="222">
        <f>班线包车!Z48+公交!Z57+出租!Z57+网约车!Z57</f>
        <v>1289.0002835249638</v>
      </c>
      <c r="O30" s="223">
        <f t="shared" si="3"/>
        <v>-1.827140195997945E-2</v>
      </c>
      <c r="P30" s="222">
        <f>班线包车!AB48+公交!AB57+出租!AB57+网约车!AB57</f>
        <v>1351.5968646493752</v>
      </c>
      <c r="Q30" s="223">
        <f t="shared" si="4"/>
        <v>-2.8257502327410866E-2</v>
      </c>
      <c r="R30" s="222">
        <f>班线包车!AD48+公交!AD57+出租!AD57+网约车!AD57</f>
        <v>1384.8934085352741</v>
      </c>
      <c r="S30" s="223">
        <f t="shared" si="5"/>
        <v>-1.1866502481320484E-2</v>
      </c>
      <c r="T30" s="222">
        <f>班线包车!AF48+公交!AF57+出租!AF57+网约车!AF57</f>
        <v>1364.2109623232739</v>
      </c>
      <c r="U30" s="223">
        <f t="shared" si="6"/>
        <v>-3.5004910954022805E-2</v>
      </c>
      <c r="V30" s="222">
        <f>班线包车!AH48+公交!AH57+出租!AH57+网约车!AH57</f>
        <v>1434.4444010373102</v>
      </c>
      <c r="W30" s="223">
        <f t="shared" si="7"/>
        <v>-3.0280005581391434E-2</v>
      </c>
      <c r="X30" s="222">
        <f>班线包车!AJ48+公交!AJ57+出租!AJ57+网约车!AJ57</f>
        <v>1442.048841584915</v>
      </c>
      <c r="Y30" s="223">
        <f t="shared" si="8"/>
        <v>-1.5318877513093909E-2</v>
      </c>
      <c r="Z30" s="222">
        <f>班线包车!AL48+公交!AL57+出租!AL57+网约车!AL57</f>
        <v>1347.857088408698</v>
      </c>
      <c r="AA30" s="223">
        <f t="shared" si="9"/>
        <v>-1.316009638469251E-2</v>
      </c>
      <c r="AB30" s="222">
        <f>班线包车!AN48+公交!AN57+出租!AN57+网约车!AN57</f>
        <v>1462.869364177061</v>
      </c>
      <c r="AC30" s="223">
        <f t="shared" si="10"/>
        <v>6.2966347035527725E-2</v>
      </c>
      <c r="AD30" s="222">
        <f>班线包车!AP48+公交!AP57+出租!AP57+网约车!AP57</f>
        <v>1448.5990892306163</v>
      </c>
      <c r="AE30" s="223">
        <f t="shared" si="11"/>
        <v>9.1237866357578579E-2</v>
      </c>
      <c r="AF30" s="222">
        <f>班线包车!AR48+公交!AR57+出租!AR57+网约车!AR57</f>
        <v>1452.7694199490079</v>
      </c>
      <c r="AG30" s="223">
        <f t="shared" si="12"/>
        <v>9.9154550768829397E-2</v>
      </c>
      <c r="AH30" s="222">
        <f t="shared" si="13"/>
        <v>15042.60629112173</v>
      </c>
      <c r="AI30" s="223">
        <f t="shared" si="14"/>
        <v>-3.3389363616889156E-3</v>
      </c>
      <c r="AJ30" s="224"/>
      <c r="AK30" s="222">
        <f>班线包车!AW48+公交!AW57+出租!AW57+网约车!AW57</f>
        <v>1363.623780880094</v>
      </c>
      <c r="AL30" s="224"/>
      <c r="AM30" s="222">
        <f>班线包车!AY48+公交!AY57+出租!AY57+网约车!AY57</f>
        <v>1197.0175573970787</v>
      </c>
      <c r="AN30" s="224"/>
      <c r="AO30" s="222">
        <f>班线包车!BA48+公交!BA57+出租!BA57+网约车!BA57</f>
        <v>1312.9904599890419</v>
      </c>
      <c r="AP30" s="224"/>
      <c r="AQ30" s="222">
        <f>班线包车!BC48+公交!BC57+出租!BC57+网约车!BC57</f>
        <v>1390.9002311688246</v>
      </c>
      <c r="AR30" s="224"/>
      <c r="AS30" s="222">
        <f>班线包车!BE48+公交!BE57+出租!BE57+网约车!BE57</f>
        <v>1401.5246037229847</v>
      </c>
      <c r="AT30" s="224"/>
      <c r="AU30" s="222">
        <f>班线包车!BG48+公交!BG57+出租!BG57+网约车!BG57</f>
        <v>1413.697310803906</v>
      </c>
      <c r="AV30" s="224"/>
      <c r="AW30" s="222">
        <f>班线包车!BI48+公交!BI57+出租!BI57+网约车!BI57</f>
        <v>1479.235665236876</v>
      </c>
      <c r="AX30" s="224"/>
      <c r="AY30" s="222">
        <f>班线包车!BK48+公交!BK57+出租!BK57+网约车!BK57</f>
        <v>1464.4830784842134</v>
      </c>
      <c r="AZ30" s="224"/>
      <c r="BA30" s="222">
        <f>班线包车!BM48+公交!BM57+出租!BM57+网约车!BM57</f>
        <v>1365.8315634286746</v>
      </c>
      <c r="BB30" s="224"/>
      <c r="BC30" s="222">
        <f>班线包车!BO48+公交!BO57+出租!BO57+网约车!BO57</f>
        <v>1376.2141842559831</v>
      </c>
      <c r="BD30" s="224"/>
      <c r="BE30" s="222">
        <f>班线包车!BQ48+公交!BQ57+出租!BQ57+网约车!BQ57</f>
        <v>1327.4824251341888</v>
      </c>
      <c r="BF30" s="224"/>
      <c r="BG30" s="222">
        <f>班线包车!BS48+公交!BS57+出租!BS57+网约车!BS57</f>
        <v>1321.715330144277</v>
      </c>
      <c r="BH30" s="224"/>
      <c r="BI30" s="222">
        <f>班线包车!BU48+公交!BU57+出租!BU57+网约车!BU57</f>
        <v>16414.716190646141</v>
      </c>
      <c r="BJ30" s="224"/>
      <c r="BK30" s="224"/>
      <c r="BL30" s="224"/>
      <c r="BM30" s="224"/>
      <c r="BN30" s="224"/>
      <c r="BO30" s="224"/>
      <c r="BP30" s="224"/>
      <c r="BQ30" s="224"/>
      <c r="BR30" s="224"/>
      <c r="BS30" s="224"/>
      <c r="BT30" s="224"/>
      <c r="BU30" s="224"/>
      <c r="BV30" s="224"/>
      <c r="BW30" s="224"/>
      <c r="BX30" s="224"/>
      <c r="BY30" s="224"/>
      <c r="BZ30" s="224"/>
      <c r="CA30" s="224"/>
      <c r="CB30" s="224"/>
      <c r="CC30" s="224"/>
      <c r="CD30" s="224"/>
      <c r="CE30" s="224"/>
      <c r="CF30" s="224"/>
      <c r="CG30" s="224"/>
      <c r="CH30" s="224"/>
      <c r="CI30" s="224"/>
      <c r="CJ30" s="224"/>
      <c r="CK30" s="224"/>
      <c r="CL30" s="222"/>
    </row>
    <row r="31" spans="1:90" s="88" customFormat="1" ht="31.2" customHeight="1">
      <c r="A31" s="598"/>
      <c r="B31" s="221" t="s">
        <v>194</v>
      </c>
      <c r="C31" s="222">
        <f>班线包车!C49+公交!C58+出租!C58+网约车!C58</f>
        <v>19626.604297379901</v>
      </c>
      <c r="D31" s="223">
        <f t="shared" si="0"/>
        <v>-1.0460062021232064E-2</v>
      </c>
      <c r="E31" s="223"/>
      <c r="F31" s="223"/>
      <c r="G31" s="223"/>
      <c r="H31" s="223"/>
      <c r="I31" s="582"/>
      <c r="J31" s="222">
        <f>班线包车!V49+公交!V58+出租!V58+网约车!V58</f>
        <v>19834.069898653266</v>
      </c>
      <c r="K31" s="223">
        <f t="shared" si="1"/>
        <v>2.0013842037429619E-3</v>
      </c>
      <c r="L31" s="222">
        <f>班线包车!X49+公交!X58+出租!X58+网约车!X58</f>
        <v>20328.925532972477</v>
      </c>
      <c r="M31" s="223">
        <f t="shared" si="2"/>
        <v>1.1937231548736937E-2</v>
      </c>
      <c r="N31" s="222">
        <f>班线包车!Z49+公交!Z58+出租!Z58+网约车!Z58</f>
        <v>21188.951022316567</v>
      </c>
      <c r="O31" s="223">
        <f t="shared" si="3"/>
        <v>3.3524110105582317E-2</v>
      </c>
      <c r="P31" s="222">
        <f>班线包车!AB49+公交!AB58+出租!AB58+网约车!AB58</f>
        <v>23898.31466552291</v>
      </c>
      <c r="Q31" s="223">
        <f t="shared" si="4"/>
        <v>6.0235109592943203E-4</v>
      </c>
      <c r="R31" s="222">
        <f>班线包车!AD49+公交!AD58+出租!AD58+网约车!AD58</f>
        <v>23793.909111622117</v>
      </c>
      <c r="S31" s="223">
        <f t="shared" si="5"/>
        <v>-3.7163740964744396E-2</v>
      </c>
      <c r="T31" s="222">
        <f>班线包车!AF49+公交!AF58+出租!AF58+网约车!AF58</f>
        <v>21993.692962719248</v>
      </c>
      <c r="U31" s="223">
        <f t="shared" si="6"/>
        <v>-8.9519776087172209E-2</v>
      </c>
      <c r="V31" s="222">
        <f>班线包车!AH49+公交!AH58+出租!AH58+网约车!AH58</f>
        <v>24607.468006866988</v>
      </c>
      <c r="W31" s="223">
        <f t="shared" si="7"/>
        <v>-6.0734219473632889E-2</v>
      </c>
      <c r="X31" s="222">
        <f>班线包车!AJ49+公交!AJ58+出租!AJ58+网约车!AJ58</f>
        <v>23335.968978448935</v>
      </c>
      <c r="Y31" s="223">
        <f t="shared" si="8"/>
        <v>-8.771287046033871E-2</v>
      </c>
      <c r="Z31" s="222">
        <f>班线包车!AL49+公交!AL58+出租!AL58+网约车!AL58</f>
        <v>20568.021326940987</v>
      </c>
      <c r="AA31" s="223">
        <f t="shared" si="9"/>
        <v>-0.10977726816212852</v>
      </c>
      <c r="AB31" s="222">
        <f>班线包车!AN49+公交!AN58+出租!AN58+网约车!AN58</f>
        <v>19918.437027582233</v>
      </c>
      <c r="AC31" s="223">
        <f t="shared" si="10"/>
        <v>-0.12447330956162295</v>
      </c>
      <c r="AD31" s="222">
        <f>班线包车!AP49+公交!AP58+出租!AP58+网约车!AP58</f>
        <v>19920.74976306763</v>
      </c>
      <c r="AE31" s="223">
        <f t="shared" si="11"/>
        <v>-5.9588891112174913E-2</v>
      </c>
      <c r="AF31" s="222">
        <f>班线包车!AR49+公交!AR58+出租!AR58+网约车!AR58</f>
        <v>19154.91573277719</v>
      </c>
      <c r="AG31" s="223">
        <f t="shared" si="12"/>
        <v>-1.4941131624064519E-2</v>
      </c>
      <c r="AH31" s="222">
        <f t="shared" si="13"/>
        <v>239388.50829671338</v>
      </c>
      <c r="AI31" s="223">
        <f t="shared" si="14"/>
        <v>-4.9870169018391142E-2</v>
      </c>
      <c r="AJ31" s="224"/>
      <c r="AK31" s="222">
        <f>班线包车!AW49+公交!AW58+出租!AW58+网约车!AW58</f>
        <v>19794.45359191269</v>
      </c>
      <c r="AL31" s="224"/>
      <c r="AM31" s="222">
        <f>班线包车!AY49+公交!AY58+出租!AY58+网约车!AY58</f>
        <v>20089.117090651678</v>
      </c>
      <c r="AN31" s="224"/>
      <c r="AO31" s="222">
        <f>班线包车!BA49+公交!BA58+出租!BA58+网约车!BA58</f>
        <v>20501.651403325224</v>
      </c>
      <c r="AP31" s="224"/>
      <c r="AQ31" s="222">
        <f>班线包车!BC49+公交!BC58+出租!BC58+网约车!BC58</f>
        <v>23883.928155223512</v>
      </c>
      <c r="AR31" s="224"/>
      <c r="AS31" s="222">
        <f>班线包车!BE49+公交!BE58+出租!BE58+网约车!BE58</f>
        <v>24712.311037666135</v>
      </c>
      <c r="AT31" s="224"/>
      <c r="AU31" s="222">
        <f>班线包车!BG49+公交!BG58+出租!BG58+网约车!BG58</f>
        <v>24156.145718575204</v>
      </c>
      <c r="AV31" s="224"/>
      <c r="AW31" s="222">
        <f>班线包车!BI49+公交!BI58+出租!BI58+网约车!BI58</f>
        <v>26198.620791951875</v>
      </c>
      <c r="AX31" s="224"/>
      <c r="AY31" s="222">
        <f>班线包车!BK49+公交!BK58+出租!BK58+网约车!BK58</f>
        <v>25579.631919420182</v>
      </c>
      <c r="AZ31" s="224"/>
      <c r="BA31" s="222">
        <f>班线包车!BM49+公交!BM58+出租!BM58+网约车!BM58</f>
        <v>23104.354215352549</v>
      </c>
      <c r="BB31" s="224"/>
      <c r="BC31" s="222">
        <f>班线包车!BO49+公交!BO58+出租!BO58+网约车!BO58</f>
        <v>22750.233939309208</v>
      </c>
      <c r="BD31" s="224"/>
      <c r="BE31" s="222">
        <f>班线包车!BQ49+公交!BQ58+出租!BQ58+网约车!BQ58</f>
        <v>21183.022589585162</v>
      </c>
      <c r="BF31" s="224"/>
      <c r="BG31" s="222">
        <f>班线包车!BS49+公交!BS58+出租!BS58+网约车!BS58</f>
        <v>19445.452802590225</v>
      </c>
      <c r="BH31" s="224"/>
      <c r="BI31" s="222">
        <f>班线包车!BU49+公交!BU58+出租!BU58+网约车!BU58</f>
        <v>271398.9232555636</v>
      </c>
      <c r="BJ31" s="224"/>
      <c r="BK31" s="224"/>
      <c r="BL31" s="224"/>
      <c r="BM31" s="224"/>
      <c r="BN31" s="224"/>
      <c r="BO31" s="224"/>
      <c r="BP31" s="224"/>
      <c r="BQ31" s="224"/>
      <c r="BR31" s="224"/>
      <c r="BS31" s="224"/>
      <c r="BT31" s="224"/>
      <c r="BU31" s="224"/>
      <c r="BV31" s="224"/>
      <c r="BW31" s="224"/>
      <c r="BX31" s="224"/>
      <c r="BY31" s="224"/>
      <c r="BZ31" s="224"/>
      <c r="CA31" s="224"/>
      <c r="CB31" s="224"/>
      <c r="CC31" s="224"/>
      <c r="CD31" s="224"/>
      <c r="CE31" s="224"/>
      <c r="CF31" s="224"/>
      <c r="CG31" s="224"/>
      <c r="CH31" s="224"/>
      <c r="CI31" s="224"/>
      <c r="CJ31" s="224"/>
      <c r="CK31" s="224"/>
      <c r="CL31" s="222"/>
    </row>
    <row r="32" spans="1:90" s="88" customFormat="1" ht="31.2" customHeight="1">
      <c r="A32" s="636" t="s">
        <v>106</v>
      </c>
      <c r="B32" s="221" t="s">
        <v>193</v>
      </c>
      <c r="C32" s="222">
        <f>班线包车!C50+公交!C61+出租!C61+网约车!C61</f>
        <v>297.79157648917192</v>
      </c>
      <c r="D32" s="223">
        <f t="shared" si="0"/>
        <v>-5.6282358281418476E-2</v>
      </c>
      <c r="E32" s="223"/>
      <c r="F32" s="223"/>
      <c r="G32" s="223"/>
      <c r="H32" s="223"/>
      <c r="I32" s="582"/>
      <c r="J32" s="222">
        <f>班线包车!V50+公交!V61+出租!V61+网约车!V61</f>
        <v>315.55156259119076</v>
      </c>
      <c r="K32" s="223">
        <f t="shared" si="1"/>
        <v>-0.363573411385543</v>
      </c>
      <c r="L32" s="222">
        <f>班线包车!X50+公交!X61+出租!X61+网约车!X61</f>
        <v>326.05762024495164</v>
      </c>
      <c r="M32" s="223">
        <f t="shared" si="2"/>
        <v>-0.31689785852856989</v>
      </c>
      <c r="N32" s="222">
        <f>班线包车!Z50+公交!Z61+出租!Z61+网约车!Z61</f>
        <v>330.49872151171809</v>
      </c>
      <c r="O32" s="223">
        <f t="shared" si="3"/>
        <v>-0.30972791235440689</v>
      </c>
      <c r="P32" s="222">
        <f>班线包车!AB50+公交!AB61+出租!AB61+网约车!AB61</f>
        <v>333.51348640159176</v>
      </c>
      <c r="Q32" s="223">
        <f t="shared" si="4"/>
        <v>-0.28951886260792592</v>
      </c>
      <c r="R32" s="222">
        <f>班线包车!AD50+公交!AD61+出租!AD61+网约车!AD61</f>
        <v>358.18578362181319</v>
      </c>
      <c r="S32" s="223">
        <f t="shared" si="5"/>
        <v>-0.22180038773269306</v>
      </c>
      <c r="T32" s="222">
        <f>班线包车!AF50+公交!AF61+出租!AF61+网约车!AF61</f>
        <v>340.87228563328841</v>
      </c>
      <c r="U32" s="223">
        <f t="shared" si="6"/>
        <v>-0.36950800358020652</v>
      </c>
      <c r="V32" s="222">
        <f>班线包车!AH50+公交!AH61+出租!AH61+网约车!AH61</f>
        <v>235.20495006606089</v>
      </c>
      <c r="W32" s="223">
        <f t="shared" si="7"/>
        <v>-0.52748423735006456</v>
      </c>
      <c r="X32" s="222">
        <f>班线包车!AJ50+公交!AJ61+出租!AJ61+网约车!AJ61</f>
        <v>207.16673754831419</v>
      </c>
      <c r="Y32" s="223">
        <f t="shared" si="8"/>
        <v>-0.62610913914716015</v>
      </c>
      <c r="Z32" s="222">
        <f>班线包车!AL50+公交!AL61+出租!AL61+网约车!AL61</f>
        <v>204.6836647428737</v>
      </c>
      <c r="AA32" s="223">
        <f t="shared" si="9"/>
        <v>-0.56390762290749197</v>
      </c>
      <c r="AB32" s="222">
        <f>班线包车!AN50+公交!AN61+出租!AN61+网约车!AN61</f>
        <v>215.80558397141351</v>
      </c>
      <c r="AC32" s="223">
        <f t="shared" si="10"/>
        <v>-0.54290596405224711</v>
      </c>
      <c r="AD32" s="222">
        <f>班线包车!AP50+公交!AP61+出租!AP61+网约车!AP61</f>
        <v>229.22354474142159</v>
      </c>
      <c r="AE32" s="223">
        <f t="shared" si="11"/>
        <v>-0.45803560777770302</v>
      </c>
      <c r="AF32" s="222">
        <f>班线包车!AR50+公交!AR61+出租!AR61+网约车!AR61</f>
        <v>269.82531712251853</v>
      </c>
      <c r="AG32" s="223">
        <f t="shared" si="12"/>
        <v>-0.38334570166873883</v>
      </c>
      <c r="AH32" s="222">
        <f t="shared" si="13"/>
        <v>3096.7639410746374</v>
      </c>
      <c r="AI32" s="223">
        <f t="shared" si="14"/>
        <v>-0.41992510040025932</v>
      </c>
      <c r="AJ32" s="224"/>
      <c r="AK32" s="222">
        <f>班线包车!AW50+公交!AW61+出租!AW61+网约车!AW61</f>
        <v>495.8176924665695</v>
      </c>
      <c r="AL32" s="224"/>
      <c r="AM32" s="222">
        <f>班线包车!AY50+公交!AY61+出租!AY61+网约车!AY61</f>
        <v>477.31898416042162</v>
      </c>
      <c r="AN32" s="224"/>
      <c r="AO32" s="222">
        <f>班线包车!BA50+公交!BA61+出租!BA61+网约车!BA61</f>
        <v>478.79485122887701</v>
      </c>
      <c r="AP32" s="224"/>
      <c r="AQ32" s="222">
        <f>班线包车!BC50+公交!BC61+出租!BC61+网约车!BC61</f>
        <v>469.41919897522155</v>
      </c>
      <c r="AR32" s="224"/>
      <c r="AS32" s="222">
        <f>班线包车!BE50+公交!BE61+出租!BE61+网约车!BE61</f>
        <v>460.27494485409551</v>
      </c>
      <c r="AT32" s="224"/>
      <c r="AU32" s="222">
        <f>班线包车!BG50+公交!BG61+出租!BG61+网约车!BG61</f>
        <v>540.644905199287</v>
      </c>
      <c r="AV32" s="224"/>
      <c r="AW32" s="222">
        <f>班线包车!BI50+公交!BI61+出租!BI61+网约车!BI61</f>
        <v>497.77164839326878</v>
      </c>
      <c r="AX32" s="224"/>
      <c r="AY32" s="222">
        <f>班线包车!BK50+公交!BK61+出租!BK61+网约车!BK61</f>
        <v>554.08344851160507</v>
      </c>
      <c r="AZ32" s="224"/>
      <c r="BA32" s="222">
        <f>班线包车!BM50+公交!BM61+出租!BM61+网约车!BM61</f>
        <v>469.3585017640753</v>
      </c>
      <c r="BB32" s="224"/>
      <c r="BC32" s="222">
        <f>班线包车!BO50+公交!BO61+出租!BO61+网约车!BO61</f>
        <v>472.12513618550179</v>
      </c>
      <c r="BD32" s="224"/>
      <c r="BE32" s="222">
        <f>班线包车!BQ50+公交!BQ61+出租!BQ61+网约车!BQ61</f>
        <v>422.94945577790133</v>
      </c>
      <c r="BF32" s="224"/>
      <c r="BG32" s="222">
        <f>班线包车!BS50+公交!BS61+出租!BS61+网约车!BS61</f>
        <v>437.56334440982164</v>
      </c>
      <c r="BH32" s="224"/>
      <c r="BI32" s="222">
        <f>班线包车!BU50+公交!BU61+出租!BU61+网约车!BU61</f>
        <v>5776.1221119266456</v>
      </c>
      <c r="BJ32" s="224"/>
      <c r="BK32" s="224"/>
      <c r="BL32" s="224"/>
      <c r="BM32" s="224"/>
      <c r="BN32" s="224"/>
      <c r="BO32" s="224"/>
      <c r="BP32" s="224"/>
      <c r="BQ32" s="224"/>
      <c r="BR32" s="224"/>
      <c r="BS32" s="224"/>
      <c r="BT32" s="224"/>
      <c r="BU32" s="224"/>
      <c r="BV32" s="224"/>
      <c r="BW32" s="224"/>
      <c r="BX32" s="224"/>
      <c r="BY32" s="224"/>
      <c r="BZ32" s="224"/>
      <c r="CA32" s="224"/>
      <c r="CB32" s="224"/>
      <c r="CC32" s="224"/>
      <c r="CD32" s="224"/>
      <c r="CE32" s="224"/>
      <c r="CF32" s="224"/>
      <c r="CG32" s="224"/>
      <c r="CH32" s="224"/>
      <c r="CI32" s="224"/>
      <c r="CJ32" s="224"/>
      <c r="CK32" s="224"/>
      <c r="CL32" s="222"/>
    </row>
    <row r="33" spans="1:90" s="88" customFormat="1" ht="31.2" customHeight="1">
      <c r="A33" s="598"/>
      <c r="B33" s="221" t="s">
        <v>194</v>
      </c>
      <c r="C33" s="222">
        <f>班线包车!C51+公交!C62+出租!C62+网约车!C62</f>
        <v>2196.5856484376909</v>
      </c>
      <c r="D33" s="223">
        <f t="shared" si="0"/>
        <v>-9.7418563708728478E-2</v>
      </c>
      <c r="E33" s="223"/>
      <c r="F33" s="223"/>
      <c r="G33" s="223"/>
      <c r="H33" s="223"/>
      <c r="I33" s="582"/>
      <c r="J33" s="222">
        <f>班线包车!V51+公交!V62+出租!V62+网约车!V62</f>
        <v>2433.6703150726357</v>
      </c>
      <c r="K33" s="223">
        <f t="shared" si="1"/>
        <v>-0.23580927957669318</v>
      </c>
      <c r="L33" s="222">
        <f>班线包车!X51+公交!X62+出租!X62+网约车!X62</f>
        <v>2497.1831027440494</v>
      </c>
      <c r="M33" s="223">
        <f t="shared" si="2"/>
        <v>-0.2044540674016434</v>
      </c>
      <c r="N33" s="222">
        <f>班线包车!Z51+公交!Z62+出租!Z62+网约车!Z62</f>
        <v>2480.8368069992043</v>
      </c>
      <c r="O33" s="223">
        <f t="shared" si="3"/>
        <v>-0.16599500682021673</v>
      </c>
      <c r="P33" s="222">
        <f>班线包车!AB51+公交!AB62+出租!AB62+网约车!AB62</f>
        <v>2584.641527681702</v>
      </c>
      <c r="Q33" s="223">
        <f t="shared" si="4"/>
        <v>-0.12232416367835353</v>
      </c>
      <c r="R33" s="222">
        <f>班线包车!AD51+公交!AD62+出租!AD62+网约车!AD62</f>
        <v>2777.3606788784386</v>
      </c>
      <c r="S33" s="223">
        <f t="shared" si="5"/>
        <v>-4.5408299776027006E-2</v>
      </c>
      <c r="T33" s="222">
        <f>班线包车!AF51+公交!AF62+出租!AF62+网约车!AF62</f>
        <v>2758.6594793494696</v>
      </c>
      <c r="U33" s="223">
        <f t="shared" si="6"/>
        <v>-0.14315813469416061</v>
      </c>
      <c r="V33" s="222">
        <f>班线包车!AH51+公交!AH62+出租!AH62+网约车!AH62</f>
        <v>1892.2914508861775</v>
      </c>
      <c r="W33" s="223">
        <f t="shared" si="7"/>
        <v>-0.38713660323607424</v>
      </c>
      <c r="X33" s="222">
        <f>班线包车!AJ51+公交!AJ62+出租!AJ62+网约车!AJ62</f>
        <v>1677.8781421479389</v>
      </c>
      <c r="Y33" s="223">
        <f t="shared" si="8"/>
        <v>-0.48395102323861716</v>
      </c>
      <c r="Z33" s="222">
        <f>班线包车!AL51+公交!AL62+出租!AL62+网约车!AL62</f>
        <v>1695.141617773751</v>
      </c>
      <c r="AA33" s="223">
        <f t="shared" si="9"/>
        <v>-0.41693925536172038</v>
      </c>
      <c r="AB33" s="222">
        <f>班线包车!AN51+公交!AN62+出租!AN62+网约车!AN62</f>
        <v>1676.8190298701904</v>
      </c>
      <c r="AC33" s="223">
        <f t="shared" si="10"/>
        <v>-0.43560135248709209</v>
      </c>
      <c r="AD33" s="222">
        <f>班线包车!AP51+公交!AP62+出租!AP62+网约车!AP62</f>
        <v>1711.7458642669519</v>
      </c>
      <c r="AE33" s="223">
        <f t="shared" si="11"/>
        <v>-0.36897028355439565</v>
      </c>
      <c r="AF33" s="222">
        <f>班线包车!AR51+公交!AR62+出租!AR62+网约车!AR62</f>
        <v>1876.9599312302512</v>
      </c>
      <c r="AG33" s="223">
        <f t="shared" si="12"/>
        <v>-0.33111765773408885</v>
      </c>
      <c r="AH33" s="222">
        <f t="shared" si="13"/>
        <v>24186.228015670513</v>
      </c>
      <c r="AI33" s="223">
        <f t="shared" si="14"/>
        <v>-0.27373156287958766</v>
      </c>
      <c r="AJ33" s="224"/>
      <c r="AK33" s="222">
        <f>班线包车!AW51+公交!AW62+出租!AW62+网约车!AW62</f>
        <v>3184.6373556126891</v>
      </c>
      <c r="AL33" s="224"/>
      <c r="AM33" s="222">
        <f>班线包车!AY51+公交!AY62+出租!AY62+网约车!AY62</f>
        <v>3138.95527639482</v>
      </c>
      <c r="AN33" s="224"/>
      <c r="AO33" s="222">
        <f>班线包车!BA51+公交!BA62+出租!BA62+网约车!BA62</f>
        <v>2974.6066597762201</v>
      </c>
      <c r="AP33" s="224"/>
      <c r="AQ33" s="222">
        <f>班线包车!BC51+公交!BC62+出租!BC62+网约车!BC62</f>
        <v>2944.8703276530618</v>
      </c>
      <c r="AR33" s="224"/>
      <c r="AS33" s="222">
        <f>班线包车!BE51+公交!BE62+出租!BE62+网约车!BE62</f>
        <v>2909.4749914825311</v>
      </c>
      <c r="AT33" s="224"/>
      <c r="AU33" s="222">
        <f>班线包车!BG51+公交!BG62+出租!BG62+网约车!BG62</f>
        <v>3219.5666330622153</v>
      </c>
      <c r="AV33" s="224"/>
      <c r="AW33" s="222">
        <f>班线包车!BI51+公交!BI62+出租!BI62+网约车!BI62</f>
        <v>3087.6235403810319</v>
      </c>
      <c r="AX33" s="224"/>
      <c r="AY33" s="222">
        <f>班线包车!BK51+公交!BK62+出租!BK62+网约车!BK62</f>
        <v>3251.3932159655792</v>
      </c>
      <c r="AZ33" s="224"/>
      <c r="BA33" s="222">
        <f>班线包车!BM51+公交!BM62+出租!BM62+网约车!BM62</f>
        <v>2907.3156328255068</v>
      </c>
      <c r="BB33" s="224"/>
      <c r="BC33" s="222">
        <f>班线包车!BO51+公交!BO62+出租!BO62+网约车!BO62</f>
        <v>2970.9834303453767</v>
      </c>
      <c r="BD33" s="224"/>
      <c r="BE33" s="222">
        <f>班线包车!BQ51+公交!BQ62+出租!BQ62+网约车!BQ62</f>
        <v>2712.6232246377999</v>
      </c>
      <c r="BF33" s="224"/>
      <c r="BG33" s="222">
        <f>班线包车!BS51+公交!BS62+出租!BS62+网约车!BS62</f>
        <v>2806.1137402309751</v>
      </c>
      <c r="BH33" s="224"/>
      <c r="BI33" s="222">
        <f>班线包车!BU51+公交!BU62+出租!BU62+网约车!BU62</f>
        <v>36108.164028367806</v>
      </c>
      <c r="BJ33" s="224"/>
      <c r="BK33" s="224"/>
      <c r="BL33" s="224"/>
      <c r="BM33" s="224"/>
      <c r="BN33" s="224"/>
      <c r="BO33" s="224"/>
      <c r="BP33" s="224"/>
      <c r="BQ33" s="224"/>
      <c r="BR33" s="224"/>
      <c r="BS33" s="224"/>
      <c r="BT33" s="224"/>
      <c r="BU33" s="224"/>
      <c r="BV33" s="224"/>
      <c r="BW33" s="224"/>
      <c r="BX33" s="224"/>
      <c r="BY33" s="224"/>
      <c r="BZ33" s="224"/>
      <c r="CA33" s="224"/>
      <c r="CB33" s="224"/>
      <c r="CC33" s="224"/>
      <c r="CD33" s="224"/>
      <c r="CE33" s="224"/>
      <c r="CF33" s="224"/>
      <c r="CG33" s="224"/>
      <c r="CH33" s="224"/>
      <c r="CI33" s="224"/>
      <c r="CJ33" s="224"/>
      <c r="CK33" s="224"/>
      <c r="CL33" s="222"/>
    </row>
    <row r="34" spans="1:90" s="88" customFormat="1" ht="31.2" customHeight="1">
      <c r="A34" s="636" t="s">
        <v>108</v>
      </c>
      <c r="B34" s="221" t="s">
        <v>193</v>
      </c>
      <c r="C34" s="222">
        <f>班线包车!C52+公交!C65+出租!C65+网约车!C65</f>
        <v>343.77493594813706</v>
      </c>
      <c r="D34" s="223">
        <f t="shared" si="0"/>
        <v>5.8288600330851592E-2</v>
      </c>
      <c r="E34" s="223"/>
      <c r="F34" s="223"/>
      <c r="G34" s="223"/>
      <c r="H34" s="223"/>
      <c r="I34" s="582"/>
      <c r="J34" s="222">
        <f>班线包车!V52+公交!V65+出租!V65+网约车!V65</f>
        <v>324.84044129423967</v>
      </c>
      <c r="K34" s="223">
        <f t="shared" si="1"/>
        <v>-1.4769059958260722E-2</v>
      </c>
      <c r="L34" s="222">
        <f>班线包车!X52+公交!X65+出租!X65+网约车!X65</f>
        <v>308.92921194803336</v>
      </c>
      <c r="M34" s="223">
        <f t="shared" si="2"/>
        <v>-2.9332599726183961E-4</v>
      </c>
      <c r="N34" s="222">
        <f>班线包车!Z52+公交!Z65+出租!Z65+网约车!Z65</f>
        <v>289.96927328313944</v>
      </c>
      <c r="O34" s="223">
        <f t="shared" si="3"/>
        <v>6.3082899855157804E-2</v>
      </c>
      <c r="P34" s="222">
        <f>班线包车!AB52+公交!AB65+出租!AB65+网约车!AB65</f>
        <v>302.23412195473202</v>
      </c>
      <c r="Q34" s="223">
        <f t="shared" si="4"/>
        <v>1.8913330088090596E-3</v>
      </c>
      <c r="R34" s="222">
        <f>班线包车!AD52+公交!AD65+出租!AD65+网约车!AD65</f>
        <v>338.30332978291432</v>
      </c>
      <c r="S34" s="223">
        <f t="shared" si="5"/>
        <v>-2.1908735020640724E-2</v>
      </c>
      <c r="T34" s="222">
        <f>班线包车!AF52+公交!AF65+出租!AF65+网约车!AF65</f>
        <v>335.86528061714893</v>
      </c>
      <c r="U34" s="223">
        <f t="shared" si="6"/>
        <v>-9.2220831796712033E-2</v>
      </c>
      <c r="V34" s="222">
        <f>班线包车!AH52+公交!AH65+出租!AH65+网约车!AH65</f>
        <v>354.82224082017308</v>
      </c>
      <c r="W34" s="223">
        <f t="shared" si="7"/>
        <v>-2.3121618872238403E-2</v>
      </c>
      <c r="X34" s="222">
        <f>班线包车!AJ52+公交!AJ65+出租!AJ65+网约车!AJ65</f>
        <v>335.24376425763165</v>
      </c>
      <c r="Y34" s="223">
        <f t="shared" si="8"/>
        <v>-8.6980093329579344E-2</v>
      </c>
      <c r="Z34" s="222">
        <f>班线包车!AL52+公交!AL65+出租!AL65+网约车!AL65</f>
        <v>321.29045225626516</v>
      </c>
      <c r="AA34" s="223">
        <f t="shared" si="9"/>
        <v>-2.8688834972438126E-2</v>
      </c>
      <c r="AB34" s="222">
        <f>班线包车!AN52+公交!AN65+出租!AN65+网约车!AN65</f>
        <v>356.5104152292871</v>
      </c>
      <c r="AC34" s="223">
        <f t="shared" si="10"/>
        <v>-3.4642143280892101E-2</v>
      </c>
      <c r="AD34" s="222">
        <f>班线包车!AP52+公交!AP65+出租!AP65+网约车!AP65</f>
        <v>327.17454725254026</v>
      </c>
      <c r="AE34" s="223">
        <f t="shared" si="11"/>
        <v>5.528472530274664E-3</v>
      </c>
      <c r="AF34" s="222">
        <f>班线包车!AR52+公交!AR65+出租!AR65+网约车!AR65</f>
        <v>336.9079023334109</v>
      </c>
      <c r="AG34" s="223">
        <f t="shared" si="12"/>
        <v>2.9178035044357786E-2</v>
      </c>
      <c r="AH34" s="222">
        <f t="shared" si="13"/>
        <v>3595.183078696105</v>
      </c>
      <c r="AI34" s="223">
        <f t="shared" si="14"/>
        <v>-2.4343016331026757E-2</v>
      </c>
      <c r="AJ34" s="224"/>
      <c r="AK34" s="222">
        <f>班线包车!AW52+公交!AW65+出租!AW65+网约车!AW65</f>
        <v>329.70994727436982</v>
      </c>
      <c r="AL34" s="224"/>
      <c r="AM34" s="222">
        <f>班线包车!AY52+公交!AY65+出租!AY65+网约车!AY65</f>
        <v>309.01985550532316</v>
      </c>
      <c r="AN34" s="224"/>
      <c r="AO34" s="222">
        <f>班线包车!BA52+公交!BA65+出租!BA65+网约车!BA65</f>
        <v>272.76261646447983</v>
      </c>
      <c r="AP34" s="224"/>
      <c r="AQ34" s="222">
        <f>班线包车!BC52+公交!BC65+出租!BC65+网约车!BC65</f>
        <v>301.6635756764997</v>
      </c>
      <c r="AR34" s="224"/>
      <c r="AS34" s="222">
        <f>班线包车!BE52+公交!BE65+出租!BE65+网约车!BE65</f>
        <v>345.88114820763025</v>
      </c>
      <c r="AT34" s="224"/>
      <c r="AU34" s="222">
        <f>班线包车!BG52+公交!BG65+出租!BG65+网约车!BG65</f>
        <v>369.98566653815885</v>
      </c>
      <c r="AV34" s="224"/>
      <c r="AW34" s="222">
        <f>班线包车!BI52+公交!BI65+出租!BI65+网约车!BI65</f>
        <v>363.22048647503794</v>
      </c>
      <c r="AX34" s="224"/>
      <c r="AY34" s="222">
        <f>班线包车!BK52+公交!BK65+出租!BK65+网约车!BK65</f>
        <v>367.18122114137759</v>
      </c>
      <c r="AZ34" s="224"/>
      <c r="BA34" s="222">
        <f>班线包车!BM52+公交!BM65+出租!BM65+网约车!BM65</f>
        <v>330.7801493738088</v>
      </c>
      <c r="BB34" s="224"/>
      <c r="BC34" s="222">
        <f>班线包车!BO52+公交!BO65+出租!BO65+网约车!BO65</f>
        <v>369.30389362648719</v>
      </c>
      <c r="BD34" s="224"/>
      <c r="BE34" s="222">
        <f>班线包车!BQ52+公交!BQ65+出租!BQ65+网约车!BQ65</f>
        <v>325.3757165416215</v>
      </c>
      <c r="BF34" s="224"/>
      <c r="BG34" s="222">
        <f>班线包车!BS52+公交!BS65+出租!BS65+网约车!BS65</f>
        <v>327.35628905924921</v>
      </c>
      <c r="BH34" s="224"/>
      <c r="BI34" s="222">
        <f>班线包车!BU52+公交!BU65+出租!BU65+网约车!BU65</f>
        <v>4012.2405658840439</v>
      </c>
      <c r="BJ34" s="224"/>
      <c r="BK34" s="224"/>
      <c r="BL34" s="224"/>
      <c r="BM34" s="224"/>
      <c r="BN34" s="224"/>
      <c r="BO34" s="224"/>
      <c r="BP34" s="224"/>
      <c r="BQ34" s="224"/>
      <c r="BR34" s="224"/>
      <c r="BS34" s="224"/>
      <c r="BT34" s="224"/>
      <c r="BU34" s="224"/>
      <c r="BV34" s="224"/>
      <c r="BW34" s="224"/>
      <c r="BX34" s="224"/>
      <c r="BY34" s="224"/>
      <c r="BZ34" s="224"/>
      <c r="CA34" s="224"/>
      <c r="CB34" s="224"/>
      <c r="CC34" s="224"/>
      <c r="CD34" s="224"/>
      <c r="CE34" s="224"/>
      <c r="CF34" s="224"/>
      <c r="CG34" s="224"/>
      <c r="CH34" s="224"/>
      <c r="CI34" s="224"/>
      <c r="CJ34" s="224"/>
      <c r="CK34" s="224"/>
      <c r="CL34" s="222"/>
    </row>
    <row r="35" spans="1:90" s="88" customFormat="1" ht="31.2" customHeight="1">
      <c r="A35" s="598"/>
      <c r="B35" s="221" t="s">
        <v>194</v>
      </c>
      <c r="C35" s="222">
        <f>班线包车!C53+公交!C66+出租!C66+网约车!C66</f>
        <v>2966.8894526256668</v>
      </c>
      <c r="D35" s="223">
        <f t="shared" si="0"/>
        <v>-2.766331761922991E-2</v>
      </c>
      <c r="E35" s="223"/>
      <c r="F35" s="223"/>
      <c r="G35" s="223"/>
      <c r="H35" s="223"/>
      <c r="I35" s="582"/>
      <c r="J35" s="222">
        <f>班线包车!V53+公交!V66+出租!V66+网约车!V66</f>
        <v>3051.2984919598289</v>
      </c>
      <c r="K35" s="223">
        <f t="shared" si="1"/>
        <v>1.2098451546731059E-2</v>
      </c>
      <c r="L35" s="222">
        <f>班线包车!X53+公交!X66+出租!X66+网约车!X66</f>
        <v>2840.884459481867</v>
      </c>
      <c r="M35" s="223">
        <f t="shared" si="2"/>
        <v>3.7209227715245374E-2</v>
      </c>
      <c r="N35" s="222">
        <f>班线包车!Z53+公交!Z66+出租!Z66+网约车!Z66</f>
        <v>2589.205173852708</v>
      </c>
      <c r="O35" s="223">
        <f t="shared" si="3"/>
        <v>7.4412576696877286E-2</v>
      </c>
      <c r="P35" s="222">
        <f>班线包车!AB53+公交!AB66+出租!AB66+网约车!AB66</f>
        <v>2737.9021875859776</v>
      </c>
      <c r="Q35" s="223">
        <f t="shared" si="4"/>
        <v>1.512938340446901E-2</v>
      </c>
      <c r="R35" s="222">
        <f>班线包车!AD53+公交!AD66+出租!AD66+网约车!AD66</f>
        <v>3011.586233560738</v>
      </c>
      <c r="S35" s="223">
        <f t="shared" si="5"/>
        <v>-1.074905251142666E-2</v>
      </c>
      <c r="T35" s="222">
        <f>班线包车!AF53+公交!AF66+出租!AF66+网约车!AF66</f>
        <v>3114.6157684213886</v>
      </c>
      <c r="U35" s="223">
        <f t="shared" si="6"/>
        <v>-5.655596003640706E-2</v>
      </c>
      <c r="V35" s="222">
        <f>班线包车!AH53+公交!AH66+出租!AH66+网约车!AH66</f>
        <v>3301.3787656715367</v>
      </c>
      <c r="W35" s="223">
        <f t="shared" si="7"/>
        <v>-2.9985906442118293E-2</v>
      </c>
      <c r="X35" s="222">
        <f>班线包车!AJ53+公交!AJ66+出租!AJ66+网约车!AJ66</f>
        <v>3084.7538533683987</v>
      </c>
      <c r="Y35" s="223">
        <f t="shared" si="8"/>
        <v>-8.1789494811974617E-2</v>
      </c>
      <c r="Z35" s="222">
        <f>班线包车!AL53+公交!AL66+出租!AL66+网约车!AL66</f>
        <v>3000.9670357326791</v>
      </c>
      <c r="AA35" s="223">
        <f t="shared" si="9"/>
        <v>-3.6378764336490121E-2</v>
      </c>
      <c r="AB35" s="222">
        <f>班线包车!AN53+公交!AN66+出租!AN66+网约车!AN66</f>
        <v>3251.770251909873</v>
      </c>
      <c r="AC35" s="223">
        <f t="shared" si="10"/>
        <v>-4.4582762346115468E-2</v>
      </c>
      <c r="AD35" s="222">
        <f>班线包车!AP53+公交!AP66+出租!AP66+网约车!AP66</f>
        <v>2963.9938830707861</v>
      </c>
      <c r="AE35" s="223">
        <f t="shared" si="11"/>
        <v>-2.3130519919631998E-2</v>
      </c>
      <c r="AF35" s="222">
        <f>班线包车!AR53+公交!AR66+出租!AR66+网约车!AR66</f>
        <v>3003.158087469194</v>
      </c>
      <c r="AG35" s="223">
        <f t="shared" si="12"/>
        <v>-1.5126647472196608E-2</v>
      </c>
      <c r="AH35" s="222">
        <f t="shared" si="13"/>
        <v>32948.356104615777</v>
      </c>
      <c r="AI35" s="223">
        <f t="shared" si="14"/>
        <v>-1.7092248809296939E-2</v>
      </c>
      <c r="AJ35" s="224"/>
      <c r="AK35" s="222">
        <f>班线包车!AW53+公交!AW66+出租!AW66+网约车!AW66</f>
        <v>3014.8237923857182</v>
      </c>
      <c r="AL35" s="224"/>
      <c r="AM35" s="222">
        <f>班线包车!AY53+公交!AY66+出租!AY66+网约车!AY66</f>
        <v>2738.9695189462791</v>
      </c>
      <c r="AN35" s="224"/>
      <c r="AO35" s="222">
        <f>班线包车!BA53+公交!BA66+出租!BA66+网约车!BA66</f>
        <v>2409.8798078228356</v>
      </c>
      <c r="AP35" s="224"/>
      <c r="AQ35" s="222">
        <f>班线包车!BC53+公交!BC66+出租!BC66+网约车!BC66</f>
        <v>2697.0967763772092</v>
      </c>
      <c r="AR35" s="224"/>
      <c r="AS35" s="222">
        <f>班线包车!BE53+公交!BE66+出租!BE66+网约车!BE66</f>
        <v>3044.3096781522408</v>
      </c>
      <c r="AT35" s="224"/>
      <c r="AU35" s="222">
        <f>班线包车!BG53+公交!BG66+出租!BG66+网约车!BG66</f>
        <v>3301.325395559847</v>
      </c>
      <c r="AV35" s="224"/>
      <c r="AW35" s="222">
        <f>班线包车!BI53+公交!BI66+出租!BI66+网约车!BI66</f>
        <v>3403.4338135877201</v>
      </c>
      <c r="AX35" s="224"/>
      <c r="AY35" s="222">
        <f>班线包车!BK53+公交!BK66+出租!BK66+网约车!BK66</f>
        <v>3359.5279469566972</v>
      </c>
      <c r="AZ35" s="224"/>
      <c r="BA35" s="222">
        <f>班线包车!BM53+公交!BM66+出租!BM66+网约车!BM66</f>
        <v>3114.2599650850748</v>
      </c>
      <c r="BB35" s="224"/>
      <c r="BC35" s="222">
        <f>班线包车!BO53+公交!BO66+出租!BO66+网约车!BO66</f>
        <v>3403.508042093626</v>
      </c>
      <c r="BD35" s="224"/>
      <c r="BE35" s="222">
        <f>班线包车!BQ53+公交!BQ66+出租!BQ66+网约车!BQ66</f>
        <v>3034.1759503295521</v>
      </c>
      <c r="BF35" s="224"/>
      <c r="BG35" s="222">
        <f>班线包车!BS53+公交!BS66+出租!BS66+网约车!BS66</f>
        <v>3049.2835243853483</v>
      </c>
      <c r="BH35" s="224"/>
      <c r="BI35" s="222">
        <f>班线包车!BU53+公交!BU66+出租!BU66+网约车!BU66</f>
        <v>36570.594211682153</v>
      </c>
      <c r="BJ35" s="224"/>
      <c r="BK35" s="224"/>
      <c r="BL35" s="224"/>
      <c r="BM35" s="224"/>
      <c r="BN35" s="224"/>
      <c r="BO35" s="224"/>
      <c r="BP35" s="224"/>
      <c r="BQ35" s="224"/>
      <c r="BR35" s="224"/>
      <c r="BS35" s="224"/>
      <c r="BT35" s="224"/>
      <c r="BU35" s="224"/>
      <c r="BV35" s="224"/>
      <c r="BW35" s="224"/>
      <c r="BX35" s="224"/>
      <c r="BY35" s="224"/>
      <c r="BZ35" s="224"/>
      <c r="CA35" s="224"/>
      <c r="CB35" s="224"/>
      <c r="CC35" s="224"/>
      <c r="CD35" s="224"/>
      <c r="CE35" s="224"/>
      <c r="CF35" s="224"/>
      <c r="CG35" s="224"/>
      <c r="CH35" s="224"/>
      <c r="CI35" s="224"/>
      <c r="CJ35" s="224"/>
      <c r="CK35" s="224"/>
      <c r="CL35" s="222"/>
    </row>
    <row r="36" spans="1:90" s="88" customFormat="1" ht="31.2" customHeight="1">
      <c r="A36" s="636" t="s">
        <v>111</v>
      </c>
      <c r="B36" s="221" t="s">
        <v>193</v>
      </c>
      <c r="C36" s="222">
        <f>班线包车!C54+公交!C69+出租!C69+网约车!C69</f>
        <v>272.96890465723442</v>
      </c>
      <c r="D36" s="223">
        <f t="shared" si="0"/>
        <v>0.14195303159199324</v>
      </c>
      <c r="E36" s="223"/>
      <c r="F36" s="223"/>
      <c r="G36" s="223"/>
      <c r="H36" s="223"/>
      <c r="I36" s="582"/>
      <c r="J36" s="222">
        <f>班线包车!V54+公交!V69+出租!V69+网约车!V69</f>
        <v>239.03689302938255</v>
      </c>
      <c r="K36" s="223">
        <f t="shared" si="1"/>
        <v>-0.12473688049353127</v>
      </c>
      <c r="L36" s="222">
        <f>班线包车!X54+公交!X69+出租!X69+网约车!X69</f>
        <v>235.81769224185436</v>
      </c>
      <c r="M36" s="223">
        <f t="shared" si="2"/>
        <v>-0.13034406698713175</v>
      </c>
      <c r="N36" s="222">
        <f>班线包车!Z54+公交!Z69+出租!Z69+网约车!Z69</f>
        <v>233.18389525036358</v>
      </c>
      <c r="O36" s="223">
        <f t="shared" si="3"/>
        <v>-9.3505403844900581E-2</v>
      </c>
      <c r="P36" s="222">
        <f>班线包车!AB54+公交!AB69+出租!AB69+网约车!AB69</f>
        <v>223.0444687941937</v>
      </c>
      <c r="Q36" s="223">
        <f t="shared" si="4"/>
        <v>-8.4456550728557067E-2</v>
      </c>
      <c r="R36" s="222">
        <f>班线包车!AD54+公交!AD69+出租!AD69+网约车!AD69</f>
        <v>233.19464260663361</v>
      </c>
      <c r="S36" s="223">
        <f t="shared" si="5"/>
        <v>-7.3941033595418815E-2</v>
      </c>
      <c r="T36" s="222">
        <f>班线包车!AF54+公交!AF69+出租!AF69+网约车!AF69</f>
        <v>215.80718918359889</v>
      </c>
      <c r="U36" s="223">
        <f t="shared" si="6"/>
        <v>-0.24496613013493018</v>
      </c>
      <c r="V36" s="222">
        <f>班线包车!AH54+公交!AH69+出租!AH69+网约车!AH69</f>
        <v>212.56087983353203</v>
      </c>
      <c r="W36" s="223">
        <f t="shared" si="7"/>
        <v>-0.16599994190182188</v>
      </c>
      <c r="X36" s="222">
        <f>班线包车!AJ54+公交!AJ69+出租!AJ69+网约车!AJ69</f>
        <v>208.50183837614321</v>
      </c>
      <c r="Y36" s="223">
        <f t="shared" si="8"/>
        <v>-0.28012608544173201</v>
      </c>
      <c r="Z36" s="222">
        <f>班线包车!AL54+公交!AL69+出租!AL69+网约车!AL69</f>
        <v>202.48761077433639</v>
      </c>
      <c r="AA36" s="223">
        <f t="shared" si="9"/>
        <v>-0.18211470002373809</v>
      </c>
      <c r="AB36" s="222">
        <f>班线包车!AN54+公交!AN69+出租!AN69+网约车!AN69</f>
        <v>227.9693963599226</v>
      </c>
      <c r="AC36" s="223">
        <f t="shared" si="10"/>
        <v>-0.12893739260192816</v>
      </c>
      <c r="AD36" s="222">
        <f>班线包车!AP54+公交!AP69+出租!AP69+网约车!AP69</f>
        <v>226.07131388167892</v>
      </c>
      <c r="AE36" s="223">
        <f t="shared" si="11"/>
        <v>-8.2542887591353753E-2</v>
      </c>
      <c r="AF36" s="222">
        <f>班线包车!AR54+公交!AR69+出租!AR69+网约车!AR69</f>
        <v>243.79437679353811</v>
      </c>
      <c r="AG36" s="223">
        <f t="shared" si="12"/>
        <v>7.7443414527480492E-3</v>
      </c>
      <c r="AH36" s="222">
        <f t="shared" si="13"/>
        <v>2457.6758203316399</v>
      </c>
      <c r="AI36" s="223">
        <f t="shared" si="14"/>
        <v>-0.14751810914074526</v>
      </c>
      <c r="AJ36" s="224"/>
      <c r="AK36" s="222">
        <f>班线包车!AW54+公交!AW69+出租!AW69+网约车!AW69</f>
        <v>273.10289637722582</v>
      </c>
      <c r="AL36" s="224"/>
      <c r="AM36" s="222">
        <f>班线包车!AY54+公交!AY69+出租!AY69+网约车!AY69</f>
        <v>271.16205764833779</v>
      </c>
      <c r="AN36" s="224"/>
      <c r="AO36" s="222">
        <f>班线包车!BA54+公交!BA69+出租!BA69+网约车!BA69</f>
        <v>257.23693912728663</v>
      </c>
      <c r="AP36" s="224"/>
      <c r="AQ36" s="222">
        <f>班线包车!BC54+公交!BC69+出租!BC69+网约车!BC69</f>
        <v>243.61975280548901</v>
      </c>
      <c r="AR36" s="224"/>
      <c r="AS36" s="222">
        <f>班线包车!BE54+公交!BE69+出租!BE69+网约车!BE69</f>
        <v>251.81403243900388</v>
      </c>
      <c r="AT36" s="224"/>
      <c r="AU36" s="222">
        <f>班线包车!BG54+公交!BG69+出租!BG69+网约车!BG69</f>
        <v>285.82451436538236</v>
      </c>
      <c r="AV36" s="224"/>
      <c r="AW36" s="222">
        <f>班线包车!BI54+公交!BI69+出租!BI69+网约车!BI69</f>
        <v>254.86914271714531</v>
      </c>
      <c r="AX36" s="224"/>
      <c r="AY36" s="222">
        <f>班线包车!BK54+公交!BK69+出租!BK69+网约车!BK69</f>
        <v>289.63660741073659</v>
      </c>
      <c r="AZ36" s="224"/>
      <c r="BA36" s="222">
        <f>班线包车!BM54+公交!BM69+出租!BM69+网约车!BM69</f>
        <v>247.57458139938856</v>
      </c>
      <c r="BB36" s="224"/>
      <c r="BC36" s="222">
        <f>班线包车!BO54+公交!BO69+出租!BO69+网约车!BO69</f>
        <v>261.7141344648968</v>
      </c>
      <c r="BD36" s="224"/>
      <c r="BE36" s="222">
        <f>班线包车!BQ54+公交!BQ69+出租!BQ69+网约车!BQ69</f>
        <v>246.41077040447431</v>
      </c>
      <c r="BF36" s="224"/>
      <c r="BG36" s="222">
        <f>班线包车!BS54+公交!BS69+出租!BS69+网约车!BS69</f>
        <v>241.92085905646275</v>
      </c>
      <c r="BH36" s="224"/>
      <c r="BI36" s="222">
        <f>班线包车!BU54+公交!BU69+出租!BU69+网约车!BU69</f>
        <v>3124.8862882158301</v>
      </c>
      <c r="BJ36" s="224"/>
      <c r="BK36" s="224"/>
      <c r="BL36" s="224"/>
      <c r="BM36" s="224"/>
      <c r="BN36" s="224"/>
      <c r="BO36" s="224"/>
      <c r="BP36" s="224"/>
      <c r="BQ36" s="224"/>
      <c r="BR36" s="224"/>
      <c r="BS36" s="224"/>
      <c r="BT36" s="224"/>
      <c r="BU36" s="224"/>
      <c r="BV36" s="224"/>
      <c r="BW36" s="224"/>
      <c r="BX36" s="224"/>
      <c r="BY36" s="224"/>
      <c r="BZ36" s="224"/>
      <c r="CA36" s="224"/>
      <c r="CB36" s="224"/>
      <c r="CC36" s="224"/>
      <c r="CD36" s="224"/>
      <c r="CE36" s="224"/>
      <c r="CF36" s="224"/>
      <c r="CG36" s="224"/>
      <c r="CH36" s="224"/>
      <c r="CI36" s="224"/>
      <c r="CJ36" s="224"/>
      <c r="CK36" s="224"/>
      <c r="CL36" s="222"/>
    </row>
    <row r="37" spans="1:90" s="88" customFormat="1" ht="31.2" customHeight="1">
      <c r="A37" s="598"/>
      <c r="B37" s="221" t="s">
        <v>194</v>
      </c>
      <c r="C37" s="222">
        <f>班线包车!C55+公交!C70+出租!C70+网约车!C70</f>
        <v>2650.0767298346977</v>
      </c>
      <c r="D37" s="223">
        <f t="shared" si="0"/>
        <v>-0.17038512580622023</v>
      </c>
      <c r="E37" s="223"/>
      <c r="F37" s="223"/>
      <c r="G37" s="223"/>
      <c r="H37" s="223"/>
      <c r="I37" s="582"/>
      <c r="J37" s="222">
        <f>班线包车!V55+公交!V70+出租!V70+网约车!V70</f>
        <v>3194.3457286853059</v>
      </c>
      <c r="K37" s="223">
        <f t="shared" si="1"/>
        <v>-4.587452177420559E-2</v>
      </c>
      <c r="L37" s="222">
        <f>班线包车!X55+公交!X70+出租!X70+网约车!X70</f>
        <v>3342.6897649931848</v>
      </c>
      <c r="M37" s="223">
        <f t="shared" si="2"/>
        <v>-5.6780933290682678E-2</v>
      </c>
      <c r="N37" s="222">
        <f>班线包车!Z55+公交!Z70+出租!Z70+网约车!Z70</f>
        <v>2732.1129304837791</v>
      </c>
      <c r="O37" s="223">
        <f t="shared" si="3"/>
        <v>-0.11879876536130285</v>
      </c>
      <c r="P37" s="222">
        <f>班线包车!AB55+公交!AB70+出租!AB70+网约车!AB70</f>
        <v>2781.8780438040667</v>
      </c>
      <c r="Q37" s="223">
        <f t="shared" si="4"/>
        <v>-1.1907594545358391E-2</v>
      </c>
      <c r="R37" s="222">
        <f>班线包车!AD55+公交!AD70+出租!AD70+网约车!AD70</f>
        <v>2680.8013500685342</v>
      </c>
      <c r="S37" s="223">
        <f t="shared" si="5"/>
        <v>-0.11625026562958063</v>
      </c>
      <c r="T37" s="222">
        <f>班线包车!AF55+公交!AF70+出租!AF70+网约车!AF70</f>
        <v>2418.83241863273</v>
      </c>
      <c r="U37" s="223">
        <f t="shared" si="6"/>
        <v>-0.19875792524018332</v>
      </c>
      <c r="V37" s="222">
        <f>班线包车!AH55+公交!AH70+出租!AH70+网约车!AH70</f>
        <v>2863.1839665952552</v>
      </c>
      <c r="W37" s="223">
        <f t="shared" si="7"/>
        <v>2.1349433336412149E-2</v>
      </c>
      <c r="X37" s="222">
        <f>班线包车!AJ55+公交!AJ70+出租!AJ70+网约车!AJ70</f>
        <v>2700.7875694974591</v>
      </c>
      <c r="Y37" s="223">
        <f t="shared" si="8"/>
        <v>-0.12355866028565388</v>
      </c>
      <c r="Z37" s="222">
        <f>班线包车!AL55+公交!AL70+出租!AL70+网约车!AL70</f>
        <v>2408.4630213141181</v>
      </c>
      <c r="AA37" s="223">
        <f t="shared" si="9"/>
        <v>-0.15368513438548748</v>
      </c>
      <c r="AB37" s="222">
        <f>班线包车!AN55+公交!AN70+出租!AN70+网约车!AN70</f>
        <v>2792.2987168099389</v>
      </c>
      <c r="AC37" s="223">
        <f t="shared" si="10"/>
        <v>-6.678185471410103E-2</v>
      </c>
      <c r="AD37" s="222">
        <f>班线包车!AP55+公交!AP70+出租!AP70+网约车!AP70</f>
        <v>2406.3736296132447</v>
      </c>
      <c r="AE37" s="223">
        <f t="shared" si="11"/>
        <v>-0.15150114046124719</v>
      </c>
      <c r="AF37" s="222">
        <f>班线包车!AR55+公交!AR70+出租!AR70+网约车!AR70</f>
        <v>2339.1861727816317</v>
      </c>
      <c r="AG37" s="223">
        <f t="shared" si="12"/>
        <v>-7.1186298601847553E-2</v>
      </c>
      <c r="AH37" s="222">
        <f t="shared" si="13"/>
        <v>30321.767140497617</v>
      </c>
      <c r="AI37" s="223">
        <f t="shared" si="14"/>
        <v>-9.2674325320893591E-2</v>
      </c>
      <c r="AJ37" s="224"/>
      <c r="AK37" s="222">
        <f>班线包车!AW55+公交!AW70+出租!AW70+网约车!AW70</f>
        <v>3347.9304363879087</v>
      </c>
      <c r="AL37" s="224"/>
      <c r="AM37" s="222">
        <f>班线包车!AY55+公交!AY70+出租!AY70+网约车!AY70</f>
        <v>3543.9166604796169</v>
      </c>
      <c r="AN37" s="224"/>
      <c r="AO37" s="222">
        <f>班线包车!BA55+公交!BA70+出租!BA70+网约车!BA70</f>
        <v>3100.4415598713699</v>
      </c>
      <c r="AP37" s="224"/>
      <c r="AQ37" s="222">
        <f>班线包车!BC55+公交!BC70+出租!BC70+网约车!BC70</f>
        <v>2815.402717850126</v>
      </c>
      <c r="AR37" s="224"/>
      <c r="AS37" s="222">
        <f>班线包车!BE55+公交!BE70+出租!BE70+网约车!BE70</f>
        <v>3033.439497414196</v>
      </c>
      <c r="AT37" s="224"/>
      <c r="AU37" s="222">
        <f>班线包车!BG55+公交!BG70+出租!BG70+网约车!BG70</f>
        <v>3018.8534711657626</v>
      </c>
      <c r="AV37" s="224"/>
      <c r="AW37" s="222">
        <f>班线包车!BI55+公交!BI70+出租!BI70+网约车!BI70</f>
        <v>2803.3343664197046</v>
      </c>
      <c r="AX37" s="224"/>
      <c r="AY37" s="222">
        <f>班线包车!BK55+公交!BK70+出租!BK70+网约车!BK70</f>
        <v>3081.5383153625689</v>
      </c>
      <c r="AZ37" s="224"/>
      <c r="BA37" s="222">
        <f>班线包车!BM55+公交!BM70+出租!BM70+网约车!BM70</f>
        <v>2845.8238407112508</v>
      </c>
      <c r="BB37" s="224"/>
      <c r="BC37" s="222">
        <f>班线包车!BO55+公交!BO70+出租!BO70+网约车!BO70</f>
        <v>2992.1178996733884</v>
      </c>
      <c r="BD37" s="224"/>
      <c r="BE37" s="222">
        <f>班线包车!BQ55+公交!BQ70+出租!BQ70+网约车!BQ70</f>
        <v>2836.0363747823521</v>
      </c>
      <c r="BF37" s="224"/>
      <c r="BG37" s="222">
        <f>班线包车!BS55+公交!BS70+出租!BS70+网约车!BS70</f>
        <v>2518.4664796184979</v>
      </c>
      <c r="BH37" s="224"/>
      <c r="BI37" s="222">
        <f>班线包车!BU55+公交!BU70+出租!BU70+网约车!BU70</f>
        <v>35937.301619736747</v>
      </c>
      <c r="BJ37" s="224"/>
      <c r="BK37" s="224"/>
      <c r="BL37" s="224"/>
      <c r="BM37" s="224"/>
      <c r="BN37" s="224"/>
      <c r="BO37" s="222"/>
      <c r="BP37" s="222"/>
      <c r="BQ37" s="222"/>
      <c r="BR37" s="222"/>
      <c r="BS37" s="222"/>
      <c r="BT37" s="222"/>
      <c r="BU37" s="222"/>
      <c r="BV37" s="222"/>
      <c r="BW37" s="222"/>
      <c r="BX37" s="222"/>
      <c r="BY37" s="222"/>
      <c r="BZ37" s="222"/>
      <c r="CA37" s="222"/>
      <c r="CB37" s="222"/>
      <c r="CC37" s="222"/>
      <c r="CD37" s="583"/>
      <c r="CE37" s="222"/>
      <c r="CF37" s="583"/>
      <c r="CG37" s="222"/>
      <c r="CH37" s="583"/>
      <c r="CI37" s="222"/>
      <c r="CJ37" s="222"/>
      <c r="CK37" s="222"/>
      <c r="CL37" s="222"/>
    </row>
    <row r="38" spans="1:90" s="88" customFormat="1" ht="31.2" customHeight="1">
      <c r="A38" s="636" t="s">
        <v>112</v>
      </c>
      <c r="B38" s="221" t="s">
        <v>193</v>
      </c>
      <c r="C38" s="222">
        <f>班线包车!C56+公交!C73+出租!C73+网约车!C73</f>
        <v>32.131672212413541</v>
      </c>
      <c r="D38" s="223">
        <f t="shared" si="0"/>
        <v>-4.2494916354737677E-2</v>
      </c>
      <c r="E38" s="223"/>
      <c r="F38" s="223"/>
      <c r="G38" s="223"/>
      <c r="H38" s="223"/>
      <c r="I38" s="582"/>
      <c r="J38" s="222">
        <f>班线包车!V56+公交!V73+出租!V73+网约车!V73</f>
        <v>33.557704038590487</v>
      </c>
      <c r="K38" s="223">
        <f t="shared" si="1"/>
        <v>0.11418352628888084</v>
      </c>
      <c r="L38" s="222">
        <f>班线包车!X56+公交!X73+出租!X73+网约车!X73</f>
        <v>30.681688539766697</v>
      </c>
      <c r="M38" s="223">
        <f t="shared" si="2"/>
        <v>-4.8001533332416857E-3</v>
      </c>
      <c r="N38" s="222">
        <f>班线包车!Z56+公交!Z73+出租!Z73+网约车!Z73</f>
        <v>29.205243620430014</v>
      </c>
      <c r="O38" s="223">
        <f t="shared" si="3"/>
        <v>0.14877356625883453</v>
      </c>
      <c r="P38" s="222">
        <f>班线包车!AB56+公交!AB73+出租!AB73+网约车!AB73</f>
        <v>34.58246678172096</v>
      </c>
      <c r="Q38" s="223">
        <f t="shared" si="4"/>
        <v>0.19252634236740773</v>
      </c>
      <c r="R38" s="222">
        <f>班线包车!AD56+公交!AD73+出租!AD73+网约车!AD73</f>
        <v>36.836106219787162</v>
      </c>
      <c r="S38" s="223">
        <f t="shared" si="5"/>
        <v>0.13800315938712693</v>
      </c>
      <c r="T38" s="222">
        <f>班线包车!AF56+公交!AF73+出租!AF73+网约车!AF73</f>
        <v>33.24316582023242</v>
      </c>
      <c r="U38" s="223">
        <f t="shared" si="6"/>
        <v>7.8354723342797694E-2</v>
      </c>
      <c r="V38" s="222">
        <f>班线包车!AH56+公交!AH73+出租!AH73+网约车!AH73</f>
        <v>47.698308516609544</v>
      </c>
      <c r="W38" s="223">
        <f t="shared" si="7"/>
        <v>0.17552599121728818</v>
      </c>
      <c r="X38" s="222">
        <f>班线包车!AJ56+公交!AJ73+出租!AJ73+网约车!AJ73</f>
        <v>51.7002976335881</v>
      </c>
      <c r="Y38" s="223">
        <f t="shared" si="8"/>
        <v>-7.105886313403853E-2</v>
      </c>
      <c r="Z38" s="222">
        <f>班线包车!AL56+公交!AL73+出租!AL73+网约车!AL73</f>
        <v>31.927217040487793</v>
      </c>
      <c r="AA38" s="223">
        <f t="shared" si="9"/>
        <v>4.1974636555232925E-2</v>
      </c>
      <c r="AB38" s="222">
        <f>班线包车!AN56+公交!AN73+出租!AN73+网约车!AN73</f>
        <v>32.459171229393881</v>
      </c>
      <c r="AC38" s="223">
        <f t="shared" si="10"/>
        <v>-7.0656624714455885E-2</v>
      </c>
      <c r="AD38" s="222">
        <f>班线包车!AP56+公交!AP73+出租!AP73+网约车!AP73</f>
        <v>28.964005168278597</v>
      </c>
      <c r="AE38" s="223">
        <f t="shared" si="11"/>
        <v>8.0627426169952221E-2</v>
      </c>
      <c r="AF38" s="222">
        <f>班线包车!AR56+公交!AR73+出租!AR73+网约车!AR73</f>
        <v>28.651665331252296</v>
      </c>
      <c r="AG38" s="223">
        <f t="shared" si="12"/>
        <v>6.2691243053805135E-2</v>
      </c>
      <c r="AH38" s="222">
        <f t="shared" si="13"/>
        <v>390.8553746088856</v>
      </c>
      <c r="AI38" s="223">
        <f t="shared" si="14"/>
        <v>6.450902486004928E-2</v>
      </c>
      <c r="AJ38" s="224"/>
      <c r="AK38" s="222">
        <f>班线包车!AW56+公交!AW73+出租!AW73+网约车!AW73</f>
        <v>30.11865033614739</v>
      </c>
      <c r="AL38" s="224"/>
      <c r="AM38" s="222">
        <f>班线包车!AY56+公交!AY73+出租!AY73+网约车!AY73</f>
        <v>30.829675710390688</v>
      </c>
      <c r="AN38" s="224"/>
      <c r="AO38" s="222">
        <f>班线包车!BA56+公交!BA73+出租!BA73+网约车!BA73</f>
        <v>25.422976710320363</v>
      </c>
      <c r="AP38" s="224"/>
      <c r="AQ38" s="222">
        <f>班线包车!BC56+公交!BC73+出租!BC73+网约车!BC73</f>
        <v>28.99933154773564</v>
      </c>
      <c r="AR38" s="224"/>
      <c r="AS38" s="222">
        <f>班线包车!BE56+公交!BE73+出租!BE73+网约车!BE73</f>
        <v>32.369072015252833</v>
      </c>
      <c r="AT38" s="224"/>
      <c r="AU38" s="222">
        <f>班线包车!BG56+公交!BG73+出租!BG73+网约车!BG73</f>
        <v>30.827672101422944</v>
      </c>
      <c r="AV38" s="224"/>
      <c r="AW38" s="222">
        <f>班线包车!BI56+公交!BI73+出租!BI73+网约车!BI73</f>
        <v>40.576141125741238</v>
      </c>
      <c r="AX38" s="224"/>
      <c r="AY38" s="222">
        <f>班线包车!BK56+公交!BK73+出租!BK73+网约车!BK73</f>
        <v>55.655084678468732</v>
      </c>
      <c r="AZ38" s="224"/>
      <c r="BA38" s="222">
        <f>班线包车!BM56+公交!BM73+出租!BM73+网约车!BM73</f>
        <v>30.641069293240324</v>
      </c>
      <c r="BB38" s="224"/>
      <c r="BC38" s="222">
        <f>班线包车!BO56+公交!BO73+出租!BO73+网约车!BO73</f>
        <v>34.92699479287802</v>
      </c>
      <c r="BD38" s="224"/>
      <c r="BE38" s="222">
        <f>班线包车!BQ56+公交!BQ73+出租!BQ73+网约车!BQ73</f>
        <v>26.802952124707019</v>
      </c>
      <c r="BF38" s="224"/>
      <c r="BG38" s="222">
        <f>班线包车!BS56+公交!BS73+出租!BS73+网约车!BS73</f>
        <v>26.961420373538953</v>
      </c>
      <c r="BH38" s="224"/>
      <c r="BI38" s="222">
        <f>班线包车!BU56+公交!BU73+出租!BU73+网约车!BU73</f>
        <v>394.13104080984414</v>
      </c>
      <c r="BJ38" s="224"/>
      <c r="BK38" s="224"/>
      <c r="BL38" s="224"/>
      <c r="BM38" s="224"/>
      <c r="BN38" s="224"/>
      <c r="BO38" s="222"/>
      <c r="BP38" s="222"/>
      <c r="BQ38" s="222"/>
      <c r="BR38" s="222"/>
      <c r="BS38" s="222"/>
      <c r="BT38" s="222"/>
      <c r="BU38" s="222"/>
      <c r="BV38" s="222"/>
      <c r="BW38" s="222"/>
      <c r="BX38" s="222"/>
      <c r="BY38" s="222"/>
      <c r="BZ38" s="222"/>
      <c r="CA38" s="222"/>
      <c r="CB38" s="222"/>
      <c r="CC38" s="222"/>
      <c r="CD38" s="583"/>
      <c r="CE38" s="222"/>
      <c r="CF38" s="583"/>
      <c r="CG38" s="222"/>
      <c r="CH38" s="583"/>
      <c r="CI38" s="222"/>
      <c r="CJ38" s="222"/>
      <c r="CK38" s="222"/>
      <c r="CL38" s="222"/>
    </row>
    <row r="39" spans="1:90" s="88" customFormat="1" ht="31.2" customHeight="1">
      <c r="A39" s="598"/>
      <c r="B39" s="221" t="s">
        <v>194</v>
      </c>
      <c r="C39" s="222">
        <f>班线包车!C57+公交!C74+出租!C74+网约车!C74</f>
        <v>442.49282431567133</v>
      </c>
      <c r="D39" s="223">
        <f t="shared" si="0"/>
        <v>-0.18301302647924655</v>
      </c>
      <c r="E39" s="223"/>
      <c r="F39" s="223"/>
      <c r="G39" s="223"/>
      <c r="H39" s="223"/>
      <c r="I39" s="582"/>
      <c r="J39" s="222">
        <f>班线包车!V57+公交!V74+出租!V74+网约车!V74</f>
        <v>541.61551977845693</v>
      </c>
      <c r="K39" s="223">
        <f t="shared" si="1"/>
        <v>-2.5621182781203511E-2</v>
      </c>
      <c r="L39" s="222">
        <f>班线包车!X57+公交!X74+出租!X74+网约车!X74</f>
        <v>469.41936607087069</v>
      </c>
      <c r="M39" s="223">
        <f t="shared" si="2"/>
        <v>-0.24565908301771378</v>
      </c>
      <c r="N39" s="222">
        <f>班线包车!Z57+公交!Z74+出租!Z74+网约车!Z74</f>
        <v>319.03644071020932</v>
      </c>
      <c r="O39" s="223">
        <f t="shared" si="3"/>
        <v>0.1263579203095162</v>
      </c>
      <c r="P39" s="222">
        <f>班线包车!AB57+公交!AB74+出租!AB74+网约车!AB74</f>
        <v>441.19819837813634</v>
      </c>
      <c r="Q39" s="223">
        <f t="shared" si="4"/>
        <v>0.18700944635189476</v>
      </c>
      <c r="R39" s="222">
        <f>班线包车!AD57+公交!AD74+出租!AD74+网约车!AD74</f>
        <v>539.81713189031223</v>
      </c>
      <c r="S39" s="223">
        <f t="shared" si="5"/>
        <v>0.16698346942237907</v>
      </c>
      <c r="T39" s="222">
        <f>班线包车!AF57+公交!AF74+出租!AF74+网约车!AF74</f>
        <v>440.51004993788246</v>
      </c>
      <c r="U39" s="223">
        <f t="shared" si="6"/>
        <v>2.1016518854828359E-2</v>
      </c>
      <c r="V39" s="222">
        <f>班线包车!AH57+公交!AH74+出租!AH74+网约车!AH74</f>
        <v>791.99735251540324</v>
      </c>
      <c r="W39" s="223">
        <f t="shared" si="7"/>
        <v>0.19404423644967772</v>
      </c>
      <c r="X39" s="222">
        <f>班线包车!AJ57+公交!AJ74+出租!AJ74+网约车!AJ74</f>
        <v>949.7755471568388</v>
      </c>
      <c r="Y39" s="223">
        <f t="shared" si="8"/>
        <v>8.8196349663824947E-3</v>
      </c>
      <c r="Z39" s="222">
        <f>班线包车!AL57+公交!AL74+出租!AL74+网约车!AL74</f>
        <v>429.39061338039863</v>
      </c>
      <c r="AA39" s="223">
        <f t="shared" si="9"/>
        <v>7.4219612788862577E-2</v>
      </c>
      <c r="AB39" s="222">
        <f>班线包车!AN57+公交!AN74+出租!AN74+网约车!AN74</f>
        <v>400.78413707299046</v>
      </c>
      <c r="AC39" s="223">
        <f t="shared" si="10"/>
        <v>-0.2267528219734577</v>
      </c>
      <c r="AD39" s="222">
        <f>班线包车!AP57+公交!AP74+出租!AP74+网约车!AP74</f>
        <v>331.5531293942326</v>
      </c>
      <c r="AE39" s="223">
        <f t="shared" si="11"/>
        <v>0.13416117572794928</v>
      </c>
      <c r="AF39" s="222">
        <f>班线包车!AR57+公交!AR74+出租!AR74+网约车!AR74</f>
        <v>321.11233226539565</v>
      </c>
      <c r="AG39" s="223">
        <f t="shared" si="12"/>
        <v>9.5133657240066505E-2</v>
      </c>
      <c r="AH39" s="222">
        <f t="shared" si="13"/>
        <v>5655.0974862857302</v>
      </c>
      <c r="AI39" s="223">
        <f t="shared" si="14"/>
        <v>2.0364633803591659E-2</v>
      </c>
      <c r="AJ39" s="224"/>
      <c r="AK39" s="222">
        <f>班线包车!AW57+公交!AW74+出租!AW74+网约车!AW74</f>
        <v>555.85723971751463</v>
      </c>
      <c r="AL39" s="224"/>
      <c r="AM39" s="222">
        <f>班线包车!AY57+公交!AY74+出租!AY74+网约车!AY74</f>
        <v>622.29073818342772</v>
      </c>
      <c r="AN39" s="224"/>
      <c r="AO39" s="222">
        <f>班线包车!BA57+公交!BA74+出租!BA74+网约车!BA74</f>
        <v>283.24605789831003</v>
      </c>
      <c r="AP39" s="224"/>
      <c r="AQ39" s="222">
        <f>班线包车!BC57+公交!BC74+出租!BC74+网约车!BC74</f>
        <v>371.68886880731782</v>
      </c>
      <c r="AR39" s="224"/>
      <c r="AS39" s="222">
        <f>班线包车!BE57+公交!BE74+出租!BE74+网约车!BE74</f>
        <v>462.57478879071448</v>
      </c>
      <c r="AT39" s="224"/>
      <c r="AU39" s="222">
        <f>班线包车!BG57+公交!BG74+出租!BG74+网约车!BG74</f>
        <v>431.44262781561878</v>
      </c>
      <c r="AV39" s="224"/>
      <c r="AW39" s="222">
        <f>班线包车!BI57+公交!BI74+出租!BI74+网约车!BI74</f>
        <v>663.28979139859655</v>
      </c>
      <c r="AX39" s="224"/>
      <c r="AY39" s="222">
        <f>班线包车!BK57+公交!BK74+出租!BK74+网约车!BK74</f>
        <v>941.4721068434485</v>
      </c>
      <c r="AZ39" s="224"/>
      <c r="BA39" s="222">
        <f>班线包车!BM57+公交!BM74+出租!BM74+网约车!BM74</f>
        <v>399.72330449788132</v>
      </c>
      <c r="BB39" s="224"/>
      <c r="BC39" s="222">
        <f>班线包车!BO57+公交!BO74+出租!BO74+网约车!BO74</f>
        <v>518.31309374559817</v>
      </c>
      <c r="BD39" s="224"/>
      <c r="BE39" s="222">
        <f>班线包车!BQ57+公交!BQ74+出租!BQ74+网约车!BQ74</f>
        <v>292.33334422810651</v>
      </c>
      <c r="BF39" s="224"/>
      <c r="BG39" s="222">
        <f>班线包车!BS57+公交!BS74+出租!BS74+网约车!BS74</f>
        <v>293.21748093712728</v>
      </c>
      <c r="BH39" s="224"/>
      <c r="BI39" s="222">
        <f>班线包车!BU57+公交!BU74+出租!BU74+网约车!BU74</f>
        <v>5835.4494428636626</v>
      </c>
      <c r="BJ39" s="224"/>
      <c r="BK39" s="224"/>
      <c r="BL39" s="224"/>
      <c r="BM39" s="224"/>
      <c r="BN39" s="224"/>
      <c r="BO39" s="222"/>
      <c r="BP39" s="222"/>
      <c r="BQ39" s="222"/>
      <c r="BR39" s="222"/>
      <c r="BS39" s="222"/>
      <c r="BT39" s="222"/>
      <c r="BU39" s="222"/>
      <c r="BV39" s="222"/>
      <c r="BW39" s="222"/>
      <c r="BX39" s="222"/>
      <c r="BY39" s="222"/>
      <c r="BZ39" s="222"/>
      <c r="CA39" s="222"/>
      <c r="CB39" s="222"/>
      <c r="CC39" s="222"/>
      <c r="CD39" s="583"/>
      <c r="CE39" s="222"/>
      <c r="CF39" s="583"/>
      <c r="CG39" s="222"/>
      <c r="CH39" s="583"/>
      <c r="CI39" s="222"/>
      <c r="CJ39" s="222"/>
      <c r="CK39" s="222"/>
      <c r="CL39" s="222"/>
    </row>
    <row r="40" spans="1:90" s="88" customFormat="1">
      <c r="A40" s="222"/>
      <c r="B40" s="582"/>
      <c r="C40" s="225"/>
      <c r="D40" s="223"/>
      <c r="E40" s="223"/>
      <c r="F40" s="223"/>
      <c r="G40" s="223"/>
      <c r="H40" s="223"/>
      <c r="I40" s="582"/>
      <c r="J40" s="225"/>
      <c r="K40" s="223"/>
      <c r="L40" s="225"/>
      <c r="M40" s="223"/>
      <c r="N40" s="225"/>
      <c r="O40" s="223"/>
      <c r="P40" s="225"/>
      <c r="Q40" s="223"/>
      <c r="R40" s="225"/>
      <c r="S40" s="223"/>
      <c r="T40" s="225"/>
      <c r="U40" s="223"/>
      <c r="V40" s="225"/>
      <c r="W40" s="223"/>
      <c r="X40" s="225"/>
      <c r="Y40" s="223"/>
      <c r="Z40" s="225"/>
      <c r="AA40" s="223"/>
      <c r="AB40" s="225"/>
      <c r="AC40" s="223"/>
      <c r="AD40" s="225"/>
      <c r="AE40" s="223"/>
      <c r="AF40" s="225"/>
      <c r="AG40" s="223"/>
      <c r="AH40" s="225"/>
      <c r="AI40" s="223"/>
      <c r="AJ40" s="224"/>
      <c r="AK40" s="224"/>
      <c r="AL40" s="224"/>
      <c r="AM40" s="224"/>
      <c r="AN40" s="224"/>
      <c r="AO40" s="224"/>
      <c r="AP40" s="224"/>
      <c r="AQ40" s="224"/>
      <c r="AR40" s="224"/>
      <c r="AS40" s="224"/>
      <c r="AT40" s="224"/>
      <c r="AU40" s="224"/>
      <c r="AV40" s="224"/>
      <c r="AW40" s="224"/>
      <c r="AX40" s="224"/>
      <c r="AY40" s="224"/>
      <c r="AZ40" s="224"/>
      <c r="BA40" s="224"/>
      <c r="BB40" s="224"/>
      <c r="BC40" s="224"/>
      <c r="BD40" s="224"/>
      <c r="BE40" s="224"/>
      <c r="BF40" s="224"/>
      <c r="BG40" s="224"/>
      <c r="BH40" s="224"/>
      <c r="BI40" s="224"/>
      <c r="BJ40" s="224"/>
      <c r="BK40" s="224"/>
      <c r="BL40" s="224"/>
      <c r="BM40" s="224"/>
      <c r="BN40" s="224"/>
      <c r="BO40" s="222"/>
      <c r="BP40" s="222"/>
      <c r="BQ40" s="222"/>
      <c r="BR40" s="222"/>
      <c r="BS40" s="222"/>
      <c r="BT40" s="222"/>
      <c r="BU40" s="222"/>
      <c r="BV40" s="222"/>
      <c r="BW40" s="222"/>
      <c r="BX40" s="222"/>
      <c r="BY40" s="222"/>
      <c r="BZ40" s="222"/>
      <c r="CA40" s="222"/>
      <c r="CB40" s="222"/>
      <c r="CC40" s="222"/>
      <c r="CD40" s="583"/>
      <c r="CE40" s="222"/>
      <c r="CF40" s="583"/>
      <c r="CG40" s="222"/>
      <c r="CH40" s="583"/>
      <c r="CI40" s="222"/>
      <c r="CJ40" s="222"/>
      <c r="CK40" s="222"/>
      <c r="CL40" s="222"/>
    </row>
  </sheetData>
  <mergeCells count="223"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A34:A35"/>
    <mergeCell ref="EE2:EE3"/>
    <mergeCell ref="EG2:EG3"/>
    <mergeCell ref="DP2:DP3"/>
    <mergeCell ref="IV2:IW2"/>
    <mergeCell ref="BX2:BX3"/>
    <mergeCell ref="BV2:BV3"/>
    <mergeCell ref="EO2:EO3"/>
    <mergeCell ref="AN2:AN3"/>
    <mergeCell ref="BA2:BA3"/>
    <mergeCell ref="EK2:EK3"/>
    <mergeCell ref="IT2:IU2"/>
    <mergeCell ref="CN2:CN3"/>
    <mergeCell ref="GM2:GN2"/>
    <mergeCell ref="FE2:FE3"/>
    <mergeCell ref="CF2:CF3"/>
    <mergeCell ref="GO2:GP2"/>
    <mergeCell ref="FG2:FG3"/>
    <mergeCell ref="EP2:EP3"/>
    <mergeCell ref="CZ2:CZ3"/>
    <mergeCell ref="FY2:FZ2"/>
    <mergeCell ref="HK2:HL2"/>
    <mergeCell ref="HY2:HZ2"/>
    <mergeCell ref="IF2:IG2"/>
    <mergeCell ref="FC2:FC3"/>
    <mergeCell ref="BL2:BL3"/>
    <mergeCell ref="BN2:BN3"/>
    <mergeCell ref="GG2:GH2"/>
    <mergeCell ref="IX2:IY2"/>
    <mergeCell ref="FW2:FX2"/>
    <mergeCell ref="EM2:EM3"/>
    <mergeCell ref="EQ2:EQ3"/>
    <mergeCell ref="IP2:IQ2"/>
    <mergeCell ref="GQ2:GR2"/>
    <mergeCell ref="FI2:FI3"/>
    <mergeCell ref="GS2:GT2"/>
    <mergeCell ref="AR2:AR3"/>
    <mergeCell ref="AT2:AT3"/>
    <mergeCell ref="DK2:DK3"/>
    <mergeCell ref="DM2:DM3"/>
    <mergeCell ref="FM2:FM3"/>
    <mergeCell ref="BF2:BF3"/>
    <mergeCell ref="FO2:FO3"/>
    <mergeCell ref="ET2:ET3"/>
    <mergeCell ref="CU2:CU3"/>
    <mergeCell ref="IL2:IM2"/>
    <mergeCell ref="FL2:FL3"/>
    <mergeCell ref="FQ2:FQ3"/>
    <mergeCell ref="FS2:FS3"/>
    <mergeCell ref="DF2:DF3"/>
    <mergeCell ref="DH2:DH3"/>
    <mergeCell ref="FH2:FH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GE2:GF2"/>
    <mergeCell ref="CW2:CW3"/>
    <mergeCell ref="GV2:GW2"/>
    <mergeCell ref="CP2:CP3"/>
    <mergeCell ref="DD2:DD3"/>
    <mergeCell ref="CA2:CA3"/>
    <mergeCell ref="AS2:AS3"/>
    <mergeCell ref="FB2:FB3"/>
    <mergeCell ref="ER2:ER3"/>
    <mergeCell ref="HQ2:HR2"/>
    <mergeCell ref="GI2:GJ2"/>
    <mergeCell ref="CO2:CO3"/>
    <mergeCell ref="DY2:DY3"/>
    <mergeCell ref="BR2:BR3"/>
    <mergeCell ref="AL2:AL3"/>
    <mergeCell ref="EY2:EY3"/>
    <mergeCell ref="BH2:BH3"/>
    <mergeCell ref="EI2:EI3"/>
    <mergeCell ref="BJ2:BJ3"/>
    <mergeCell ref="EA2:EA3"/>
    <mergeCell ref="DL2:DL3"/>
    <mergeCell ref="CD2:CD3"/>
    <mergeCell ref="A36:A37"/>
    <mergeCell ref="B2:B3"/>
    <mergeCell ref="A6:A7"/>
    <mergeCell ref="D2:D3"/>
    <mergeCell ref="DW2:DW3"/>
    <mergeCell ref="BP2:BP3"/>
    <mergeCell ref="A12:A13"/>
    <mergeCell ref="A14:A15"/>
    <mergeCell ref="A4:A5"/>
    <mergeCell ref="A18:A19"/>
    <mergeCell ref="L2:L3"/>
    <mergeCell ref="A28:A29"/>
    <mergeCell ref="A30:A31"/>
    <mergeCell ref="A32:A33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HW2:HX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CB2:CB3"/>
    <mergeCell ref="GA2:GB2"/>
    <mergeCell ref="S2:S3"/>
    <mergeCell ref="FJ2:FJ3"/>
    <mergeCell ref="BC2:BC3"/>
    <mergeCell ref="DT2:DT3"/>
    <mergeCell ref="BU2:BU3"/>
    <mergeCell ref="DG2:DG3"/>
    <mergeCell ref="ES2:ES3"/>
    <mergeCell ref="BD2:BD3"/>
    <mergeCell ref="DC2:DC3"/>
    <mergeCell ref="AV2:AV3"/>
    <mergeCell ref="N2:N3"/>
    <mergeCell ref="P2:P3"/>
    <mergeCell ref="A22:A23"/>
    <mergeCell ref="HH2:HI2"/>
    <mergeCell ref="DI2:DI3"/>
    <mergeCell ref="BS2:BS3"/>
    <mergeCell ref="BQ2:BQ3"/>
    <mergeCell ref="DE2:DE3"/>
    <mergeCell ref="BW2:BW3"/>
    <mergeCell ref="BM2:BM3"/>
    <mergeCell ref="BO2:BO3"/>
    <mergeCell ref="DQ2:DQ3"/>
    <mergeCell ref="FF2:FF3"/>
    <mergeCell ref="AY2:AY3"/>
    <mergeCell ref="AP2:AP3"/>
    <mergeCell ref="DR2:DR3"/>
    <mergeCell ref="DA2:DA3"/>
    <mergeCell ref="AX2:AX3"/>
    <mergeCell ref="DO2:DO3"/>
    <mergeCell ref="IH2:II2"/>
    <mergeCell ref="IR2:IS2"/>
    <mergeCell ref="HD2:HE2"/>
    <mergeCell ref="IJ2:IK2"/>
    <mergeCell ref="GC2:GD2"/>
    <mergeCell ref="ID2:IE2"/>
    <mergeCell ref="IN2:IO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BE2:BE3"/>
    <mergeCell ref="W2:W3"/>
    <mergeCell ref="FN2:FN3"/>
    <mergeCell ref="FD2:FD3"/>
    <mergeCell ref="BG2:BG3"/>
    <mergeCell ref="FP2:FP3"/>
    <mergeCell ref="DX2:DX3"/>
  </mergeCells>
  <phoneticPr fontId="51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KC58"/>
  <sheetViews>
    <sheetView showGridLines="0" workbookViewId="0">
      <pane xSplit="2" ySplit="3" topLeftCell="IZ31" activePane="bottomRight" state="frozen"/>
      <selection pane="topRight"/>
      <selection pane="bottomLeft"/>
      <selection pane="bottomRight" activeCell="JF28" sqref="JF28"/>
    </sheetView>
  </sheetViews>
  <sheetFormatPr defaultColWidth="14.33203125" defaultRowHeight="14.4"/>
  <cols>
    <col min="1" max="1" width="9.77734375" style="10" customWidth="1"/>
    <col min="2" max="2" width="32" style="10" customWidth="1"/>
    <col min="3" max="3" width="11" style="10" customWidth="1"/>
    <col min="4" max="4" width="13.77734375" style="10" customWidth="1"/>
    <col min="5" max="5" width="11" style="10" customWidth="1"/>
    <col min="6" max="6" width="13.77734375" style="10" hidden="1" customWidth="1"/>
    <col min="7" max="7" width="11" style="10" customWidth="1"/>
    <col min="8" max="8" width="13.77734375" style="10" hidden="1" customWidth="1"/>
    <col min="9" max="9" width="11" style="10" customWidth="1"/>
    <col min="10" max="10" width="13.77734375" style="10" hidden="1" customWidth="1"/>
    <col min="11" max="11" width="11" style="10" customWidth="1"/>
    <col min="12" max="12" width="11.88671875" style="10" hidden="1" customWidth="1"/>
    <col min="13" max="13" width="11" style="10" customWidth="1"/>
    <col min="14" max="14" width="13.77734375" style="10" customWidth="1"/>
    <col min="15" max="15" width="11" style="10" customWidth="1"/>
    <col min="16" max="16" width="13.77734375" style="10" customWidth="1"/>
    <col min="19" max="19" width="11.88671875" style="10" customWidth="1"/>
    <col min="20" max="20" width="13.77734375" style="10" customWidth="1"/>
    <col min="22" max="22" width="11" style="10" customWidth="1"/>
    <col min="23" max="23" width="13.77734375" style="10" customWidth="1"/>
    <col min="24" max="24" width="11" style="10" customWidth="1"/>
    <col min="25" max="25" width="13.77734375" style="10" customWidth="1"/>
    <col min="26" max="26" width="11" style="10" customWidth="1"/>
    <col min="27" max="27" width="13.77734375" style="10" customWidth="1"/>
    <col min="28" max="28" width="11" style="10" customWidth="1"/>
    <col min="29" max="29" width="13.77734375" style="10" customWidth="1"/>
    <col min="30" max="30" width="11" style="10" customWidth="1"/>
    <col min="31" max="31" width="13.77734375" style="10" customWidth="1"/>
    <col min="32" max="32" width="11" style="10" customWidth="1"/>
    <col min="33" max="33" width="13.77734375" style="10" customWidth="1"/>
    <col min="34" max="34" width="11" style="10" customWidth="1"/>
    <col min="35" max="35" width="13.77734375" style="10" customWidth="1"/>
    <col min="36" max="36" width="11" style="10" customWidth="1"/>
    <col min="37" max="37" width="13.77734375" style="10" customWidth="1"/>
    <col min="38" max="38" width="11" style="10" customWidth="1"/>
    <col min="39" max="39" width="12.88671875" style="10" customWidth="1"/>
    <col min="40" max="40" width="11" style="10" customWidth="1"/>
    <col min="41" max="41" width="13" style="10" customWidth="1"/>
    <col min="42" max="42" width="11" style="10" customWidth="1"/>
    <col min="43" max="43" width="13" style="10" customWidth="1"/>
    <col min="44" max="44" width="11" style="10" customWidth="1"/>
    <col min="45" max="45" width="13" style="10" customWidth="1"/>
    <col min="46" max="46" width="11.88671875" style="10" customWidth="1"/>
    <col min="47" max="47" width="9.44140625" style="10" customWidth="1"/>
    <col min="48" max="48" width="12.5546875" style="10" customWidth="1"/>
    <col min="49" max="49" width="11" style="10" customWidth="1"/>
    <col min="50" max="50" width="7" style="10" customWidth="1"/>
    <col min="51" max="51" width="11" style="10" customWidth="1"/>
    <col min="52" max="52" width="13.77734375" style="10" customWidth="1"/>
    <col min="53" max="53" width="11" style="10" customWidth="1"/>
    <col min="54" max="54" width="13.77734375" style="10" customWidth="1"/>
    <col min="55" max="55" width="11" style="10" customWidth="1"/>
    <col min="56" max="56" width="13.77734375" style="10" customWidth="1"/>
    <col min="57" max="57" width="11" style="10" customWidth="1"/>
    <col min="58" max="58" width="13.77734375" style="10" customWidth="1"/>
    <col min="59" max="59" width="11" style="10" customWidth="1"/>
    <col min="60" max="60" width="13.77734375" style="10" customWidth="1"/>
    <col min="61" max="61" width="11" style="10" customWidth="1"/>
    <col min="62" max="62" width="13.77734375" style="10" customWidth="1"/>
    <col min="63" max="63" width="11" style="10" customWidth="1"/>
    <col min="64" max="64" width="13.77734375" style="10" customWidth="1"/>
    <col min="65" max="65" width="11" style="10" customWidth="1"/>
    <col min="66" max="66" width="13.77734375" style="10" customWidth="1"/>
    <col min="67" max="67" width="11" style="10" customWidth="1"/>
    <col min="68" max="68" width="14.77734375" style="10" customWidth="1"/>
    <col min="69" max="69" width="11" style="10" customWidth="1"/>
    <col min="70" max="70" width="14.77734375" style="10" customWidth="1"/>
    <col min="71" max="71" width="11" style="10" customWidth="1"/>
    <col min="72" max="72" width="14.77734375" style="10" customWidth="1"/>
    <col min="73" max="73" width="13" style="10" customWidth="1"/>
    <col min="74" max="74" width="9.44140625" style="10" customWidth="1"/>
    <col min="75" max="75" width="14.33203125" style="10" customWidth="1"/>
    <col min="76" max="76" width="11" style="10" customWidth="1"/>
    <col min="77" max="77" width="13.77734375" style="10" customWidth="1"/>
    <col min="78" max="78" width="11" style="10" customWidth="1"/>
    <col min="79" max="79" width="13.77734375" style="10" customWidth="1"/>
    <col min="80" max="80" width="11" style="10" customWidth="1"/>
    <col min="81" max="81" width="13.77734375" style="10" customWidth="1"/>
    <col min="82" max="82" width="11" style="10" customWidth="1"/>
    <col min="83" max="83" width="7" style="10" customWidth="1"/>
    <col min="84" max="84" width="11" style="10" customWidth="1"/>
    <col min="85" max="85" width="13.77734375" style="10" customWidth="1"/>
    <col min="86" max="86" width="11" style="10" customWidth="1"/>
    <col min="87" max="87" width="13.77734375" style="10" customWidth="1"/>
    <col min="88" max="88" width="11" style="10" customWidth="1"/>
    <col min="89" max="89" width="13.77734375" style="10" customWidth="1"/>
    <col min="90" max="90" width="11" style="10" customWidth="1"/>
    <col min="91" max="91" width="13.77734375" style="10" customWidth="1"/>
    <col min="92" max="92" width="11" style="10" customWidth="1"/>
    <col min="93" max="93" width="13.77734375" style="10" customWidth="1"/>
    <col min="94" max="94" width="11" style="10" customWidth="1"/>
    <col min="95" max="95" width="14.77734375" style="10" customWidth="1"/>
    <col min="96" max="96" width="11" style="10" customWidth="1"/>
    <col min="97" max="97" width="14.77734375" style="10" customWidth="1"/>
    <col min="98" max="98" width="11" style="10" customWidth="1"/>
    <col min="99" max="99" width="14.77734375" style="10" customWidth="1"/>
    <col min="100" max="100" width="15.21875" style="10" customWidth="1"/>
    <col min="101" max="101" width="9.6640625" style="10" customWidth="1"/>
    <col min="102" max="102" width="7" style="10" customWidth="1"/>
    <col min="103" max="103" width="14.33203125" style="10" customWidth="1"/>
    <col min="104" max="116" width="11" style="10" customWidth="1"/>
    <col min="117" max="117" width="7" style="10" customWidth="1"/>
    <col min="118" max="118" width="14.33203125" style="10" customWidth="1"/>
    <col min="119" max="119" width="11" style="10" customWidth="1"/>
    <col min="120" max="120" width="13.77734375" style="10" customWidth="1"/>
    <col min="121" max="121" width="11" style="10" customWidth="1"/>
    <col min="122" max="122" width="13.77734375" style="10" customWidth="1"/>
    <col min="123" max="123" width="11" style="10" customWidth="1"/>
    <col min="124" max="124" width="13.77734375" style="10" customWidth="1"/>
    <col min="125" max="125" width="11.88671875" style="10" customWidth="1"/>
    <col min="126" max="126" width="11" style="10" customWidth="1"/>
    <col min="127" max="127" width="13.77734375" style="10" customWidth="1"/>
    <col min="128" max="128" width="11" style="10" customWidth="1"/>
    <col min="129" max="129" width="13.77734375" style="10" customWidth="1"/>
    <col min="130" max="130" width="11" style="10" customWidth="1"/>
    <col min="131" max="131" width="13.77734375" style="10" customWidth="1"/>
    <col min="132" max="132" width="11" style="10" customWidth="1"/>
    <col min="133" max="133" width="13.77734375" style="10" customWidth="1"/>
    <col min="134" max="134" width="11" style="10" customWidth="1"/>
    <col min="135" max="135" width="13.77734375" style="10" customWidth="1"/>
    <col min="136" max="136" width="11" style="10" customWidth="1"/>
    <col min="137" max="137" width="13.77734375" style="10" customWidth="1"/>
    <col min="138" max="138" width="11" style="10" customWidth="1"/>
    <col min="139" max="139" width="14.77734375" style="10" customWidth="1"/>
    <col min="140" max="140" width="11" style="10" customWidth="1"/>
    <col min="141" max="141" width="14.77734375" style="10" customWidth="1"/>
    <col min="142" max="142" width="11" style="10" customWidth="1"/>
    <col min="143" max="143" width="14.77734375" style="10" customWidth="1"/>
    <col min="144" max="144" width="15.21875" style="10" customWidth="1"/>
    <col min="145" max="145" width="9.44140625" style="10" customWidth="1"/>
    <col min="146" max="146" width="11" style="10" customWidth="1"/>
    <col min="147" max="147" width="13.77734375" style="10" customWidth="1"/>
    <col min="148" max="148" width="11" style="10" customWidth="1"/>
    <col min="149" max="149" width="13.77734375" style="10" customWidth="1"/>
    <col min="150" max="150" width="11" style="10" customWidth="1"/>
    <col min="151" max="151" width="13.77734375" style="10" customWidth="1"/>
    <col min="152" max="152" width="11" style="10" customWidth="1"/>
    <col min="153" max="153" width="13.77734375" style="10" customWidth="1"/>
    <col min="154" max="154" width="11" style="10" customWidth="1"/>
    <col min="155" max="155" width="13.77734375" style="10" customWidth="1"/>
    <col min="156" max="156" width="11" style="10" customWidth="1"/>
    <col min="157" max="157" width="13.77734375" style="10" customWidth="1"/>
    <col min="158" max="158" width="11" style="10" customWidth="1"/>
    <col min="159" max="159" width="13.77734375" style="10" customWidth="1"/>
    <col min="160" max="160" width="11" style="10" customWidth="1"/>
    <col min="161" max="161" width="13.77734375" style="10" customWidth="1"/>
    <col min="162" max="162" width="11" style="10" customWidth="1"/>
    <col min="163" max="163" width="13.77734375" style="10" customWidth="1"/>
    <col min="164" max="164" width="11" style="10" customWidth="1"/>
    <col min="165" max="165" width="14.77734375" style="10" customWidth="1"/>
    <col min="166" max="166" width="11" style="10" customWidth="1"/>
    <col min="167" max="167" width="14.77734375" style="10" customWidth="1"/>
    <col min="168" max="168" width="11" style="10" customWidth="1"/>
    <col min="169" max="169" width="14.77734375" style="10" customWidth="1"/>
    <col min="170" max="170" width="15.21875" style="10" customWidth="1"/>
    <col min="171" max="171" width="9.44140625" style="10" customWidth="1"/>
    <col min="172" max="177" width="11" style="10" customWidth="1"/>
    <col min="178" max="178" width="13" style="10" customWidth="1"/>
    <col min="179" max="179" width="12.88671875" style="10" customWidth="1"/>
    <col min="180" max="181" width="13" style="10" customWidth="1"/>
    <col min="182" max="182" width="16.77734375" style="10" customWidth="1"/>
    <col min="183" max="183" width="13" style="10" customWidth="1"/>
    <col min="184" max="184" width="16.77734375" style="10" customWidth="1"/>
    <col min="185" max="185" width="13" style="10" customWidth="1"/>
    <col min="186" max="186" width="16.77734375" style="10" customWidth="1"/>
    <col min="187" max="187" width="13" style="10" customWidth="1"/>
    <col min="188" max="188" width="9.44140625" style="10" customWidth="1"/>
    <col min="189" max="189" width="15.5546875" style="10" customWidth="1"/>
    <col min="190" max="191" width="11" style="10" customWidth="1"/>
    <col min="192" max="192" width="7" style="10" customWidth="1"/>
    <col min="193" max="193" width="11" style="10" customWidth="1"/>
    <col min="194" max="194" width="7" style="10" customWidth="1"/>
    <col min="195" max="195" width="11" style="10" customWidth="1"/>
    <col min="196" max="196" width="7" style="10" customWidth="1"/>
    <col min="197" max="197" width="11" style="10" customWidth="1"/>
    <col min="198" max="198" width="7" style="10" customWidth="1"/>
    <col min="199" max="199" width="11" style="10" customWidth="1"/>
    <col min="200" max="200" width="7" style="10" customWidth="1"/>
    <col min="201" max="201" width="11" style="10" customWidth="1"/>
    <col min="202" max="202" width="7" style="10" customWidth="1"/>
    <col min="203" max="203" width="11" style="10" customWidth="1"/>
    <col min="204" max="204" width="7" style="10" customWidth="1"/>
    <col min="205" max="205" width="11" style="10" customWidth="1"/>
    <col min="206" max="206" width="7" style="10" customWidth="1"/>
    <col min="207" max="207" width="11" style="10" customWidth="1"/>
    <col min="208" max="208" width="7" style="10" customWidth="1"/>
    <col min="209" max="209" width="11" style="10" customWidth="1"/>
    <col min="210" max="210" width="7" style="10" customWidth="1"/>
    <col min="211" max="211" width="11" style="10" customWidth="1"/>
    <col min="212" max="212" width="7" style="10" customWidth="1"/>
    <col min="213" max="213" width="11" style="10" customWidth="1"/>
    <col min="214" max="214" width="7" style="10" customWidth="1"/>
    <col min="215" max="215" width="12" style="10" customWidth="1"/>
    <col min="216" max="216" width="11" style="10" customWidth="1"/>
    <col min="217" max="217" width="7" style="10" customWidth="1"/>
    <col min="218" max="218" width="16.77734375" style="10" customWidth="1"/>
    <col min="219" max="219" width="14.33203125" style="10" customWidth="1"/>
    <col min="220" max="220" width="11" style="10" customWidth="1"/>
    <col min="221" max="221" width="7" style="10" customWidth="1"/>
    <col min="222" max="222" width="11" style="10" customWidth="1"/>
    <col min="223" max="223" width="7" style="10" customWidth="1"/>
    <col min="224" max="224" width="11" style="10" customWidth="1"/>
    <col min="225" max="225" width="7" style="10" customWidth="1"/>
    <col min="226" max="226" width="11" style="10" customWidth="1"/>
    <col min="227" max="227" width="7" style="10" customWidth="1"/>
    <col min="228" max="228" width="11" style="10" customWidth="1"/>
    <col min="229" max="229" width="7" style="10" customWidth="1"/>
    <col min="230" max="231" width="11" style="10" customWidth="1"/>
    <col min="232" max="232" width="7" style="10" customWidth="1"/>
    <col min="233" max="233" width="11" style="10" customWidth="1"/>
    <col min="234" max="234" width="7" style="10" customWidth="1"/>
    <col min="235" max="235" width="11" style="10" customWidth="1"/>
    <col min="236" max="236" width="7" style="10" customWidth="1"/>
    <col min="237" max="237" width="11" style="10" customWidth="1"/>
    <col min="238" max="238" width="7" style="10" customWidth="1"/>
    <col min="239" max="239" width="11" style="10" customWidth="1"/>
    <col min="240" max="240" width="7" style="10" customWidth="1"/>
    <col min="241" max="241" width="11" style="10" customWidth="1"/>
    <col min="242" max="242" width="7" style="10" customWidth="1"/>
    <col min="243" max="243" width="11" style="10" customWidth="1"/>
    <col min="244" max="244" width="7" style="10" customWidth="1"/>
    <col min="245" max="245" width="11" style="10" customWidth="1"/>
    <col min="246" max="246" width="7" style="10" customWidth="1"/>
    <col min="247" max="247" width="14.33203125" style="10" customWidth="1"/>
    <col min="248" max="248" width="11" style="10" customWidth="1"/>
    <col min="249" max="249" width="7" style="10" customWidth="1"/>
    <col min="250" max="250" width="11" style="10" customWidth="1"/>
    <col min="251" max="251" width="7" style="10" customWidth="1"/>
    <col min="252" max="252" width="11" style="10" customWidth="1"/>
    <col min="253" max="253" width="7" style="10" customWidth="1"/>
    <col min="254" max="254" width="11" style="10" customWidth="1"/>
    <col min="255" max="255" width="7" style="10" customWidth="1"/>
    <col min="256" max="256" width="13" style="10" customWidth="1"/>
    <col min="257" max="257" width="7" style="10" customWidth="1"/>
    <col min="258" max="258" width="13" style="10" customWidth="1"/>
    <col min="259" max="259" width="7" style="10" customWidth="1"/>
    <col min="260" max="260" width="11" style="10" customWidth="1"/>
    <col min="261" max="261" width="7" style="10" customWidth="1"/>
    <col min="262" max="262" width="11" style="10" customWidth="1"/>
    <col min="263" max="263" width="7" style="10" customWidth="1"/>
    <col min="264" max="264" width="11" style="10" customWidth="1"/>
    <col min="265" max="265" width="7" style="10" customWidth="1"/>
    <col min="266" max="266" width="11" style="10" customWidth="1"/>
    <col min="267" max="267" width="7" style="10" customWidth="1"/>
    <col min="268" max="268" width="11" style="10" customWidth="1"/>
    <col min="269" max="269" width="7" style="10" customWidth="1"/>
    <col min="270" max="270" width="11" style="10" customWidth="1"/>
    <col min="271" max="271" width="7" style="10" customWidth="1"/>
    <col min="272" max="272" width="11" style="10" customWidth="1"/>
    <col min="273" max="273" width="7" style="10" customWidth="1"/>
    <col min="274" max="287" width="11" style="10" customWidth="1"/>
    <col min="288" max="288" width="20.21875" style="10" customWidth="1"/>
    <col min="289" max="289" width="14.33203125" style="10" customWidth="1"/>
  </cols>
  <sheetData>
    <row r="1" spans="1:287" ht="31.5" customHeight="1">
      <c r="A1" s="698" t="s">
        <v>196</v>
      </c>
      <c r="B1" s="607"/>
      <c r="C1" s="226"/>
      <c r="D1" s="227"/>
      <c r="E1" s="226"/>
      <c r="F1" s="227"/>
      <c r="G1" s="226"/>
      <c r="H1" s="227"/>
      <c r="I1" s="226"/>
      <c r="J1" s="227"/>
      <c r="K1" s="226"/>
      <c r="L1" s="227"/>
      <c r="M1" s="226"/>
      <c r="N1" s="227"/>
      <c r="O1" s="226"/>
      <c r="P1" s="227"/>
      <c r="Q1" s="126"/>
      <c r="R1" s="126"/>
      <c r="S1" s="226"/>
      <c r="T1" s="227"/>
      <c r="U1" s="227"/>
      <c r="V1" s="226"/>
      <c r="W1" s="227"/>
      <c r="X1" s="226"/>
      <c r="Y1" s="227"/>
      <c r="Z1" s="226"/>
      <c r="AA1" s="227"/>
      <c r="AB1" s="226"/>
      <c r="AC1" s="227"/>
      <c r="AD1" s="226"/>
      <c r="AE1" s="227"/>
      <c r="AF1" s="226"/>
      <c r="AG1" s="227"/>
      <c r="AH1" s="226"/>
      <c r="AI1" s="227"/>
      <c r="AJ1" s="226"/>
      <c r="AK1" s="227"/>
      <c r="AL1" s="226"/>
      <c r="AM1" s="227"/>
      <c r="AN1" s="226"/>
      <c r="AO1" s="227"/>
      <c r="AP1" s="226"/>
      <c r="AQ1" s="227"/>
      <c r="AR1" s="226"/>
      <c r="AS1" s="227"/>
      <c r="AT1" s="228"/>
      <c r="AU1" s="229"/>
      <c r="AV1" s="230"/>
      <c r="AW1" s="231"/>
      <c r="AX1" s="232"/>
      <c r="AY1" s="232"/>
      <c r="AZ1" s="232"/>
      <c r="BA1" s="232"/>
      <c r="BB1" s="232"/>
      <c r="BC1" s="232"/>
      <c r="BD1" s="232"/>
      <c r="BE1" s="232"/>
      <c r="BF1" s="232"/>
      <c r="BG1" s="232"/>
      <c r="BH1" s="232"/>
      <c r="BI1" s="232"/>
      <c r="BJ1" s="232"/>
      <c r="BK1" s="232"/>
      <c r="BL1" s="232"/>
      <c r="BM1" s="232"/>
      <c r="BN1" s="232"/>
      <c r="BO1" s="232"/>
      <c r="BP1" s="232"/>
      <c r="BQ1" s="232"/>
      <c r="BR1" s="232"/>
      <c r="BS1" s="232"/>
      <c r="BT1" s="232"/>
      <c r="BU1" s="230"/>
      <c r="BV1" s="232"/>
      <c r="BW1" s="231"/>
      <c r="BX1" s="231"/>
      <c r="BY1" s="232"/>
      <c r="BZ1" s="231"/>
      <c r="CA1" s="232"/>
      <c r="CB1" s="233"/>
      <c r="CC1" s="232"/>
      <c r="CD1" s="233"/>
      <c r="CE1" s="232"/>
      <c r="CF1" s="233"/>
      <c r="CG1" s="232"/>
      <c r="CH1" s="233"/>
      <c r="CI1" s="232"/>
      <c r="CJ1" s="231"/>
      <c r="CK1" s="232"/>
      <c r="CL1" s="231"/>
      <c r="CM1" s="232"/>
      <c r="CN1" s="234"/>
      <c r="CO1" s="232"/>
      <c r="CP1" s="234"/>
      <c r="CQ1" s="232"/>
      <c r="CR1" s="235"/>
      <c r="CS1" s="232"/>
      <c r="CT1" s="231"/>
      <c r="CU1" s="232"/>
      <c r="CV1" s="231"/>
      <c r="CW1" s="232"/>
      <c r="CX1" s="232"/>
      <c r="CY1" s="231"/>
      <c r="CZ1" s="231"/>
      <c r="DA1" s="231"/>
      <c r="DB1" s="231"/>
      <c r="DC1" s="231"/>
      <c r="DD1" s="231"/>
      <c r="DE1" s="231"/>
      <c r="DF1" s="231"/>
      <c r="DG1" s="231"/>
      <c r="DH1" s="231"/>
      <c r="DI1" s="231"/>
      <c r="DJ1" s="231"/>
      <c r="GC1" s="126"/>
      <c r="GE1" s="228"/>
    </row>
    <row r="2" spans="1:287" ht="24" customHeight="1">
      <c r="A2" s="684" t="s">
        <v>1</v>
      </c>
      <c r="B2" s="697" t="s">
        <v>2</v>
      </c>
      <c r="C2" s="669" t="s">
        <v>151</v>
      </c>
      <c r="D2" s="685" t="s">
        <v>3</v>
      </c>
      <c r="E2" s="669" t="s">
        <v>197</v>
      </c>
      <c r="F2" s="685" t="s">
        <v>4</v>
      </c>
      <c r="G2" s="669" t="s">
        <v>198</v>
      </c>
      <c r="H2" s="685" t="s">
        <v>5</v>
      </c>
      <c r="I2" s="669" t="s">
        <v>199</v>
      </c>
      <c r="J2" s="685" t="s">
        <v>6</v>
      </c>
      <c r="K2" s="669" t="s">
        <v>200</v>
      </c>
      <c r="L2" s="685" t="s">
        <v>7</v>
      </c>
      <c r="M2" s="669" t="s">
        <v>201</v>
      </c>
      <c r="N2" s="685" t="s">
        <v>8</v>
      </c>
      <c r="O2" s="669" t="s">
        <v>202</v>
      </c>
      <c r="P2" s="685" t="s">
        <v>9</v>
      </c>
      <c r="Q2" s="669" t="s">
        <v>203</v>
      </c>
      <c r="R2" s="685" t="s">
        <v>10</v>
      </c>
      <c r="S2" s="669" t="s">
        <v>204</v>
      </c>
      <c r="T2" s="685" t="s">
        <v>205</v>
      </c>
      <c r="U2" s="236"/>
      <c r="V2" s="669" t="s">
        <v>13</v>
      </c>
      <c r="W2" s="685" t="s">
        <v>3</v>
      </c>
      <c r="X2" s="669" t="s">
        <v>14</v>
      </c>
      <c r="Y2" s="685" t="s">
        <v>4</v>
      </c>
      <c r="Z2" s="669" t="s">
        <v>15</v>
      </c>
      <c r="AA2" s="685" t="s">
        <v>5</v>
      </c>
      <c r="AB2" s="669" t="s">
        <v>16</v>
      </c>
      <c r="AC2" s="685" t="s">
        <v>6</v>
      </c>
      <c r="AD2" s="669" t="s">
        <v>17</v>
      </c>
      <c r="AE2" s="685" t="s">
        <v>7</v>
      </c>
      <c r="AF2" s="687" t="s">
        <v>18</v>
      </c>
      <c r="AG2" s="687" t="s">
        <v>8</v>
      </c>
      <c r="AH2" s="683">
        <v>45839</v>
      </c>
      <c r="AI2" s="687" t="s">
        <v>9</v>
      </c>
      <c r="AJ2" s="683">
        <v>45870</v>
      </c>
      <c r="AK2" s="687" t="s">
        <v>10</v>
      </c>
      <c r="AL2" s="683">
        <v>45901</v>
      </c>
      <c r="AM2" s="687" t="s">
        <v>22</v>
      </c>
      <c r="AN2" s="683">
        <v>45931</v>
      </c>
      <c r="AO2" s="687" t="s">
        <v>24</v>
      </c>
      <c r="AP2" s="683">
        <v>45962</v>
      </c>
      <c r="AQ2" s="687" t="s">
        <v>26</v>
      </c>
      <c r="AR2" s="683">
        <v>45992</v>
      </c>
      <c r="AS2" s="687" t="s">
        <v>28</v>
      </c>
      <c r="AT2" s="687" t="s">
        <v>51</v>
      </c>
      <c r="AU2" s="687" t="s">
        <v>44</v>
      </c>
      <c r="AV2" s="237"/>
      <c r="AW2" s="669" t="s">
        <v>31</v>
      </c>
      <c r="AX2" s="685" t="s">
        <v>3</v>
      </c>
      <c r="AY2" s="669" t="s">
        <v>32</v>
      </c>
      <c r="AZ2" s="685" t="s">
        <v>4</v>
      </c>
      <c r="BA2" s="669" t="s">
        <v>33</v>
      </c>
      <c r="BB2" s="685" t="s">
        <v>5</v>
      </c>
      <c r="BC2" s="669" t="s">
        <v>34</v>
      </c>
      <c r="BD2" s="685" t="s">
        <v>6</v>
      </c>
      <c r="BE2" s="669" t="s">
        <v>35</v>
      </c>
      <c r="BF2" s="685" t="s">
        <v>7</v>
      </c>
      <c r="BG2" s="669" t="s">
        <v>36</v>
      </c>
      <c r="BH2" s="685" t="s">
        <v>8</v>
      </c>
      <c r="BI2" s="669" t="s">
        <v>37</v>
      </c>
      <c r="BJ2" s="685" t="s">
        <v>9</v>
      </c>
      <c r="BK2" s="669" t="s">
        <v>38</v>
      </c>
      <c r="BL2" s="685" t="s">
        <v>10</v>
      </c>
      <c r="BM2" s="669" t="s">
        <v>39</v>
      </c>
      <c r="BN2" s="685" t="s">
        <v>22</v>
      </c>
      <c r="BO2" s="669" t="s">
        <v>40</v>
      </c>
      <c r="BP2" s="685" t="s">
        <v>24</v>
      </c>
      <c r="BQ2" s="669" t="s">
        <v>41</v>
      </c>
      <c r="BR2" s="685" t="s">
        <v>26</v>
      </c>
      <c r="BS2" s="669" t="s">
        <v>42</v>
      </c>
      <c r="BT2" s="685" t="s">
        <v>28</v>
      </c>
      <c r="BU2" s="687" t="s">
        <v>51</v>
      </c>
      <c r="BV2" s="687" t="s">
        <v>44</v>
      </c>
      <c r="BW2" s="694"/>
      <c r="BX2" s="669" t="s">
        <v>45</v>
      </c>
      <c r="BY2" s="685" t="s">
        <v>3</v>
      </c>
      <c r="BZ2" s="669" t="s">
        <v>46</v>
      </c>
      <c r="CA2" s="685" t="s">
        <v>4</v>
      </c>
      <c r="CB2" s="669" t="s">
        <v>47</v>
      </c>
      <c r="CC2" s="685" t="s">
        <v>5</v>
      </c>
      <c r="CD2" s="692" t="s">
        <v>48</v>
      </c>
      <c r="CE2" s="685" t="s">
        <v>6</v>
      </c>
      <c r="CF2" s="669" t="s">
        <v>49</v>
      </c>
      <c r="CG2" s="685" t="s">
        <v>7</v>
      </c>
      <c r="CH2" s="669" t="s">
        <v>50</v>
      </c>
      <c r="CI2" s="685" t="s">
        <v>8</v>
      </c>
      <c r="CJ2" s="669" t="s">
        <v>152</v>
      </c>
      <c r="CK2" s="685" t="s">
        <v>9</v>
      </c>
      <c r="CL2" s="669" t="s">
        <v>153</v>
      </c>
      <c r="CM2" s="685" t="s">
        <v>10</v>
      </c>
      <c r="CN2" s="669" t="s">
        <v>154</v>
      </c>
      <c r="CO2" s="685" t="s">
        <v>22</v>
      </c>
      <c r="CP2" s="674">
        <v>45200</v>
      </c>
      <c r="CQ2" s="685" t="s">
        <v>24</v>
      </c>
      <c r="CR2" s="674">
        <v>45231</v>
      </c>
      <c r="CS2" s="685" t="s">
        <v>26</v>
      </c>
      <c r="CT2" s="674">
        <v>45261</v>
      </c>
      <c r="CU2" s="685" t="s">
        <v>28</v>
      </c>
      <c r="CV2" s="669" t="s">
        <v>51</v>
      </c>
      <c r="CW2" s="685" t="s">
        <v>44</v>
      </c>
      <c r="CX2" s="239"/>
      <c r="CY2" s="239"/>
      <c r="CZ2" s="673" t="s">
        <v>52</v>
      </c>
      <c r="DA2" s="669" t="s">
        <v>53</v>
      </c>
      <c r="DB2" s="669" t="s">
        <v>54</v>
      </c>
      <c r="DC2" s="669" t="s">
        <v>55</v>
      </c>
      <c r="DD2" s="669" t="s">
        <v>56</v>
      </c>
      <c r="DE2" s="669" t="s">
        <v>57</v>
      </c>
      <c r="DF2" s="669" t="s">
        <v>58</v>
      </c>
      <c r="DG2" s="669" t="s">
        <v>59</v>
      </c>
      <c r="DH2" s="669" t="s">
        <v>60</v>
      </c>
      <c r="DI2" s="669" t="s">
        <v>61</v>
      </c>
      <c r="DJ2" s="669" t="s">
        <v>62</v>
      </c>
      <c r="DK2" s="669" t="s">
        <v>63</v>
      </c>
      <c r="DL2" s="674" t="s">
        <v>51</v>
      </c>
      <c r="DM2" s="699" t="s">
        <v>44</v>
      </c>
      <c r="DN2" s="241"/>
      <c r="DO2" s="691" t="s">
        <v>64</v>
      </c>
      <c r="DP2" s="670" t="s">
        <v>3</v>
      </c>
      <c r="DQ2" s="690" t="s">
        <v>65</v>
      </c>
      <c r="DR2" s="670" t="s">
        <v>4</v>
      </c>
      <c r="DS2" s="690" t="s">
        <v>66</v>
      </c>
      <c r="DT2" s="670" t="s">
        <v>5</v>
      </c>
      <c r="DU2" s="682" t="s">
        <v>155</v>
      </c>
      <c r="DV2" s="690" t="s">
        <v>67</v>
      </c>
      <c r="DW2" s="670" t="s">
        <v>6</v>
      </c>
      <c r="DX2" s="672">
        <v>44317</v>
      </c>
      <c r="DY2" s="670" t="s">
        <v>7</v>
      </c>
      <c r="DZ2" s="672">
        <v>44348</v>
      </c>
      <c r="EA2" s="670" t="s">
        <v>8</v>
      </c>
      <c r="EB2" s="672">
        <v>44378</v>
      </c>
      <c r="EC2" s="670" t="s">
        <v>9</v>
      </c>
      <c r="ED2" s="672">
        <v>44409</v>
      </c>
      <c r="EE2" s="670" t="s">
        <v>10</v>
      </c>
      <c r="EF2" s="672">
        <v>44440</v>
      </c>
      <c r="EG2" s="670" t="s">
        <v>22</v>
      </c>
      <c r="EH2" s="672">
        <v>44470</v>
      </c>
      <c r="EI2" s="670" t="s">
        <v>24</v>
      </c>
      <c r="EJ2" s="672">
        <v>44501</v>
      </c>
      <c r="EK2" s="670" t="s">
        <v>26</v>
      </c>
      <c r="EL2" s="672">
        <v>44531</v>
      </c>
      <c r="EM2" s="670" t="s">
        <v>28</v>
      </c>
      <c r="EN2" s="672" t="s">
        <v>51</v>
      </c>
      <c r="EO2" s="700" t="s">
        <v>44</v>
      </c>
      <c r="EP2" s="672">
        <v>43831</v>
      </c>
      <c r="EQ2" s="670" t="s">
        <v>3</v>
      </c>
      <c r="ER2" s="672" t="s">
        <v>156</v>
      </c>
      <c r="ES2" s="670" t="s">
        <v>4</v>
      </c>
      <c r="ET2" s="672" t="s">
        <v>157</v>
      </c>
      <c r="EU2" s="670" t="s">
        <v>5</v>
      </c>
      <c r="EV2" s="672" t="s">
        <v>158</v>
      </c>
      <c r="EW2" s="670" t="s">
        <v>6</v>
      </c>
      <c r="EX2" s="672" t="s">
        <v>159</v>
      </c>
      <c r="EY2" s="670" t="s">
        <v>7</v>
      </c>
      <c r="EZ2" s="672" t="s">
        <v>160</v>
      </c>
      <c r="FA2" s="670" t="s">
        <v>8</v>
      </c>
      <c r="FB2" s="672" t="s">
        <v>161</v>
      </c>
      <c r="FC2" s="670" t="s">
        <v>9</v>
      </c>
      <c r="FD2" s="672" t="s">
        <v>162</v>
      </c>
      <c r="FE2" s="670" t="s">
        <v>10</v>
      </c>
      <c r="FF2" s="672" t="s">
        <v>163</v>
      </c>
      <c r="FG2" s="670" t="s">
        <v>22</v>
      </c>
      <c r="FH2" s="670" t="s">
        <v>164</v>
      </c>
      <c r="FI2" s="670" t="s">
        <v>165</v>
      </c>
      <c r="FJ2" s="670" t="s">
        <v>166</v>
      </c>
      <c r="FK2" s="670" t="s">
        <v>167</v>
      </c>
      <c r="FL2" s="670" t="s">
        <v>168</v>
      </c>
      <c r="FM2" s="670" t="s">
        <v>169</v>
      </c>
      <c r="FN2" s="681" t="s">
        <v>51</v>
      </c>
      <c r="FO2" s="670" t="s">
        <v>44</v>
      </c>
      <c r="FP2" s="677">
        <v>43466</v>
      </c>
      <c r="FQ2" s="677">
        <v>43498</v>
      </c>
      <c r="FR2" s="672">
        <v>43527</v>
      </c>
      <c r="FS2" s="672">
        <v>43559</v>
      </c>
      <c r="FT2" s="672">
        <v>43589</v>
      </c>
      <c r="FU2" s="672">
        <v>43620</v>
      </c>
      <c r="FV2" s="672">
        <v>43650</v>
      </c>
      <c r="FW2" s="672">
        <v>43681</v>
      </c>
      <c r="FX2" s="672">
        <v>43712</v>
      </c>
      <c r="FY2" s="672">
        <v>43742</v>
      </c>
      <c r="FZ2" s="679" t="s">
        <v>170</v>
      </c>
      <c r="GA2" s="672">
        <v>43773</v>
      </c>
      <c r="GB2" s="679" t="s">
        <v>171</v>
      </c>
      <c r="GC2" s="672">
        <v>43803</v>
      </c>
      <c r="GD2" s="679" t="s">
        <v>172</v>
      </c>
      <c r="GE2" s="689" t="s">
        <v>51</v>
      </c>
      <c r="GF2" s="689" t="s">
        <v>44</v>
      </c>
      <c r="GG2" s="249" t="s">
        <v>173</v>
      </c>
      <c r="GH2" s="250"/>
      <c r="GI2" s="702">
        <v>43101</v>
      </c>
      <c r="GJ2" s="626"/>
      <c r="GK2" s="668">
        <v>43132</v>
      </c>
      <c r="GL2" s="626"/>
      <c r="GM2" s="668">
        <v>43160</v>
      </c>
      <c r="GN2" s="626"/>
      <c r="GO2" s="668">
        <v>43191</v>
      </c>
      <c r="GP2" s="626"/>
      <c r="GQ2" s="668">
        <v>43221</v>
      </c>
      <c r="GR2" s="626"/>
      <c r="GS2" s="668">
        <v>43253</v>
      </c>
      <c r="GT2" s="626"/>
      <c r="GU2" s="668">
        <v>43284</v>
      </c>
      <c r="GV2" s="626"/>
      <c r="GW2" s="668">
        <v>43315</v>
      </c>
      <c r="GX2" s="626"/>
      <c r="GY2" s="668">
        <v>43346</v>
      </c>
      <c r="GZ2" s="626"/>
      <c r="HA2" s="668">
        <v>43376</v>
      </c>
      <c r="HB2" s="626"/>
      <c r="HC2" s="668">
        <v>43407</v>
      </c>
      <c r="HD2" s="626"/>
      <c r="HE2" s="668">
        <v>43437</v>
      </c>
      <c r="HF2" s="626"/>
      <c r="HG2" s="251"/>
      <c r="HH2" s="668" t="s">
        <v>174</v>
      </c>
      <c r="HI2" s="626"/>
      <c r="HJ2" s="584"/>
      <c r="HK2" s="252"/>
      <c r="HL2" s="703">
        <v>42736</v>
      </c>
      <c r="HM2" s="676"/>
      <c r="HN2" s="675">
        <v>42767</v>
      </c>
      <c r="HO2" s="676"/>
      <c r="HP2" s="675">
        <v>42795</v>
      </c>
      <c r="HQ2" s="676"/>
      <c r="HR2" s="675">
        <v>42827</v>
      </c>
      <c r="HS2" s="676"/>
      <c r="HT2" s="675">
        <v>42857</v>
      </c>
      <c r="HU2" s="676"/>
      <c r="HV2" s="253" t="s">
        <v>175</v>
      </c>
      <c r="HW2" s="675">
        <v>42888</v>
      </c>
      <c r="HX2" s="676"/>
      <c r="HY2" s="675">
        <v>42918</v>
      </c>
      <c r="HZ2" s="676"/>
      <c r="IA2" s="675">
        <v>42949</v>
      </c>
      <c r="IB2" s="676"/>
      <c r="IC2" s="675">
        <v>42980</v>
      </c>
      <c r="ID2" s="676"/>
      <c r="IE2" s="675">
        <v>43010</v>
      </c>
      <c r="IF2" s="676"/>
      <c r="IG2" s="675">
        <v>43041</v>
      </c>
      <c r="IH2" s="676"/>
      <c r="II2" s="675">
        <v>43071</v>
      </c>
      <c r="IJ2" s="676"/>
      <c r="IK2" s="693" t="s">
        <v>51</v>
      </c>
      <c r="IL2" s="626"/>
      <c r="IM2" s="250"/>
      <c r="IN2" s="701">
        <v>42370</v>
      </c>
      <c r="IO2" s="667"/>
      <c r="IP2" s="666">
        <v>42401</v>
      </c>
      <c r="IQ2" s="667"/>
      <c r="IR2" s="666">
        <v>42430</v>
      </c>
      <c r="IS2" s="667"/>
      <c r="IT2" s="666">
        <v>42461</v>
      </c>
      <c r="IU2" s="667"/>
      <c r="IV2" s="666">
        <v>42491</v>
      </c>
      <c r="IW2" s="667"/>
      <c r="IX2" s="666">
        <v>42522</v>
      </c>
      <c r="IY2" s="667"/>
      <c r="IZ2" s="666">
        <v>42552</v>
      </c>
      <c r="JA2" s="667"/>
      <c r="JB2" s="666">
        <v>42584</v>
      </c>
      <c r="JC2" s="667"/>
      <c r="JD2" s="666">
        <v>42615</v>
      </c>
      <c r="JE2" s="667"/>
      <c r="JF2" s="666">
        <v>42645</v>
      </c>
      <c r="JG2" s="667"/>
      <c r="JH2" s="666">
        <v>42676</v>
      </c>
      <c r="JI2" s="667"/>
      <c r="JJ2" s="668">
        <v>42706</v>
      </c>
      <c r="JK2" s="626"/>
      <c r="JL2" s="254"/>
      <c r="JM2" s="585"/>
      <c r="JN2" s="254"/>
    </row>
    <row r="3" spans="1:287" ht="35.25" customHeight="1">
      <c r="A3" s="662"/>
      <c r="B3" s="598"/>
      <c r="C3" s="598"/>
      <c r="D3" s="600"/>
      <c r="E3" s="598"/>
      <c r="F3" s="600"/>
      <c r="G3" s="598"/>
      <c r="H3" s="600"/>
      <c r="I3" s="598"/>
      <c r="J3" s="600"/>
      <c r="K3" s="598"/>
      <c r="L3" s="600"/>
      <c r="M3" s="598"/>
      <c r="N3" s="600"/>
      <c r="O3" s="598"/>
      <c r="P3" s="600"/>
      <c r="Q3" s="598"/>
      <c r="R3" s="598"/>
      <c r="S3" s="598"/>
      <c r="T3" s="600"/>
      <c r="U3" s="255"/>
      <c r="V3" s="598"/>
      <c r="W3" s="600"/>
      <c r="X3" s="598"/>
      <c r="Y3" s="600"/>
      <c r="Z3" s="598"/>
      <c r="AA3" s="600"/>
      <c r="AB3" s="598"/>
      <c r="AC3" s="600"/>
      <c r="AD3" s="598"/>
      <c r="AE3" s="600"/>
      <c r="AF3" s="678"/>
      <c r="AG3" s="688"/>
      <c r="AH3" s="678"/>
      <c r="AI3" s="688"/>
      <c r="AJ3" s="678"/>
      <c r="AK3" s="688"/>
      <c r="AL3" s="678"/>
      <c r="AM3" s="688"/>
      <c r="AN3" s="678"/>
      <c r="AO3" s="688"/>
      <c r="AP3" s="678"/>
      <c r="AQ3" s="688"/>
      <c r="AR3" s="678"/>
      <c r="AS3" s="688"/>
      <c r="AT3" s="678"/>
      <c r="AU3" s="688"/>
      <c r="AV3" s="256"/>
      <c r="AW3" s="598"/>
      <c r="AX3" s="600"/>
      <c r="AY3" s="598"/>
      <c r="AZ3" s="600"/>
      <c r="BA3" s="598"/>
      <c r="BB3" s="600"/>
      <c r="BC3" s="598"/>
      <c r="BD3" s="600"/>
      <c r="BE3" s="598"/>
      <c r="BF3" s="600"/>
      <c r="BG3" s="598"/>
      <c r="BH3" s="600"/>
      <c r="BI3" s="598"/>
      <c r="BJ3" s="600"/>
      <c r="BK3" s="598"/>
      <c r="BL3" s="600"/>
      <c r="BM3" s="598"/>
      <c r="BN3" s="600"/>
      <c r="BO3" s="598"/>
      <c r="BP3" s="600"/>
      <c r="BQ3" s="598"/>
      <c r="BR3" s="600"/>
      <c r="BS3" s="598"/>
      <c r="BT3" s="600"/>
      <c r="BU3" s="678"/>
      <c r="BV3" s="688"/>
      <c r="BW3" s="597"/>
      <c r="BX3" s="598"/>
      <c r="BY3" s="600"/>
      <c r="BZ3" s="598"/>
      <c r="CA3" s="600"/>
      <c r="CB3" s="598"/>
      <c r="CC3" s="600"/>
      <c r="CD3" s="598"/>
      <c r="CE3" s="600"/>
      <c r="CF3" s="598"/>
      <c r="CG3" s="600"/>
      <c r="CH3" s="598"/>
      <c r="CI3" s="600"/>
      <c r="CJ3" s="598"/>
      <c r="CK3" s="600"/>
      <c r="CL3" s="598"/>
      <c r="CM3" s="600"/>
      <c r="CN3" s="598"/>
      <c r="CO3" s="600"/>
      <c r="CP3" s="598"/>
      <c r="CQ3" s="600"/>
      <c r="CR3" s="598"/>
      <c r="CS3" s="600"/>
      <c r="CT3" s="598"/>
      <c r="CU3" s="600"/>
      <c r="CV3" s="598"/>
      <c r="CW3" s="600"/>
      <c r="CX3" s="239" t="s">
        <v>176</v>
      </c>
      <c r="CY3" s="239"/>
      <c r="CZ3" s="662"/>
      <c r="DA3" s="598"/>
      <c r="DB3" s="598"/>
      <c r="DC3" s="598"/>
      <c r="DD3" s="598"/>
      <c r="DE3" s="598"/>
      <c r="DF3" s="598"/>
      <c r="DG3" s="598"/>
      <c r="DH3" s="598"/>
      <c r="DI3" s="598"/>
      <c r="DJ3" s="598"/>
      <c r="DK3" s="598"/>
      <c r="DL3" s="598"/>
      <c r="DM3" s="612"/>
      <c r="DN3" s="241"/>
      <c r="DO3" s="622"/>
      <c r="DP3" s="671"/>
      <c r="DQ3" s="598"/>
      <c r="DR3" s="597"/>
      <c r="DS3" s="598"/>
      <c r="DT3" s="671"/>
      <c r="DU3" s="598"/>
      <c r="DV3" s="598"/>
      <c r="DW3" s="671"/>
      <c r="DX3" s="598"/>
      <c r="DY3" s="671"/>
      <c r="DZ3" s="598"/>
      <c r="EA3" s="671"/>
      <c r="EB3" s="598"/>
      <c r="EC3" s="671"/>
      <c r="ED3" s="598"/>
      <c r="EE3" s="671"/>
      <c r="EF3" s="598"/>
      <c r="EG3" s="671"/>
      <c r="EH3" s="598"/>
      <c r="EI3" s="671"/>
      <c r="EJ3" s="598"/>
      <c r="EK3" s="671"/>
      <c r="EL3" s="598"/>
      <c r="EM3" s="671"/>
      <c r="EN3" s="598"/>
      <c r="EO3" s="600"/>
      <c r="EP3" s="598"/>
      <c r="EQ3" s="671"/>
      <c r="ER3" s="598"/>
      <c r="ES3" s="671"/>
      <c r="ET3" s="598"/>
      <c r="EU3" s="671"/>
      <c r="EV3" s="598"/>
      <c r="EW3" s="671"/>
      <c r="EX3" s="598"/>
      <c r="EY3" s="671"/>
      <c r="EZ3" s="598"/>
      <c r="FA3" s="671"/>
      <c r="FB3" s="598"/>
      <c r="FC3" s="671"/>
      <c r="FD3" s="598"/>
      <c r="FE3" s="671"/>
      <c r="FF3" s="598"/>
      <c r="FG3" s="671"/>
      <c r="FH3" s="597"/>
      <c r="FI3" s="671"/>
      <c r="FJ3" s="597"/>
      <c r="FK3" s="671"/>
      <c r="FL3" s="597"/>
      <c r="FM3" s="671"/>
      <c r="FN3" s="597"/>
      <c r="FO3" s="671"/>
      <c r="FP3" s="678"/>
      <c r="FQ3" s="678"/>
      <c r="FR3" s="598"/>
      <c r="FS3" s="598"/>
      <c r="FT3" s="598"/>
      <c r="FU3" s="598"/>
      <c r="FV3" s="598"/>
      <c r="FW3" s="598"/>
      <c r="FX3" s="598"/>
      <c r="FY3" s="598"/>
      <c r="FZ3" s="680"/>
      <c r="GA3" s="598"/>
      <c r="GB3" s="680"/>
      <c r="GC3" s="598"/>
      <c r="GD3" s="680"/>
      <c r="GE3" s="597"/>
      <c r="GF3" s="671"/>
      <c r="GG3" s="250"/>
      <c r="GH3" s="250"/>
      <c r="GI3" s="257" t="s">
        <v>177</v>
      </c>
      <c r="GJ3" s="258" t="s">
        <v>12</v>
      </c>
      <c r="GK3" s="258" t="s">
        <v>178</v>
      </c>
      <c r="GL3" s="248" t="s">
        <v>12</v>
      </c>
      <c r="GM3" s="248" t="s">
        <v>179</v>
      </c>
      <c r="GN3" s="248" t="s">
        <v>12</v>
      </c>
      <c r="GO3" s="248" t="s">
        <v>180</v>
      </c>
      <c r="GP3" s="248" t="s">
        <v>12</v>
      </c>
      <c r="GQ3" s="248" t="s">
        <v>181</v>
      </c>
      <c r="GR3" s="248" t="s">
        <v>12</v>
      </c>
      <c r="GS3" s="248" t="s">
        <v>182</v>
      </c>
      <c r="GT3" s="248" t="s">
        <v>12</v>
      </c>
      <c r="GU3" s="252" t="s">
        <v>183</v>
      </c>
      <c r="GV3" s="259" t="s">
        <v>12</v>
      </c>
      <c r="GW3" s="252" t="s">
        <v>184</v>
      </c>
      <c r="GX3" s="259" t="s">
        <v>12</v>
      </c>
      <c r="GY3" s="252" t="s">
        <v>185</v>
      </c>
      <c r="GZ3" s="259" t="s">
        <v>12</v>
      </c>
      <c r="HA3" s="252" t="s">
        <v>186</v>
      </c>
      <c r="HB3" s="259" t="s">
        <v>12</v>
      </c>
      <c r="HC3" s="252" t="s">
        <v>187</v>
      </c>
      <c r="HD3" s="259" t="s">
        <v>12</v>
      </c>
      <c r="HE3" s="252" t="s">
        <v>188</v>
      </c>
      <c r="HF3" s="259" t="s">
        <v>12</v>
      </c>
      <c r="HG3" s="252"/>
      <c r="HH3" s="252" t="s">
        <v>51</v>
      </c>
      <c r="HI3" s="259" t="s">
        <v>12</v>
      </c>
      <c r="HJ3" s="260" t="s">
        <v>189</v>
      </c>
      <c r="HK3" s="250"/>
      <c r="HL3" s="261" t="s">
        <v>177</v>
      </c>
      <c r="HM3" s="262" t="s">
        <v>12</v>
      </c>
      <c r="HN3" s="263" t="s">
        <v>178</v>
      </c>
      <c r="HO3" s="262" t="s">
        <v>12</v>
      </c>
      <c r="HP3" s="263" t="s">
        <v>179</v>
      </c>
      <c r="HQ3" s="264" t="s">
        <v>12</v>
      </c>
      <c r="HR3" s="263" t="s">
        <v>180</v>
      </c>
      <c r="HS3" s="265" t="s">
        <v>12</v>
      </c>
      <c r="HT3" s="263" t="s">
        <v>181</v>
      </c>
      <c r="HU3" s="264" t="s">
        <v>12</v>
      </c>
      <c r="HV3" s="116"/>
      <c r="HW3" s="261" t="s">
        <v>182</v>
      </c>
      <c r="HX3" s="265" t="s">
        <v>12</v>
      </c>
      <c r="HY3" s="263" t="s">
        <v>183</v>
      </c>
      <c r="HZ3" s="265" t="s">
        <v>12</v>
      </c>
      <c r="IA3" s="263" t="s">
        <v>184</v>
      </c>
      <c r="IB3" s="265" t="s">
        <v>12</v>
      </c>
      <c r="IC3" s="263" t="s">
        <v>185</v>
      </c>
      <c r="ID3" s="265" t="s">
        <v>12</v>
      </c>
      <c r="IE3" s="263" t="s">
        <v>186</v>
      </c>
      <c r="IF3" s="265" t="s">
        <v>12</v>
      </c>
      <c r="IG3" s="263" t="s">
        <v>187</v>
      </c>
      <c r="IH3" s="265" t="s">
        <v>12</v>
      </c>
      <c r="II3" s="263" t="s">
        <v>188</v>
      </c>
      <c r="IJ3" s="265" t="s">
        <v>12</v>
      </c>
      <c r="IK3" s="116" t="s">
        <v>51</v>
      </c>
      <c r="IL3" s="116" t="s">
        <v>12</v>
      </c>
      <c r="IM3" s="250"/>
      <c r="IN3" s="266" t="s">
        <v>177</v>
      </c>
      <c r="IO3" s="267" t="s">
        <v>12</v>
      </c>
      <c r="IP3" s="268" t="s">
        <v>178</v>
      </c>
      <c r="IQ3" s="267" t="s">
        <v>12</v>
      </c>
      <c r="IR3" s="268" t="s">
        <v>179</v>
      </c>
      <c r="IS3" s="267" t="s">
        <v>12</v>
      </c>
      <c r="IT3" s="268" t="s">
        <v>180</v>
      </c>
      <c r="IU3" s="267" t="s">
        <v>12</v>
      </c>
      <c r="IV3" s="268" t="s">
        <v>181</v>
      </c>
      <c r="IW3" s="267" t="s">
        <v>12</v>
      </c>
      <c r="IX3" s="268" t="s">
        <v>182</v>
      </c>
      <c r="IY3" s="267" t="s">
        <v>12</v>
      </c>
      <c r="IZ3" s="268" t="s">
        <v>183</v>
      </c>
      <c r="JA3" s="267" t="s">
        <v>12</v>
      </c>
      <c r="JB3" s="268" t="s">
        <v>184</v>
      </c>
      <c r="JC3" s="267" t="s">
        <v>12</v>
      </c>
      <c r="JD3" s="268" t="s">
        <v>185</v>
      </c>
      <c r="JE3" s="267" t="s">
        <v>12</v>
      </c>
      <c r="JF3" s="269" t="s">
        <v>186</v>
      </c>
      <c r="JG3" s="267" t="s">
        <v>12</v>
      </c>
      <c r="JH3" s="269" t="s">
        <v>187</v>
      </c>
      <c r="JI3" s="267" t="s">
        <v>12</v>
      </c>
      <c r="JJ3" s="270" t="s">
        <v>188</v>
      </c>
      <c r="JK3" s="271" t="s">
        <v>12</v>
      </c>
      <c r="JL3" s="117" t="s">
        <v>51</v>
      </c>
      <c r="JM3" s="272" t="s">
        <v>12</v>
      </c>
      <c r="JN3" s="586"/>
      <c r="JO3" s="242" t="s">
        <v>190</v>
      </c>
      <c r="JP3" s="117">
        <v>42005</v>
      </c>
      <c r="JQ3" s="117">
        <v>42036</v>
      </c>
      <c r="JR3" s="117">
        <v>42064</v>
      </c>
      <c r="JS3" s="117">
        <v>42095</v>
      </c>
      <c r="JT3" s="117">
        <v>42125</v>
      </c>
      <c r="JU3" s="117">
        <v>42156</v>
      </c>
      <c r="JV3" s="117">
        <v>42186</v>
      </c>
      <c r="JW3" s="117">
        <v>42217</v>
      </c>
      <c r="JX3" s="117">
        <v>42248</v>
      </c>
      <c r="JY3" s="117">
        <v>42278</v>
      </c>
      <c r="JZ3" s="117">
        <v>42309</v>
      </c>
      <c r="KA3" s="117">
        <v>42339</v>
      </c>
    </row>
    <row r="4" spans="1:287" s="92" customFormat="1" ht="28.8" hidden="1" customHeight="1">
      <c r="A4" s="684" t="s">
        <v>80</v>
      </c>
      <c r="B4" s="273" t="s">
        <v>206</v>
      </c>
      <c r="C4" s="274">
        <f>C8+C10+C14+C36+C18+C22+C26+C28+C38+C32+C42+C44+C48+C50+C52+C54+C56</f>
        <v>1473.3801000000001</v>
      </c>
      <c r="D4" s="275">
        <f t="shared" ref="D4:D15" si="0">C4/V4-1</f>
        <v>-0.12721904917838156</v>
      </c>
      <c r="E4" s="274">
        <f>E8+E10+E14+E36+E18+E22+E26+E28+E38+E32+E42+E44+E48+E50+E52+E54+E56</f>
        <v>1543.1715000000002</v>
      </c>
      <c r="F4" s="275">
        <f t="shared" ref="F4:F15" si="1">E4/X4-1</f>
        <v>-0.10274164238291372</v>
      </c>
      <c r="G4" s="274">
        <f>G8+G10+G14+G36+G18+G22+G26+G28+G38+G32+G42+G44+G48+G50+G52+G54+G56</f>
        <v>1575.6656999999996</v>
      </c>
      <c r="H4" s="275">
        <f t="shared" ref="H4:H15" si="2">G4/Z4-1</f>
        <v>-8.4920335461790453E-2</v>
      </c>
      <c r="I4" s="274">
        <f>I8+I10+I14+I36+I18+I22+I26+I28+I38+I32+I42+I44+I48+I50+I52+I54+I56</f>
        <v>1662.9693</v>
      </c>
      <c r="J4" s="275">
        <f t="shared" ref="J4:J15" si="3">I4/AB4-1</f>
        <v>-8.8619147571889823E-2</v>
      </c>
      <c r="K4" s="274">
        <f>K8+K10+K14+K36+K18+K22+K26+K28+K38+K32+K42+K44+K48+K50+K52+K54+K56</f>
        <v>1699.6399000000001</v>
      </c>
      <c r="L4" s="275">
        <f t="shared" ref="L4:L15" si="4">K4/AD4-1</f>
        <v>-6.1915076717384609E-2</v>
      </c>
      <c r="M4" s="274">
        <f>M8+M10+M14+M36+M18+M22+M26+M28+M38+M32+M42+M44+M48+M50+M52+M54+M56</f>
        <v>1618.5128000000004</v>
      </c>
      <c r="N4" s="275">
        <f t="shared" ref="N4:N15" si="5">M4/AF4-1</f>
        <v>-5.7932968197209056E-2</v>
      </c>
      <c r="O4" s="274">
        <f>O8+O10+O14+O36+O18+O22+O26+O28+O38+O32+O42+O44+O48+O50+O52+O54+O56</f>
        <v>1631.2012999999999</v>
      </c>
      <c r="P4" s="275">
        <f t="shared" ref="P4:P15" si="6">O4/AH4-1</f>
        <v>-8.4565804104085096E-2</v>
      </c>
      <c r="Q4" s="126"/>
      <c r="R4" s="126"/>
      <c r="S4" s="274">
        <f t="shared" ref="S4:S35" si="7">G4+E4+C4+I4+K4+M4+O4+Q4</f>
        <v>11204.5406</v>
      </c>
      <c r="T4" s="275">
        <f t="shared" ref="T4:T35" si="8">S4/SUM(V4+X4+Z4+AB4+AD4+AF4+AH4+AJ4)-1</f>
        <v>-0.20258656651360085</v>
      </c>
      <c r="U4" s="275"/>
      <c r="V4" s="274">
        <f>V8+V10+V14+V36+V18+V22+V26+V28+V38+V32+V42+V44+V48+V50+V52+V54+V56</f>
        <v>1688.1441999999997</v>
      </c>
      <c r="W4" s="275">
        <f t="shared" ref="W4:W15" si="9">V4/AW4-1</f>
        <v>0.19049972105335256</v>
      </c>
      <c r="X4" s="274">
        <f>X8+X10+X14+X36+X18+X22+X26+X28+X38+X32+X42+X44+X48+X50+X52+X54+X56</f>
        <v>1719.8742</v>
      </c>
      <c r="Y4" s="275">
        <f t="shared" ref="Y4:Y15" si="10">X4/AY4-1</f>
        <v>0.17058446384671311</v>
      </c>
      <c r="Z4" s="274">
        <f>Z8+Z10+Z14+Z36+Z18+Z22+Z26+Z28+Z38+Z32+Z42+Z44+Z48+Z50+Z52+Z54+Z56</f>
        <v>1721.8891000000001</v>
      </c>
      <c r="AA4" s="275">
        <f t="shared" ref="AA4:AA15" si="11">Z4/BA4-1</f>
        <v>0.1961596079789405</v>
      </c>
      <c r="AB4" s="274">
        <f>AB8+AB10+AB14+AB36+AB18+AB22+AB26+AB28+AB38+AB32+AB42+AB44+AB48+AB50+AB52+AB54+AB56</f>
        <v>1824.6700000000003</v>
      </c>
      <c r="AC4" s="275">
        <f t="shared" ref="AC4:AC15" si="12">AB4/BC4-1</f>
        <v>0.17712557169459053</v>
      </c>
      <c r="AD4" s="274">
        <f>AD8+AD10+AD14+AD36+AD18+AD22+AD26+AD28+AD38+AD32+AD42+AD44+AD48+AD50+AD52+AD54+AD56</f>
        <v>1811.8187999999998</v>
      </c>
      <c r="AE4" s="275">
        <f t="shared" ref="AE4:AE15" si="13">AD4/BE4-1</f>
        <v>0.12917685307447568</v>
      </c>
      <c r="AF4" s="274">
        <f>AF8+AF10+AF14+AF36+AF18+AF22+AF26+AF28+AF38+AF32+AF42+AF44+AF48+AF50+AF52+AF54+AF56</f>
        <v>1718.0441999999998</v>
      </c>
      <c r="AG4" s="275">
        <f t="shared" ref="AG4:AG15" si="14">AF4/BG4-1</f>
        <v>0.12894782338479671</v>
      </c>
      <c r="AH4" s="274">
        <f>AH8+AH10+AH14+AH36+AH18+AH22+AH26+AH28+AH38+AH32+AH42+AH44+AH48+AH50+AH52+AH54+AH56</f>
        <v>1781.8881000000003</v>
      </c>
      <c r="AI4" s="275">
        <f t="shared" ref="AI4:AI15" si="15">AH4/BI4-1</f>
        <v>0.15186727018303903</v>
      </c>
      <c r="AJ4" s="274">
        <f>AJ8+AJ10+AJ14+AJ36+AJ18+AJ22+AJ26+AJ28+AJ38+AJ32+AJ42+AJ44+AJ48+AJ50+AJ52+AJ54+AJ56</f>
        <v>1784.7773000000002</v>
      </c>
      <c r="AK4" s="275">
        <f t="shared" ref="AK4:AK15" si="16">AJ4/BK4-1</f>
        <v>0.10854934212896339</v>
      </c>
      <c r="AL4" s="274">
        <f>AL8+AL10+AL14+AL36+AL18+AL22+AL26+AL28+AL38+AL32+AL42+AL44+AL48+AL50+AL52+AL54+AL56</f>
        <v>1666.8000999999999</v>
      </c>
      <c r="AM4" s="275">
        <f t="shared" ref="AM4:AM15" si="17">AL4/BM4-1</f>
        <v>9.7418538339724581E-2</v>
      </c>
      <c r="AN4" s="274">
        <f>AN8+AN10+AN14+AN36+AN18+AN22+AN26+AN28+AN38+AN32+AN42+AN44+AN48+AN50+AN52+AN54+AN56</f>
        <v>1723.7631000000006</v>
      </c>
      <c r="AO4" s="275">
        <f t="shared" ref="AO4:AO15" si="18">AN4/BO4-1</f>
        <v>-8.540299954762598E-2</v>
      </c>
      <c r="AP4" s="274">
        <f>AP8+AP10+AP14+AP36+AP18+AP22+AP26+AP28+AP38+AP32+AP42+AP44+AP48+AP50+AP52+AP54+AP56</f>
        <v>1638.5169999999996</v>
      </c>
      <c r="AQ4" s="275">
        <f t="shared" ref="AQ4:AQ15" si="19">AP4/BQ4-1</f>
        <v>-6.548799414055384E-2</v>
      </c>
      <c r="AR4" s="274">
        <f>AR8+AR10+AR14+AR36+AR18+AR22+AR26+AR28+AR38+AR32+AR42+AR44+AR48+AR50+AR52+AR54+AR56</f>
        <v>1550.3680000000002</v>
      </c>
      <c r="AS4" s="275">
        <f t="shared" ref="AS4:AS15" si="20">AR4/BS4-1</f>
        <v>-6.0019457222787453E-2</v>
      </c>
      <c r="AT4" s="276">
        <f t="shared" ref="AT4:AT35" si="21">Z4+V4+X4+AB4+AD4+AF4+AH4+AJ4+AL4+AN4+AP4+AR4</f>
        <v>20630.554100000001</v>
      </c>
      <c r="AU4" s="275">
        <f t="shared" ref="AU4:AU35" si="22">AT4/(AW4+AY4+BA4+BC4+BE4+BG4+BI4+BK4+BM4+BO4+BQ4+BS4)-1</f>
        <v>8.7738374850000467E-2</v>
      </c>
      <c r="AV4" s="277"/>
      <c r="AW4" s="278">
        <f>AW8+AW10+AW14+AW36+AW18+AW22+AW26+AW28+AW38+AW32+AW42+AW44+AW48+AW50+AW52+AW54+AW56</f>
        <v>1418.0131000000001</v>
      </c>
      <c r="AX4" s="279">
        <v>5.9400017485544698E-4</v>
      </c>
      <c r="AY4" s="278">
        <f>AY8+AY10+AY14+AY36+AY18+AY22+AY26+AY28+AY38+AY32+AY42+AY44+AY48+AY50+AY52+AY54+AY56</f>
        <v>1469.2439999999999</v>
      </c>
      <c r="AZ4" s="279">
        <f t="shared" ref="AZ4:AZ15" si="23">AY4/BZ4-1</f>
        <v>-7.577726350306957E-3</v>
      </c>
      <c r="BA4" s="278">
        <f>BA8+BA10+BA14+BA36+BA18+BA22+BA26+BA28+BA38+BA32+BA42+BA44+BA48+BA50+BA52+BA54+BA56</f>
        <v>1439.5144999999995</v>
      </c>
      <c r="BB4" s="279">
        <f t="shared" ref="BB4:BB15" si="24">BA4/CB4-1</f>
        <v>-7.0105521127448389E-2</v>
      </c>
      <c r="BC4" s="278">
        <f>BC8+BC10+BC14+BC36+BC18+BC22+BC26+BC28+BC38+BC32+BC42+BC44+BC48+BC50+BC52+BC54+BC56</f>
        <v>1550.1064999999996</v>
      </c>
      <c r="BD4" s="279">
        <f t="shared" ref="BD4:BD15" si="25">BC4/CD4-1</f>
        <v>-3.7036749433366323E-2</v>
      </c>
      <c r="BE4" s="280">
        <f>BE8+BE10+BE14+BE36+BE18+BE22+BE26+BE28+BE38+BE32+BE42+BE44+BE48+BE50+BE52+BE54+BE56</f>
        <v>1604.5482999999999</v>
      </c>
      <c r="BF4" s="279">
        <f t="shared" ref="BF4:BF15" si="26">BE4/CF4-1</f>
        <v>-1.3071109084620836E-2</v>
      </c>
      <c r="BG4" s="281">
        <f>BG8+BG10+BG14+BG36+BG18+BG22+BG26+BG28+BG38+BG32+BG42+BG44+BG48+BG50+BG52+BG54+BG56</f>
        <v>1521.8100999999999</v>
      </c>
      <c r="BH4" s="279">
        <f t="shared" ref="BH4:BH15" si="27">BG4/CH4-1</f>
        <v>-4.844363916807104E-2</v>
      </c>
      <c r="BI4" s="281">
        <f>BI8+BI10+BI14+BI36+BI18+BI22+BI26+BI28+BI38+BI32+BI42+BI44+BI48+BI50+BI52+BI54+BI56</f>
        <v>1546.9561000000001</v>
      </c>
      <c r="BJ4" s="279">
        <f t="shared" ref="BJ4:BJ15" si="28">BI4/CJ4-1</f>
        <v>-7.9775770623408127E-2</v>
      </c>
      <c r="BK4" s="281">
        <f>BK8+BK10+BK14+BK36+BK18+BK22+BK26+BK28+BK38+BK32+BK42+BK44+BK48+BK50+BK52+BK54+BK56</f>
        <v>1610.0116000000003</v>
      </c>
      <c r="BL4" s="279">
        <f t="shared" ref="BL4:BL15" si="29">BK4/CL4-1</f>
        <v>-4.7396194594136465E-2</v>
      </c>
      <c r="BM4" s="281">
        <f>BM8+BM10+BM14+BM36+BM18+BM22+BM26+BM28+BM38+BM32+BM42+BM44+BM48+BM50+BM52+BM54+BM56</f>
        <v>1518.8371999999999</v>
      </c>
      <c r="BN4" s="279">
        <f t="shared" ref="BN4:BN15" si="30">BM4/CN4-1</f>
        <v>-2.4644212241931029E-2</v>
      </c>
      <c r="BO4" s="281">
        <f>BO8+BO10+BO14+BO36+BO18+BO22+BO26+BO28+BO38+BO32+BO42+BO44+BO48+BO50+BO52+BO54+BO56</f>
        <v>1884.7242000000003</v>
      </c>
      <c r="BP4" s="279">
        <f t="shared" ref="BP4:BP15" si="31">BO4/CP4-1</f>
        <v>0.15600131601028111</v>
      </c>
      <c r="BQ4" s="281">
        <f>BQ8+BQ10+BQ14+BQ36+BQ18+BQ22+BQ26+BQ28+BQ38+BQ32+BQ42+BQ44+BQ48+BQ50+BQ52+BQ54+BQ56</f>
        <v>1753.3397</v>
      </c>
      <c r="BR4" s="279">
        <f t="shared" ref="BR4:BR15" si="32">BQ4/CR4-1</f>
        <v>0.16332229309099899</v>
      </c>
      <c r="BS4" s="281">
        <f>BS8+BS10+BS14+BS36+BS18+BS22+BS26+BS28+BS38+BS32+BS42+BS44+BS48+BS50+BS52+BS54+BS56</f>
        <v>1649.3617999999999</v>
      </c>
      <c r="BT4" s="279">
        <f t="shared" ref="BT4:BT15" si="33">BS4/CT4-1</f>
        <v>0.17257290307096218</v>
      </c>
      <c r="BU4" s="278">
        <f t="shared" ref="BU4:BU35" si="34">AW4+AY4+BA4+BC4+BE4+BG4+BI4+BK4+BM4+BO4+BQ4+BS4</f>
        <v>18966.467099999998</v>
      </c>
      <c r="BV4" s="279">
        <f t="shared" ref="BV4:BV35" si="35">BU4/CV4-1</f>
        <v>1.1379728608100992E-2</v>
      </c>
      <c r="BW4" s="282"/>
      <c r="BX4" s="278">
        <f>BX8+BX10+BX14+BX36+BX18+BX22+BX26+BX28+BX38+BX32+BX42+BX44+BX48+BX50+BX52+BX54+BX56</f>
        <v>1417.1713</v>
      </c>
      <c r="BY4" s="279">
        <f t="shared" ref="BY4:BY35" si="36">BX4/CZ4-1</f>
        <v>-0.14304217119730112</v>
      </c>
      <c r="BZ4" s="278">
        <f>BZ8+BZ10+BZ14+BZ36+BZ18+BZ22+BZ26+BZ28+BZ38+BZ32+BZ42+BZ44+BZ48+BZ50+BZ52+BZ54+BZ56</f>
        <v>1480.4625400000002</v>
      </c>
      <c r="CA4" s="279">
        <f t="shared" ref="CA4:CA35" si="37">BZ4/DA4-1</f>
        <v>-0.1342277241624763</v>
      </c>
      <c r="CB4" s="278">
        <f>SUM(CB8,CB10,CB18,CB14,CB36,CB22,CB26,CB28,CB38,CB32,CB42,CB44,CB48,CB52,CB50,CB54,CB56)</f>
        <v>1548.0406999999996</v>
      </c>
      <c r="CC4" s="279">
        <f t="shared" ref="CC4:CC35" si="38">CB4/DB4-1</f>
        <v>4.2863996403343929E-3</v>
      </c>
      <c r="CD4" s="278">
        <v>1609.7255</v>
      </c>
      <c r="CE4" s="279">
        <v>0.200779685072039</v>
      </c>
      <c r="CF4" s="278">
        <f>SUM(CF8,CF10,CF18,CF14,CF36,CF22,CF26,CF28,CF38,CF32,CF42,CF44,CF48,CF52,CF50,CF54,CF56)</f>
        <v>1625.7993000000001</v>
      </c>
      <c r="CG4" s="279">
        <f t="shared" ref="CG4:CG35" si="39">CF4/DD4-1</f>
        <v>0.12870333813218759</v>
      </c>
      <c r="CH4" s="278">
        <f>SUM(CH8,CH10,CH18,CH14,CH36,CH22,CH26,CH28,CH38,CH32,CH42,CH44,CH48,CH52,CH50,CH54,CH56)</f>
        <v>1599.2853000000002</v>
      </c>
      <c r="CI4" s="279">
        <f t="shared" ref="CI4:CI35" si="40">CH4/DE4-1</f>
        <v>5.9321559011370262E-2</v>
      </c>
      <c r="CJ4" s="278">
        <f>SUM(CJ8,CJ10,CJ18,CJ14,CJ36,CJ22,CJ26,CJ28,CJ38,CJ32,CJ42,CJ44,CJ48,CJ52,CJ50,CJ54,CJ56)</f>
        <v>1681.0643000000002</v>
      </c>
      <c r="CK4" s="279">
        <f t="shared" ref="CK4:CK35" si="41">CJ4/DF4-1</f>
        <v>2.1229212842210465E-2</v>
      </c>
      <c r="CL4" s="278">
        <f>SUM(CL8,CL10,CL18,CL14,CL36,CL22,CL26,CL28,CL38,CL32,CL42,CL44,CL48,CL52,CL50,CL54,CL56)</f>
        <v>1690.1167</v>
      </c>
      <c r="CM4" s="279">
        <f t="shared" ref="CM4:CM35" si="42">CL4/DG4-1</f>
        <v>7.3586749220845959E-2</v>
      </c>
      <c r="CN4" s="278">
        <f>SUM(CN8,CN10,CN18,CN14,CN36,CN22,CN26,CN28,CN38,CN32,CN42,CN44,CN48,CN52,CN50,CN54,CN56)</f>
        <v>1557.2135000000003</v>
      </c>
      <c r="CO4" s="279">
        <f t="shared" ref="CO4:CO35" si="43">CN4/DH4-1</f>
        <v>-5.2357350194556451E-2</v>
      </c>
      <c r="CP4" s="278">
        <f>SUM(CP8,CP10,CP18,CP14,CP36,CP22,CP26,CP28,CP38,CP32,CP42,CP44,CP48,CP52,CP50,CP54,CP56)</f>
        <v>1630.3824</v>
      </c>
      <c r="CQ4" s="279">
        <f t="shared" ref="CQ4:CQ35" si="44">CP4/DI4-1</f>
        <v>0.26134628197459131</v>
      </c>
      <c r="CR4" s="278">
        <f>SUM(CR8,CR10,CR18,CR14,CR36,CR22,CR26,CR28,CR38,CR32,CR42,CR44,CR48,CR52,CR50,CR54,CR56)</f>
        <v>1507.1830999999997</v>
      </c>
      <c r="CS4" s="279">
        <f t="shared" ref="CS4:CS35" si="45">CR4/DJ4-1</f>
        <v>0.44744348861609207</v>
      </c>
      <c r="CT4" s="278">
        <f>SUM(CT8,CT10,CT18,CT14,CT36,CT22,CT26,CT28,CT38,CT32,CT42,CT44,CT48,CT52,CT50,CT54,CT56)</f>
        <v>1406.6177</v>
      </c>
      <c r="CU4" s="279">
        <f t="shared" ref="CU4:CU35" si="46">CT4/DK4-1</f>
        <v>0.38070666830917599</v>
      </c>
      <c r="CV4" s="278">
        <f t="shared" ref="CV4:CV35" si="47">BX4+BZ4+CB4+CD4+CF4+CH4+CJ4+CL4+CN4+CP4+CR4+CT4</f>
        <v>18753.06234</v>
      </c>
      <c r="CW4" s="279">
        <f t="shared" ref="CW4:CW35" si="48">CV4/SUM(CZ4:DK4)-1</f>
        <v>7.7012905762602779E-2</v>
      </c>
      <c r="CX4" s="283">
        <f t="shared" ref="CX4:CX35" si="49">CT4/CR4-1</f>
        <v>-6.6724076192202331E-2</v>
      </c>
      <c r="CY4" s="283"/>
      <c r="CZ4" s="284">
        <v>1653.7235000000001</v>
      </c>
      <c r="DA4" s="285">
        <v>1709.9907000000001</v>
      </c>
      <c r="DB4" s="285">
        <v>1541.4335000000001</v>
      </c>
      <c r="DC4" s="285">
        <v>1340.5669</v>
      </c>
      <c r="DD4" s="278">
        <v>1440.4132999999999</v>
      </c>
      <c r="DE4" s="278">
        <v>1509.7260000000001</v>
      </c>
      <c r="DF4" s="278">
        <v>1646.1185</v>
      </c>
      <c r="DG4" s="278">
        <v>1574.2711999999999</v>
      </c>
      <c r="DH4" s="278">
        <v>1643.2497000000001</v>
      </c>
      <c r="DI4" s="278">
        <v>1292.5732</v>
      </c>
      <c r="DJ4" s="278">
        <v>1041.2725</v>
      </c>
      <c r="DK4" s="278">
        <v>1018.7665</v>
      </c>
      <c r="DL4" s="278">
        <v>17412.105500000001</v>
      </c>
      <c r="DM4" s="286">
        <v>-0.174718613432535</v>
      </c>
      <c r="DN4" s="287"/>
      <c r="DO4" s="288">
        <f>DO8+DO10+DO14+DO36+DO18+DO22+DO26+DO28+DO38+DO32+DO42+DO44+DO48+DO50+DO52+DO54+DO56</f>
        <v>1810.6723</v>
      </c>
      <c r="DP4" s="289">
        <f>(DO4-DX4)/DX4</f>
        <v>-9.1568004602886374E-2</v>
      </c>
      <c r="DQ4" s="290">
        <f>DQ8+DQ10+DQ14+DQ36+DQ18+DQ22+DQ26+DQ28+DQ38+DQ32+DQ42+DQ44+DQ48+DQ50+DQ52+DQ54+DQ56</f>
        <v>1904.8374000000001</v>
      </c>
      <c r="DR4" s="291"/>
      <c r="DS4" s="290">
        <f>DS8+DS10+DS14+DS36+DS18+DS22+DS26+DS28+DS38+DS32+DS42+DS44+DS48+DS50+DS52+DS54+DS56</f>
        <v>1851.3825000000002</v>
      </c>
      <c r="DT4" s="291">
        <f t="shared" ref="DT4:DT35" si="50">(DS4-ET4)/ET4</f>
        <v>8.8490522977172059</v>
      </c>
      <c r="DU4" s="292">
        <f t="shared" ref="DU4:DU35" si="51">DO4+DQ4+DS4</f>
        <v>5566.8922000000002</v>
      </c>
      <c r="DV4" s="290">
        <f>DV8+DV10+DV14+DV36+DV18+DV22+DV26+DV28+DV38+DV32+DV42+DV44+DV48+DV50+DV52+DV54+DV56</f>
        <v>1950.9743000000001</v>
      </c>
      <c r="DW4" s="291">
        <f t="shared" ref="DW4:DW35" si="52">(DV4-EV4)/EV4</f>
        <v>0.66606516168303631</v>
      </c>
      <c r="DX4" s="290">
        <f>DX8+DX10+DX14+DX36+DX18+DX22+DX26+DX28+DX38+DX32+DX42+DX44+DX48+DX50+DX52+DX54+DX56</f>
        <v>1993.1842000000004</v>
      </c>
      <c r="DY4" s="291">
        <f t="shared" ref="DY4:DY35" si="53">(DX4-EX4)/EX4</f>
        <v>0.53636745958408949</v>
      </c>
      <c r="DZ4" s="290">
        <f>DZ8+DZ10+DZ14+DZ36+DZ18+DZ22+DZ26+DZ28+DZ38+DZ32+DZ42+DZ44+DZ48+DZ50+DZ52+DZ54+DZ56</f>
        <v>1872.4958999999999</v>
      </c>
      <c r="EA4" s="291">
        <f t="shared" ref="EA4:EA35" si="54">(DZ4-EZ4)/EZ4</f>
        <v>0.41721812151016369</v>
      </c>
      <c r="EB4" s="290">
        <f>EB8+EB10+EB14+EB36+EB18+EB22+EB26+EB28+EB38+EB32+EB42+EB44+EB48+EB50+EB52+EB54+EB56</f>
        <v>1905.9222999999997</v>
      </c>
      <c r="EC4" s="291">
        <f t="shared" ref="EC4:EC35" si="55">(EB4-FB4)/FB4</f>
        <v>0.21108895633109212</v>
      </c>
      <c r="ED4" s="290">
        <f>ED8+ED10+ED14+ED36+ED18+ED22+ED26+ED28+ED38+ED32+ED42+ED44+ED48+ED50+ED52+ED54+ED56</f>
        <v>1299.9738999999997</v>
      </c>
      <c r="EE4" s="291">
        <f t="shared" ref="EE4:EE35" si="56">(ED4-FD4)/FD4</f>
        <v>-0.31935510219041169</v>
      </c>
      <c r="EF4" s="290">
        <f>EF8+EF10+EF14+EF36+EF18+EF22+EF26+EF28+EF38+EF32+EF42+EF44+EF48+EF50+EF52+EF54+EF56</f>
        <v>1593.5257999999999</v>
      </c>
      <c r="EG4" s="291">
        <f t="shared" ref="EG4:EG35" si="57">(EF4-FF4)/FF4</f>
        <v>-0.2907051745279905</v>
      </c>
      <c r="EH4" s="290">
        <f>EH8+EH10+EH14+EH36+EH18+EH22+EH26+EH28+EH38+EH32+EH42+EH44+EH48+EH50+EH52+EH54+EH56</f>
        <v>1727.6503000000002</v>
      </c>
      <c r="EI4" s="291">
        <f t="shared" ref="EI4:EI35" si="58">(EH4-FH4)/FH4</f>
        <v>-0.2500623338234958</v>
      </c>
      <c r="EJ4" s="290">
        <f>EJ8+EJ10+EJ14+EJ36+EJ18+EJ22+EJ26+EJ28+EJ38+EJ32+EJ42+EJ44+EJ48+EJ50+EJ52+EJ54+EJ56</f>
        <v>1602.9103000000005</v>
      </c>
      <c r="EK4" s="291">
        <f t="shared" ref="EK4:EK35" si="59">(EJ4-FJ4)/FJ4</f>
        <v>-0.25905138107515951</v>
      </c>
      <c r="EL4" s="290">
        <f>EL8+EL10+EL14+EL36+EL18+EL22+EL26+EL28+EL38+EL32+EL42+EL44+EL48+EL50+EL52+EL54+EL56</f>
        <v>1584.8571000000002</v>
      </c>
      <c r="EM4" s="291">
        <f t="shared" ref="EM4:EM35" si="60">(EL4-FL4)/FL4</f>
        <v>-0.200279397617324</v>
      </c>
      <c r="EN4" s="290">
        <f>EN8+EN10+EN14+EN36+EN18+EN22+EN26+EN28+EN38+EN32+EN42+EN44+EN48+EN50+EN52+EN54+EN56</f>
        <v>21098.386300000002</v>
      </c>
      <c r="EO4" s="291">
        <f t="shared" ref="EO4:EO35" si="61">(EN4-FN4)/FN4</f>
        <v>-2.9105032631054489E-2</v>
      </c>
      <c r="EP4" s="292">
        <f>EP8+EP10+EP14+EP36+EP18+EP22+EP26+EP28+EP38+EP32+EP42+EP44+EP48+EP50+EP52+EP54+EP56</f>
        <v>5574.2123000000001</v>
      </c>
      <c r="EQ4" s="291">
        <f>(EP4-FP4)/FP4</f>
        <v>-0.11492589350655355</v>
      </c>
      <c r="ER4" s="292">
        <f>ER8+ER10+ER14+ER36+ER18+ER22+ER26+ER28+ER38+ER32+ER42+ER44+ER48+ER50+ER52+ER54+ER56</f>
        <v>0</v>
      </c>
      <c r="ES4" s="291">
        <f>(ER4-FQ4)/FQ4</f>
        <v>-1</v>
      </c>
      <c r="ET4" s="292">
        <f>ET8+ET10+ET14+ET36+ET18+ET22+ET26+ET28+ET38+ET32+ET42+ET44+ET48+ET50+ET52+ET54+ET56</f>
        <v>187.97570000000002</v>
      </c>
      <c r="EU4" s="291">
        <f>(ET4-FR4)/FR4</f>
        <v>-0.97066002744203972</v>
      </c>
      <c r="EV4" s="292">
        <f>EV8+EV10+EV14+EV36+EV18+EV22+EV26+EV28+EV38+EV32+EV42+EV44+EV48+EV50+EV52+EV54+EV56</f>
        <v>1171.0072000000002</v>
      </c>
      <c r="EW4" s="291">
        <f>(EV4-FS4)/FS4</f>
        <v>-0.78748699159796609</v>
      </c>
      <c r="EX4" s="292">
        <f>EX8+EX10+EX14+EX36+EX18+EX22+EX26+EX28+EX38+EX32+EX42+EX44+EX48+EX50+EX52+EX54+EX56</f>
        <v>1297.3355999999999</v>
      </c>
      <c r="EY4" s="291">
        <f>(EX4-FT4)/FT4</f>
        <v>-0.76410584431052919</v>
      </c>
      <c r="EZ4" s="292">
        <f>EZ8+EZ10+EZ14+EZ36+EZ18+EZ22+EZ26+EZ28+EZ38+EZ32+EZ42+EZ44+EZ48+EZ50+EZ52+EZ54+EZ56</f>
        <v>1321.2474999999999</v>
      </c>
      <c r="FA4" s="291">
        <f>(EZ4-FU4)/FU4</f>
        <v>-0.75265309426463178</v>
      </c>
      <c r="FB4" s="292">
        <f>FB8+FB10+FB14+FB36+FB18+FB22+FB26+FB28+FB38+FB32+FB42+FB44+FB48+FB50+FB52+FB54+FB56</f>
        <v>1573.7260999999999</v>
      </c>
      <c r="FC4" s="291">
        <f>(FB4-FV4)/FV4</f>
        <v>-0.70892206493037013</v>
      </c>
      <c r="FD4" s="292">
        <f>FD8+FD10+FD14+FD36+FD18+FD22+FD26+FD28+FD38+FD32+FD42+FD44+FD48+FD50+FD52+FD54+FD56</f>
        <v>1909.9149999999997</v>
      </c>
      <c r="FE4" s="291">
        <f>(FD4-FW4)/FW4</f>
        <v>-0.64141965984118354</v>
      </c>
      <c r="FF4" s="292">
        <f>FF8+FF10+FF14+FF36+FF18+FF22+FF26+FF28+FF38+FF32+FF42+FF44+FF48+FF50+FF52+FF54+FF56</f>
        <v>2246.6338999999998</v>
      </c>
      <c r="FG4" s="291">
        <f>(FF4-FX4)/FX4</f>
        <v>-0.59268854518270642</v>
      </c>
      <c r="FH4" s="292">
        <f>FH8+FH10+FH14+FH36+FH18+FH22+FH26+FH28+FH38+FH32+FH42+FH44+FH48+FH50+FH52+FH54+FH56</f>
        <v>2303.7251999999999</v>
      </c>
      <c r="FI4" s="291">
        <f>(FH4-FY4)/FY4</f>
        <v>-0.6070951860468452</v>
      </c>
      <c r="FJ4" s="292">
        <f>FJ8+FJ10+FJ14+FJ36+FJ18+FJ22+FJ26+FJ28+FJ38+FJ32+FJ42+FJ44+FJ48+FJ50+FJ52+FJ54+FJ56</f>
        <v>2163.3218000000006</v>
      </c>
      <c r="FK4" s="291">
        <f>(FJ4-GA4)/GA4</f>
        <v>-0.58161518082017827</v>
      </c>
      <c r="FL4" s="292">
        <f>FL8+FL10+FL14+FL36+FL18+FL22+FL26+FL28+FL38+FL32+FL42+FL44+FL48+FL50+FL52+FL54+FL56</f>
        <v>1981.7634999999998</v>
      </c>
      <c r="FM4" s="291">
        <f>(FL4-GC4)/GC4</f>
        <v>-0.6308608233430496</v>
      </c>
      <c r="FN4" s="292">
        <f t="shared" ref="FN4:FN35" si="62">EP4+ER4+ET4+EV4+EX4+EZ4+FB4+FD4+FF4+FH4+FJ4+FL4</f>
        <v>21730.863800000003</v>
      </c>
      <c r="FO4" s="291">
        <f>(FN4-(FP4+FQ4+FR4+FS4+FT4+FU4+FV4+FW4+FX4+FY4+GA4+GC4))/(FP4+FQ4+FR4+FS4+FT4+FU4+FV4+FW4+FX4+FY4+GA4+GC4)</f>
        <v>-0.68770478891130771</v>
      </c>
      <c r="FP4" s="293">
        <f t="shared" ref="FP4:FY4" si="63">FP8+FP10+FP14+FP36+FP18+FP22+FP26+FP28+FP38+FP32+FP42+FP44+FP48+FP50+FP52+FP54+FP56</f>
        <v>6298.0176000000001</v>
      </c>
      <c r="FQ4" s="293">
        <f t="shared" si="63"/>
        <v>7876.7120999999997</v>
      </c>
      <c r="FR4" s="293">
        <f t="shared" si="63"/>
        <v>6406.8123999999998</v>
      </c>
      <c r="FS4" s="293">
        <f t="shared" si="63"/>
        <v>5510.2848000000004</v>
      </c>
      <c r="FT4" s="293">
        <f t="shared" si="63"/>
        <v>5499.6512999999995</v>
      </c>
      <c r="FU4" s="293">
        <f t="shared" si="63"/>
        <v>5341.6779000000006</v>
      </c>
      <c r="FV4" s="293">
        <f t="shared" si="63"/>
        <v>5406.5455000000002</v>
      </c>
      <c r="FW4" s="293">
        <f t="shared" si="63"/>
        <v>5326.3238000000001</v>
      </c>
      <c r="FX4" s="293">
        <f t="shared" si="63"/>
        <v>5515.7640999999994</v>
      </c>
      <c r="FY4" s="293">
        <f t="shared" si="63"/>
        <v>5863.3162999999995</v>
      </c>
      <c r="FZ4" s="294">
        <f>(FY4-HA4)/HA4</f>
        <v>-0.13536791929706191</v>
      </c>
      <c r="GA4" s="293">
        <f>GA8+GA10+GA14+GA36+GA18+GA22+GA26+GA28+GA38+GA32+GA42+GA44+GA48+GA50+GA52+GA54+GA56</f>
        <v>5170.6507999999994</v>
      </c>
      <c r="GB4" s="294">
        <f>(GA4-HC4)/HC4</f>
        <v>-0.13595917882538272</v>
      </c>
      <c r="GC4" s="293">
        <f>GC8+GC10+GC14+GC36+GC18+GC22+GC26+GC28+GC38+GC32+GC42+GC44+GC48+GC50+GC52+GC54+GC56</f>
        <v>5368.6079000000009</v>
      </c>
      <c r="GD4" s="294">
        <f>(GC4-HE4)/HE4</f>
        <v>-0.15256919093633298</v>
      </c>
      <c r="GE4" s="293">
        <f>FP4+FQ4+FR4+FS4+FT4+FU4+FV4+FW4+FX4+FY4+GA4+GC4</f>
        <v>69584.364499999996</v>
      </c>
      <c r="GF4" s="295">
        <f>(GE4-HG4)/HG4</f>
        <v>-0.14082028351083137</v>
      </c>
      <c r="GG4" s="249"/>
      <c r="GH4" s="296" t="s">
        <v>207</v>
      </c>
      <c r="GI4" s="297">
        <f>GI8+GI10+GI14+GI36+GI18+GI22+GI26+GI28+GI38+GI32+GI42+GI44+GI48+GI50+GI52+GI54+GI56</f>
        <v>6904.8885000000009</v>
      </c>
      <c r="GJ4" s="294">
        <f>(GI4-HL4)/HL4</f>
        <v>-6.9873672795725622E-2</v>
      </c>
      <c r="GK4" s="293">
        <f>GK8+GK10+GK14+GK36+GK18+GK22+GK26+GK28+GK38+GK32+GK42+GK44+GK48+GK50+GK52+GK54+GK56</f>
        <v>8810.2862999999998</v>
      </c>
      <c r="GL4" s="294">
        <f>(GK4-HN4)/HN4</f>
        <v>-9.715584742855965E-2</v>
      </c>
      <c r="GM4" s="293">
        <f>GM8+GM10+GM14+GM36+GM18+GM22+GM26+GM28+GM38+GM32+GM42+GM44+GM48+GM50+GM52+GM54+GM56</f>
        <v>7469.6403999999993</v>
      </c>
      <c r="GN4" s="294">
        <f>(GM4-HP4)/HP4</f>
        <v>-5.8065836372888077E-2</v>
      </c>
      <c r="GO4" s="293">
        <f>GO8+GO10+GO14+GO36+GO18+GO22+GO26+GO28+GO38+GO32+GO42+GO44+GO48+GO50+GO52+GO54+GO56</f>
        <v>6445.2435999999998</v>
      </c>
      <c r="GP4" s="294">
        <f>(GO4-HR4)/HR4</f>
        <v>-4.3743938222228738E-2</v>
      </c>
      <c r="GQ4" s="293">
        <f>GQ8+GQ10+GQ14+GQ36+GQ18+GQ22+GQ26+GQ28+GQ38+GQ32+GQ42+GQ44+GQ48+GQ50+GQ52+GQ54+GQ56</f>
        <v>6467.6248000000005</v>
      </c>
      <c r="GR4" s="294">
        <f>(GQ4-HT4)/HT4</f>
        <v>-6.7801042385155302E-2</v>
      </c>
      <c r="GS4" s="293">
        <f>GS8+GS10+GS14+GS36+GS18+GS22+GS26+GS28+GS38+GS32+GS42+GS44+GS48+GS50+GS52+GS54+GS56</f>
        <v>6521.3564999999999</v>
      </c>
      <c r="GT4" s="294">
        <f>(GS4-HW4)/HW4</f>
        <v>-6.1446438211240739E-2</v>
      </c>
      <c r="GU4" s="293">
        <f>GU8+GU10+GU14+GU36+GU18+GU22+GU26+GU28+GU38+GU32+GU42+GU44+GU48+GU50+GU52+GU54+GU56</f>
        <v>6468.1192000000001</v>
      </c>
      <c r="GV4" s="294">
        <f>(GU4-HY4)/HY4</f>
        <v>-6.9440299228416477E-2</v>
      </c>
      <c r="GW4" s="293">
        <f>GW8+GW10+GW14+GW36+GW18+GW22+GW26+GW28+GW38+GW32+GW42+GW44+GW48+GW50+GW52+GW54+GW56</f>
        <v>6372.5113999999994</v>
      </c>
      <c r="GX4" s="294">
        <f>(GW4-IA4)/IA4</f>
        <v>-7.6738544211185075E-2</v>
      </c>
      <c r="GY4" s="293">
        <f>GY8+GY10+GY14+GY36+GY18+GY22+GY26+GY28+GY38+GY32+GY42+GY44+GY48+GY50+GY52+GY54+GY56</f>
        <v>6428.9207999999999</v>
      </c>
      <c r="GZ4" s="294">
        <f>(GY4-IC4)/IC4</f>
        <v>-5.713074884540003E-2</v>
      </c>
      <c r="HA4" s="293">
        <f>HA8+HA10+HA14+HA36+HA18+HA22+HA26+HA28+HA38+HA32+HA42+HA44+HA48+HA50+HA52+HA54+HA56</f>
        <v>6781.2847000000002</v>
      </c>
      <c r="HB4" s="294">
        <f>(HA4-IE4)/IE4</f>
        <v>-6.1931851774467979E-2</v>
      </c>
      <c r="HC4" s="293">
        <f>HC8+HC10+HC14+HC36+HC18+HC22+HC26+HC28+HC38+HC32+HC42+HC44+HC48+HC50+HC52+HC54+HC56</f>
        <v>5984.2668000000003</v>
      </c>
      <c r="HD4" s="294">
        <f>(HC4-IG4)/IG4</f>
        <v>-4.9529895637508141E-2</v>
      </c>
      <c r="HE4" s="293">
        <f>HE8+HE10+HE14+HE36+HE18+HE22+HE26+HE28+HE38+HE32+HE42+HE44+HE48+HE50+HE52+HE54+HE56</f>
        <v>6335.1578</v>
      </c>
      <c r="HF4" s="294">
        <f>(HE4-II4)/II4</f>
        <v>-7.3424124196628707E-2</v>
      </c>
      <c r="HG4" s="293">
        <f>GI4+GK4+GM4+GO4+GQ4+GS4+GU4+GW4+GY4+HA4+HC4+HE4</f>
        <v>80989.300799999997</v>
      </c>
      <c r="HH4" s="293">
        <f>HE4+HC4+HA4+GY4+GW4+GU4+GS4+GQ4+GO4+GM4+GK4+GI4</f>
        <v>80989.300799999997</v>
      </c>
      <c r="HI4" s="298">
        <f>(HH4-IK4)/IK4</f>
        <v>-6.6644535306450703E-2</v>
      </c>
      <c r="HJ4" s="299" t="s">
        <v>208</v>
      </c>
      <c r="HK4" s="300"/>
      <c r="HL4" s="301">
        <f>HL8+HL10+HL14+HL36+HL18+HL22+HL26+HL28+HL38+HL32+HL42+HL44+HL48+HL50+HL52+HL54+HL56</f>
        <v>7423.6029000000008</v>
      </c>
      <c r="HM4" s="302">
        <f>(HL4-IN4)/IN4</f>
        <v>2.977370044827227E-3</v>
      </c>
      <c r="HN4" s="303">
        <f>HN8+HN10+HN14+HN36+HN18+HN22+HN26+HN28+HN38+HN32+HN42+HN44+HN48+HN50+HN52+HN54+HN56</f>
        <v>9758.3689000000013</v>
      </c>
      <c r="HO4" s="302">
        <f>(HN4-IP4)/IP4</f>
        <v>-4.8693777641600211E-2</v>
      </c>
      <c r="HP4" s="303">
        <f>HP8+HP10+HP14+HP36+HP18+HP22+HP26+HP28+HP38+HP32+HP42+HP44+HP48+HP50+HP52+HP54+HP56</f>
        <v>7930.1087999999991</v>
      </c>
      <c r="HQ4" s="291">
        <f>(HP4-IR4)/IR4</f>
        <v>-3.1229211187925092E-2</v>
      </c>
      <c r="HR4" s="301">
        <f>HR8+HR10+HR14+HR36+HR18+HR22+HR26+HR28+HR38+HR32+HR42+HR44+HR48+HR50+HR52+HR54+HR56</f>
        <v>6740.0812999999989</v>
      </c>
      <c r="HS4" s="304">
        <f>(HR4-IT4)/IT4</f>
        <v>-3.0064361073038191E-2</v>
      </c>
      <c r="HT4" s="303">
        <f>HT8+HT10+HT14+HT36+HT18+HT22+HT26+HT28+HT38+HT32+HT42+HT44+HT48+HT50+HT52+HT54+HT56</f>
        <v>6938.0305000000008</v>
      </c>
      <c r="HU4" s="305">
        <f>(HT4-IV4)/IV4</f>
        <v>-1.9340601752463663E-2</v>
      </c>
      <c r="HV4" s="306">
        <f>HT4+HR4+HP4+HN4+HL4</f>
        <v>38790.1924</v>
      </c>
      <c r="HW4" s="301">
        <f>HW8+HW10+HW14+HW36+HW18+HW22+HW26+HW28+HW38+HW32+HW42+HW44+HW48+HW50+HW52+HW54+HW56</f>
        <v>6948.3050999999987</v>
      </c>
      <c r="HX4" s="304">
        <f>(HW4-IX4)/IX4</f>
        <v>-2.1856589525304455E-2</v>
      </c>
      <c r="HY4" s="303">
        <f>HY8+HY10+HY14+HY36+HY18+HY22+HY26+HY28+HY38+HY32+HY42+HY44+HY48+HY50+HY52+HY54+HY56</f>
        <v>6950.7837</v>
      </c>
      <c r="HZ4" s="304">
        <f>(HY4-IZ4)/IZ4</f>
        <v>-1.4791611665400372E-2</v>
      </c>
      <c r="IA4" s="303">
        <f>IA8+IA10+IA14+IA36+IA18+IA22+IA26+IA28+IA38+IA32+IA42+IA44+IA48+IA50+IA52+IA54+IA56</f>
        <v>6902.1742000000004</v>
      </c>
      <c r="IB4" s="304">
        <f>(IA4-JB4)/JB4</f>
        <v>-5.796197282276646E-3</v>
      </c>
      <c r="IC4" s="303">
        <f>IC8+IC10+IC14+IC36+IC18+IC22+IC26+IC28+IC38+IC32+IC42+IC44+IC48+IC50+IC52+IC54+IC56</f>
        <v>6818.4648000000007</v>
      </c>
      <c r="ID4" s="307">
        <f>(IC4-JD4)/JD4</f>
        <v>-3.7045985907515401E-3</v>
      </c>
      <c r="IE4" s="303">
        <f>IE8+IE10+IE14+IE36+IE18+IE22+IE26+IE28+IE38+IE32+IE42+IE44+IE48+IE50+IE52+IE54+IE56</f>
        <v>7228.9894000000004</v>
      </c>
      <c r="IF4" s="308">
        <f>(IE4-JF4)/JF4</f>
        <v>-4.8624254252242474E-3</v>
      </c>
      <c r="IG4" s="303">
        <f>IG8+IG10+IG14+IG36+IG18+IG22+IG26+IG28+IG38+IG32+IG42+IG44+IG48+IG50+IG52+IG54+IG56</f>
        <v>6296.1126000000004</v>
      </c>
      <c r="IH4" s="308">
        <f>(IG4-JH4)/JH4</f>
        <v>4.8797074724655646E-3</v>
      </c>
      <c r="II4" s="303">
        <f>II8+II10+II14+II36+II18+II22+II26+II28+II38+II32+II42+II44+II48+II50+II52+II54+II56</f>
        <v>6837.1711000000005</v>
      </c>
      <c r="IJ4" s="240">
        <f>(II4-JJ4)/JJ4</f>
        <v>-5.802047563205623E-3</v>
      </c>
      <c r="IK4" s="309">
        <f>HL4+HN4+HP4+HR4+HT4+HW4+HY4+IA4+IC4+IE4+IG4+II4</f>
        <v>86772.193300000014</v>
      </c>
      <c r="IL4" s="53">
        <f>IK4/JL4-1</f>
        <v>-1.6421275397327406E-2</v>
      </c>
      <c r="IM4" s="310"/>
      <c r="IN4" s="311">
        <v>7401.5657000000001</v>
      </c>
      <c r="IO4" s="312">
        <f>IN4/JP4-1</f>
        <v>2.1943335469933878E-3</v>
      </c>
      <c r="IP4" s="313">
        <v>10257.862999999999</v>
      </c>
      <c r="IQ4" s="312">
        <f>IP4/JQ4-1</f>
        <v>6.6938890738144075E-3</v>
      </c>
      <c r="IR4" s="313">
        <v>8185.7430999999997</v>
      </c>
      <c r="IS4" s="312">
        <f>(IR4-JR4)/JR4</f>
        <v>-1.2283794914775452E-4</v>
      </c>
      <c r="IT4" s="313">
        <v>6948.9984999999997</v>
      </c>
      <c r="IU4" s="312">
        <f>(IT4-JS4)/JS4</f>
        <v>3.2751849357266202E-2</v>
      </c>
      <c r="IV4" s="313">
        <v>7074.8626000000004</v>
      </c>
      <c r="IW4" s="312">
        <f>(IV4-JT4)/JT4</f>
        <v>3.1667760957272466E-2</v>
      </c>
      <c r="IX4" s="313">
        <v>7103.5648000000001</v>
      </c>
      <c r="IY4" s="312">
        <f>(IX4-JU4)/JU4</f>
        <v>2.3363479145186626E-2</v>
      </c>
      <c r="IZ4" s="313">
        <v>7055.1405999999997</v>
      </c>
      <c r="JA4" s="312">
        <f>(IZ4-JV4)/JV4</f>
        <v>1.0196719889312535E-2</v>
      </c>
      <c r="JB4" s="313">
        <v>6942.4138000000003</v>
      </c>
      <c r="JC4" s="312">
        <f>(JB4-JW4)/JW4</f>
        <v>1.7967130439721403E-2</v>
      </c>
      <c r="JD4" s="313">
        <v>6843.8184000000001</v>
      </c>
      <c r="JE4" s="312">
        <f>(JD4-JX4)/JX4</f>
        <v>-3.2549966122179664E-3</v>
      </c>
      <c r="JF4" s="313">
        <v>7264.3115732907199</v>
      </c>
      <c r="JG4" s="312">
        <f>(JF4-JY4)/JY4</f>
        <v>-2.1044288720088781E-3</v>
      </c>
      <c r="JH4" s="314">
        <v>6265.5386044528304</v>
      </c>
      <c r="JI4" s="302">
        <f>(JH4-JZ4)/JZ4</f>
        <v>-1.7425187194218646E-2</v>
      </c>
      <c r="JJ4" s="315">
        <f>JJ8+JJ10+JJ14+JJ36+JJ18+JJ22+JJ26+JJ28+JJ38+JJ32+JJ42+JJ44+JJ48+JJ50+JJ52+JJ54+JJ56</f>
        <v>6877.0721999999996</v>
      </c>
      <c r="JK4" s="316">
        <f>(JJ4-KA4)/KA4</f>
        <v>-6.275367586450542E-2</v>
      </c>
      <c r="JL4" s="317">
        <f t="shared" ref="JL4:JL35" si="64">JJ4+JH4+JF4+JD4+JB4+IZ4+IX4+IV4+IT4+IR4+IP4+IN4</f>
        <v>88220.892877743565</v>
      </c>
      <c r="JM4" s="316">
        <f>JL4/JO4-1</f>
        <v>3.0429020155160469E-3</v>
      </c>
      <c r="JN4" s="318"/>
      <c r="JO4" s="301">
        <f>SUM(JP4:KA4)</f>
        <v>87953.259726450749</v>
      </c>
      <c r="JP4" s="292">
        <v>7385.3597573278803</v>
      </c>
      <c r="JQ4" s="292">
        <v>10189.654582524099</v>
      </c>
      <c r="JR4" s="292">
        <v>8186.7487434258301</v>
      </c>
      <c r="JS4" s="292">
        <v>6728.6236324095798</v>
      </c>
      <c r="JT4" s="292">
        <v>6857.6947615725803</v>
      </c>
      <c r="JU4" s="292">
        <v>6941.38978453051</v>
      </c>
      <c r="JV4" s="292">
        <v>6983.9274480845997</v>
      </c>
      <c r="JW4" s="292">
        <v>6819.8801242247901</v>
      </c>
      <c r="JX4" s="292">
        <v>6866.1677527742004</v>
      </c>
      <c r="JY4" s="292">
        <v>7279.63103902682</v>
      </c>
      <c r="JZ4" s="292">
        <v>6376.6529762363198</v>
      </c>
      <c r="KA4" s="292">
        <v>7337.5291243135398</v>
      </c>
    </row>
    <row r="5" spans="1:287" s="93" customFormat="1" ht="33" hidden="1" customHeight="1">
      <c r="A5" s="686"/>
      <c r="B5" s="71" t="s">
        <v>209</v>
      </c>
      <c r="C5" s="319">
        <f>C9+C11+C15+C37+C19+C23+C27+C29+C39+C33+C43+C45+C49+C51+C53+C55+C57</f>
        <v>91471.08140000001</v>
      </c>
      <c r="D5" s="275">
        <f t="shared" si="0"/>
        <v>-0.11859071338934613</v>
      </c>
      <c r="E5" s="319">
        <f>E9+E11+E15+E37+E19+E23+E27+E29+E39+E33+E43+E45+E49+E51+E53+E55+E57</f>
        <v>110843.064818</v>
      </c>
      <c r="F5" s="275">
        <f t="shared" si="1"/>
        <v>-1.3814989258262744E-2</v>
      </c>
      <c r="G5" s="319">
        <f>G9+G11+G15+G37+G19+G23+G27+G29+G39+G33+G43+G45+G49+G51+G53+G55+G57</f>
        <v>115505.520273</v>
      </c>
      <c r="H5" s="275">
        <f t="shared" si="2"/>
        <v>2.0207574099087688E-2</v>
      </c>
      <c r="I5" s="319">
        <f>I9+I11+I15+I37+I19+I23+I27+I29+I39+I33+I43+I45+I49+I51+I53+I55+I57</f>
        <v>121466.090109</v>
      </c>
      <c r="J5" s="275">
        <f t="shared" si="3"/>
        <v>-3.6957971874687856E-2</v>
      </c>
      <c r="K5" s="319">
        <f>K9+K11+K15+K37+K19+K23+K27+K29+K39+K33+K43+K45+K49+K51+K53+K55+K57</f>
        <v>121944.20039500002</v>
      </c>
      <c r="L5" s="275">
        <f t="shared" si="4"/>
        <v>1.5403897578123216E-2</v>
      </c>
      <c r="M5" s="319">
        <f>M9+M11+M15+M37+M19+M23+M27+M29+M39+M33+M43+M45+M49+M51+M53+M55+M57</f>
        <v>112912.97227499999</v>
      </c>
      <c r="N5" s="275">
        <f t="shared" si="5"/>
        <v>1.2027969441955166E-2</v>
      </c>
      <c r="O5" s="319">
        <f>O9+O11+O15+O37+O19+O23+O27+O29+O39+O33+O43+O45+O49+O51+O53+O55+O57</f>
        <v>113731.31412</v>
      </c>
      <c r="P5" s="275">
        <f t="shared" si="6"/>
        <v>-1.6656665553082539E-2</v>
      </c>
      <c r="Q5" s="126"/>
      <c r="R5" s="126"/>
      <c r="S5" s="274">
        <f t="shared" si="7"/>
        <v>787874.24338999996</v>
      </c>
      <c r="T5" s="275">
        <f t="shared" si="8"/>
        <v>-0.14221767738892555</v>
      </c>
      <c r="U5" s="275"/>
      <c r="V5" s="319">
        <f>V9+V11+V15+V37+V19+V23+V27+V29+V39+V33+V43+V45+V49+V51+V53+V55+V57</f>
        <v>103778.21381</v>
      </c>
      <c r="W5" s="275">
        <f t="shared" si="9"/>
        <v>0.1827294419673624</v>
      </c>
      <c r="X5" s="319">
        <f>X9+X11+X15+X37+X19+X23+X27+X29+X39+X33+X43+X45+X49+X51+X53+X55+X57</f>
        <v>112395.81174999996</v>
      </c>
      <c r="Y5" s="320">
        <f t="shared" si="10"/>
        <v>0.10186607637752854</v>
      </c>
      <c r="Z5" s="319">
        <f>Z9+Z11+Z15+Z37+Z19+Z23+Z27+Z29+Z39+Z33+Z43+Z45+Z49+Z51+Z53+Z55+Z57</f>
        <v>113217.66589999999</v>
      </c>
      <c r="AA5" s="320">
        <f t="shared" si="11"/>
        <v>0.12066175635259557</v>
      </c>
      <c r="AB5" s="319">
        <f>AB9+AB11+AB15+AB37+AB19+AB23+AB27+AB29+AB39+AB33+AB43+AB45+AB49+AB51+AB53+AB55+AB57</f>
        <v>126127.506964</v>
      </c>
      <c r="AC5" s="320">
        <f t="shared" si="12"/>
        <v>0.10966932548328723</v>
      </c>
      <c r="AD5" s="319">
        <f>AD9+AD11+AD15+AD37+AD19+AD23+AD27+AD29+AD39+AD33+AD43+AD45+AD49+AD51+AD53+AD55+AD57</f>
        <v>120094.28040000002</v>
      </c>
      <c r="AE5" s="320">
        <f t="shared" si="13"/>
        <v>6.4601269621365809E-2</v>
      </c>
      <c r="AF5" s="319">
        <f>AF9+AF11+AF15+AF37+AF19+AF23+AF27+AF29+AF39+AF33+AF43+AF45+AF49+AF51+AF53+AF55+AF57</f>
        <v>111570.99970000001</v>
      </c>
      <c r="AG5" s="320">
        <f t="shared" si="14"/>
        <v>8.5336026089139372E-2</v>
      </c>
      <c r="AH5" s="319">
        <f>AH9+AH11+AH15+AH37+AH19+AH23+AH27+AH29+AH39+AH33+AH43+AH45+AH49+AH51+AH53+AH55+AH57</f>
        <v>115657.78719999999</v>
      </c>
      <c r="AI5" s="320">
        <f t="shared" si="15"/>
        <v>6.3582381587894865E-2</v>
      </c>
      <c r="AJ5" s="319">
        <f>AJ9+AJ11+AJ15+AJ37+AJ19+AJ23+AJ27+AJ29+AJ39+AJ33+AJ43+AJ45+AJ49+AJ51+AJ53+AJ55+AJ57</f>
        <v>115659.11</v>
      </c>
      <c r="AK5" s="320">
        <f t="shared" si="16"/>
        <v>4.1768628927023599E-2</v>
      </c>
      <c r="AL5" s="319">
        <f>AL9+AL11+AL15+AL37+AL19+AL23+AL27+AL29+AL39+AL33+AL43+AL45+AL49+AL51+AL53+AL55+AL57</f>
        <v>110618.65189999998</v>
      </c>
      <c r="AM5" s="320">
        <f t="shared" si="17"/>
        <v>4.8135005377126783E-2</v>
      </c>
      <c r="AN5" s="319">
        <f>AN9+AN11+AN15+AN37+AN19+AN23+AN27+AN29+AN39+AN33+AN43+AN45+AN49+AN51+AN53+AN55+AN57</f>
        <v>117451.74934100002</v>
      </c>
      <c r="AO5" s="320">
        <f t="shared" si="18"/>
        <v>-5.4160377829737039E-2</v>
      </c>
      <c r="AP5" s="319">
        <f>AP9+AP11+AP15+AP37+AP19+AP23+AP27+AP29+AP39+AP33+AP43+AP45+AP49+AP51+AP53+AP55+AP57</f>
        <v>111181.80469199998</v>
      </c>
      <c r="AQ5" s="320">
        <f t="shared" si="19"/>
        <v>-1.8814863009160465E-2</v>
      </c>
      <c r="AR5" s="319">
        <f>AR9+AR11+AR15+AR37+AR19+AR23+AR27+AR29+AR39+AR33+AR43+AR45+AR49+AR51+AR53+AR55+AR57</f>
        <v>98094.606771999985</v>
      </c>
      <c r="AS5" s="320">
        <f t="shared" si="20"/>
        <v>3.0055782768889427E-2</v>
      </c>
      <c r="AT5" s="276">
        <f t="shared" si="21"/>
        <v>1355848.1884289999</v>
      </c>
      <c r="AU5" s="275">
        <f t="shared" si="22"/>
        <v>6.0854158124650004E-2</v>
      </c>
      <c r="AV5" s="277"/>
      <c r="AW5" s="319">
        <f>AW9+AW11+AW15+AW37+AW19+AW23+AW27+AW29+AW39+AW33+AW43+AW45+AW49+AW51+AW53+AW55+AW57</f>
        <v>87744.67779999999</v>
      </c>
      <c r="AX5" s="275">
        <v>0.15100766529451001</v>
      </c>
      <c r="AY5" s="319">
        <f>AY9+AY11+AY15+AY37+AY19+AY23+AY27+AY29+AY39+AY33+AY43+AY45+AY49+AY51+AY53+AY55+AY57</f>
        <v>102004.96608400001</v>
      </c>
      <c r="AZ5" s="320">
        <f t="shared" si="23"/>
        <v>0.10010726742500742</v>
      </c>
      <c r="BA5" s="319">
        <f>BA9+BA11+BA15+BA37+BA19+BA23+BA27+BA29+BA39+BA33+BA43+BA45+BA49+BA51+BA53+BA55+BA57</f>
        <v>101027.50919999999</v>
      </c>
      <c r="BB5" s="320">
        <f t="shared" si="24"/>
        <v>2.3810067763796461E-3</v>
      </c>
      <c r="BC5" s="319">
        <f>BC9+BC11+BC15+BC37+BC19+BC23+BC27+BC29+BC39+BC33+BC43+BC45+BC49+BC51+BC53+BC55+BC57</f>
        <v>113662.24519999999</v>
      </c>
      <c r="BD5" s="320">
        <f t="shared" si="25"/>
        <v>8.1001732553048322E-2</v>
      </c>
      <c r="BE5" s="321">
        <f>BE9+BE11+BE15+BE37+BE19+BE23+BE27+BE29+BE39+BE33+BE43+BE45+BE49+BE51+BE53+BE55+BE57</f>
        <v>112806.81681199999</v>
      </c>
      <c r="BF5" s="320">
        <f t="shared" si="26"/>
        <v>9.2721121411988738E-2</v>
      </c>
      <c r="BG5" s="319">
        <f>BG9+BG11+BG15+BG37+BG19+BG23+BG27+BG29+BG39+BG33+BG43+BG45+BG49+BG51+BG53+BG55+BG57</f>
        <v>102798.57759999999</v>
      </c>
      <c r="BH5" s="320">
        <f t="shared" si="27"/>
        <v>2.6441984673327479E-2</v>
      </c>
      <c r="BI5" s="319">
        <f>BI9+BI11+BI15+BI37+BI19+BI23+BI27+BI29+BI39+BI33+BI43+BI45+BI49+BI51+BI53+BI55+BI57</f>
        <v>108743.60952399998</v>
      </c>
      <c r="BJ5" s="320">
        <f t="shared" si="28"/>
        <v>-6.700893389170548E-2</v>
      </c>
      <c r="BK5" s="319">
        <f>BK9+BK11+BK15+BK37+BK19+BK23+BK27+BK29+BK39+BK33+BK43+BK45+BK49+BK51+BK53+BK55+BK57</f>
        <v>111021.87836</v>
      </c>
      <c r="BL5" s="320">
        <f t="shared" si="29"/>
        <v>2.1883212357413973E-2</v>
      </c>
      <c r="BM5" s="319">
        <f>BM9+BM11+BM15+BM37+BM19+BM23+BM27+BM29+BM39+BM33+BM43+BM45+BM49+BM51+BM53+BM55+BM57</f>
        <v>105538.55308000001</v>
      </c>
      <c r="BN5" s="320">
        <f t="shared" si="30"/>
        <v>3.8609405873549996E-2</v>
      </c>
      <c r="BO5" s="319">
        <f>BO9+BO11+BO15+BO37+BO19+BO23+BO27+BO29+BO39+BO33+BO43+BO45+BO49+BO51+BO53+BO55+BO57</f>
        <v>124177.23532400002</v>
      </c>
      <c r="BP5" s="320">
        <f t="shared" si="31"/>
        <v>0.14686223663899201</v>
      </c>
      <c r="BQ5" s="319">
        <f>BQ9+BQ11+BQ15+BQ37+BQ19+BQ23+BQ27+BQ29+BQ39+BQ33+BQ43+BQ45+BQ49+BQ51+BQ53+BQ55+BQ57</f>
        <v>113313.78809199999</v>
      </c>
      <c r="BR5" s="320">
        <f t="shared" si="32"/>
        <v>0.12415001154697869</v>
      </c>
      <c r="BS5" s="319">
        <f>BS9+BS11+BS15+BS37+BS19+BS23+BS27+BS29+BS39+BS33+BS43+BS45+BS49+BS51+BS53+BS55+BS57</f>
        <v>95232.324708</v>
      </c>
      <c r="BT5" s="320">
        <f t="shared" si="33"/>
        <v>9.3660802426342338E-2</v>
      </c>
      <c r="BU5" s="274">
        <f t="shared" si="34"/>
        <v>1278072.181784</v>
      </c>
      <c r="BV5" s="275">
        <f t="shared" si="35"/>
        <v>6.3961720941334343E-2</v>
      </c>
      <c r="BW5" s="322">
        <f>BU5/BU4</f>
        <v>67.385885576128203</v>
      </c>
      <c r="BX5" s="319">
        <f>BX9+BX11+BX15+BX37+BX19+BX23+BX27+BX29+BX39+BX33+BX43+BX45+BX49+BX51+BX53+BX55+BX57</f>
        <v>76232.922200000001</v>
      </c>
      <c r="BY5" s="320">
        <f t="shared" si="36"/>
        <v>-0.20557600358024364</v>
      </c>
      <c r="BZ5" s="319">
        <f>BZ9+BZ11+BZ15+BZ37+BZ19+BZ23+BZ27+BZ29+BZ39+BZ33+BZ43+BZ45+BZ49+BZ51+BZ53+BZ55+BZ57</f>
        <v>92722.745412599994</v>
      </c>
      <c r="CA5" s="275">
        <f t="shared" si="37"/>
        <v>-0.14064520038186779</v>
      </c>
      <c r="CB5" s="274">
        <f>SUM(CB9,CB11,CB19,CB15,CB37,CB23,CB27,CB29,CB39,CB33,CB43,CB45,CB49,CB53,CB51,CB55,CB57)</f>
        <v>100787.5334</v>
      </c>
      <c r="CC5" s="275">
        <f t="shared" si="38"/>
        <v>0.2446344544241843</v>
      </c>
      <c r="CD5" s="274">
        <v>105145.2942</v>
      </c>
      <c r="CE5" s="275">
        <v>0.52463873656804405</v>
      </c>
      <c r="CF5" s="274">
        <f>SUM(CF9,CF11,CF19,CF15,CF37,CF23,CF27,CF29,CF39,CF33,CF43,CF45,CF49,CF53,CF51,CF55,CF57)</f>
        <v>103234.77290000001</v>
      </c>
      <c r="CG5" s="275">
        <f t="shared" si="39"/>
        <v>0.35524412282104656</v>
      </c>
      <c r="CH5" s="274">
        <f>SUM(CH9,CH11,CH19,CH15,CH37,CH23,CH27,CH29,CH39,CH33,CH43,CH45,CH49,CH53,CH51,CH55,CH57)</f>
        <v>100150.4022</v>
      </c>
      <c r="CI5" s="275">
        <f t="shared" si="40"/>
        <v>0.1447903568492952</v>
      </c>
      <c r="CJ5" s="274">
        <f>SUM(CJ9,CJ11,CJ19,CJ15,CJ37,CJ23,CJ27,CJ29,CJ39,CJ33,CJ43,CJ45,CJ49,CJ53,CJ51,CJ55,CJ57)</f>
        <v>116553.7522</v>
      </c>
      <c r="CK5" s="275">
        <f t="shared" si="41"/>
        <v>0.16640934136513685</v>
      </c>
      <c r="CL5" s="274">
        <f>SUM(CL9,CL11,CL19,CL15,CL37,CL23,CL27,CL29,CL39,CL33,CL43,CL45,CL49,CL53,CL51,CL55,CL57)</f>
        <v>108644.39009999999</v>
      </c>
      <c r="CM5" s="275">
        <f t="shared" si="42"/>
        <v>0.21777065014291952</v>
      </c>
      <c r="CN5" s="274">
        <f>SUM(CN9,CN11,CN19,CN15,CN37,CN23,CN27,CN29,CN39,CN33,CN43,CN45,CN49,CN53,CN51,CN55,CN57)</f>
        <v>101615.2487</v>
      </c>
      <c r="CO5" s="275">
        <f t="shared" si="43"/>
        <v>8.4426583625943463E-2</v>
      </c>
      <c r="CP5" s="274">
        <f>SUM(CP9,CP11,CP19,CP15,CP37,CP23,CP27,CP29,CP39,CP33,CP43,CP45,CP49,CP53,CP51,CP55,CP57)</f>
        <v>108275.63360000002</v>
      </c>
      <c r="CQ5" s="275">
        <f t="shared" si="44"/>
        <v>0.68149563097656118</v>
      </c>
      <c r="CR5" s="274">
        <f>SUM(CR9,CR11,CR19,CR15,CR37,CR23,CR27,CR29,CR39,CR33,CR43,CR45,CR49,CR53,CR51,CR55,CR57)</f>
        <v>100799.52580000002</v>
      </c>
      <c r="CS5" s="275">
        <f t="shared" si="45"/>
        <v>1.0507821667082649</v>
      </c>
      <c r="CT5" s="274">
        <f>SUM(CT9,CT11,CT19,CT15,CT37,CT23,CT27,CT29,CT39,CT33,CT43,CT45,CT49,CT53,CT51,CT55,CT57)</f>
        <v>87076.655299999984</v>
      </c>
      <c r="CU5" s="275">
        <f t="shared" si="46"/>
        <v>0.79382758946100296</v>
      </c>
      <c r="CV5" s="274">
        <f t="shared" si="47"/>
        <v>1201238.8760126</v>
      </c>
      <c r="CW5" s="275">
        <f t="shared" si="48"/>
        <v>0.24818373060369603</v>
      </c>
      <c r="CX5" s="323">
        <f t="shared" si="49"/>
        <v>-0.13614022874698917</v>
      </c>
      <c r="CY5" s="323"/>
      <c r="CZ5" s="324">
        <v>95959.994340000005</v>
      </c>
      <c r="DA5" s="319">
        <v>107898.09454000001</v>
      </c>
      <c r="DB5" s="319">
        <v>80977.618000000002</v>
      </c>
      <c r="DC5" s="319">
        <v>68964.071079999994</v>
      </c>
      <c r="DD5" s="319">
        <v>76174.300380000001</v>
      </c>
      <c r="DE5" s="319">
        <v>87483.617939999996</v>
      </c>
      <c r="DF5" s="319">
        <v>99925.256139999998</v>
      </c>
      <c r="DG5" s="319">
        <v>89215.806020000004</v>
      </c>
      <c r="DH5" s="319">
        <v>93704.129199999996</v>
      </c>
      <c r="DI5" s="319">
        <v>64392.456100000003</v>
      </c>
      <c r="DJ5" s="319">
        <v>49151.746800000001</v>
      </c>
      <c r="DK5" s="319">
        <v>48542.377099999998</v>
      </c>
      <c r="DL5" s="274">
        <v>962389.46764000005</v>
      </c>
      <c r="DM5" s="325">
        <v>-0.25167198064117302</v>
      </c>
      <c r="DN5" s="326"/>
      <c r="DO5" s="327">
        <f>DO9+DO11+DO15+DO37+DO19+DO23+DO27+DO29+DO39+DO33+DO43+DO45+DO49+DO51+DO53+DO55+DO57</f>
        <v>102498.22810000001</v>
      </c>
      <c r="DP5" s="84">
        <f>(DO5-DX5)/DX5</f>
        <v>-0.23323454585339834</v>
      </c>
      <c r="DQ5" s="111">
        <f>DQ9+DQ11+DQ15+DQ37+DQ19+DQ23+DQ27+DQ29+DQ39+DQ33+DQ43+DQ45+DQ49+DQ51+DQ53+DQ55+DQ57</f>
        <v>109132.1284</v>
      </c>
      <c r="DR5" s="53"/>
      <c r="DS5" s="111">
        <f>DS9+DS11+DS15+DS37+DS19+DS23+DS27+DS29+DS39+DS33+DS43+DS45+DS49+DS51+DS53+DS55+DS57</f>
        <v>121229.11780000001</v>
      </c>
      <c r="DT5" s="53">
        <f t="shared" si="50"/>
        <v>2.9631808049128088</v>
      </c>
      <c r="DU5" s="109">
        <f t="shared" si="51"/>
        <v>332859.4743</v>
      </c>
      <c r="DV5" s="111">
        <f>DV9+DV11+DV15+DV37+DV19+DV23+DV27+DV29+DV39+DV33+DV43+DV45+DV49+DV51+DV53+DV55+DV57</f>
        <v>132411.98050000001</v>
      </c>
      <c r="DW5" s="53">
        <f t="shared" si="52"/>
        <v>0.67188507929065044</v>
      </c>
      <c r="DX5" s="111">
        <f>DX9+DX11+DX15+DX37+DX19+DX23+DX27+DX29+DX39+DX33+DX43+DX45+DX49+DX51+DX53+DX55+DX57</f>
        <v>133676.11640000003</v>
      </c>
      <c r="DY5" s="53">
        <f t="shared" si="53"/>
        <v>0.65200007155414696</v>
      </c>
      <c r="DZ5" s="111">
        <f>DZ9+DZ11+DZ15+DZ37+DZ19+DZ23+DZ27+DZ29+DZ39+DZ33+DZ43+DZ45+DZ49+DZ51+DZ53+DZ55+DZ57</f>
        <v>117476.9914</v>
      </c>
      <c r="EA5" s="53">
        <f t="shared" si="54"/>
        <v>0.2645628809721739</v>
      </c>
      <c r="EB5" s="111">
        <f>EB9+EB11+EB15+EB37+EB19+EB23+EB27+EB29+EB39+EB33+EB43+EB45+EB49+EB51+EB53+EB55+EB57</f>
        <v>121203.44899999999</v>
      </c>
      <c r="EC5" s="53">
        <f t="shared" si="55"/>
        <v>0.24166203999368363</v>
      </c>
      <c r="ED5" s="111">
        <f>ED9+ED11+ED15+ED37+ED19+ED23+ED27+ED29+ED39+ED33+ED43+ED45+ED49+ED51+ED53+ED55+ED57</f>
        <v>67326.331099999996</v>
      </c>
      <c r="EE5" s="53">
        <f t="shared" si="56"/>
        <v>-0.448113842260349</v>
      </c>
      <c r="EF5" s="111">
        <f>EF9+EF11+EF15+EF37+EF19+EF23+EF27+EF29+EF39+EF33+EF43+EF45+EF49+EF51+EF53+EF55+EF57</f>
        <v>93602.63459999999</v>
      </c>
      <c r="EG5" s="53">
        <f t="shared" si="57"/>
        <v>-0.28863663204826134</v>
      </c>
      <c r="EH5" s="111">
        <f>EH9+EH11+EH15+EH37+EH19+EH23+EH27+EH29+EH39+EH33+EH43+EH45+EH49+EH51+EH53+EH55+EH57</f>
        <v>104645.55039999999</v>
      </c>
      <c r="EI5" s="53">
        <f t="shared" si="58"/>
        <v>-0.27775147158338565</v>
      </c>
      <c r="EJ5" s="111">
        <f>EJ9+EJ11+EJ15+EJ37+EJ19+EJ23+EJ27+EJ29+EJ39+EJ33+EJ43+EJ45+EJ49+EJ51+EJ53+EJ55+EJ57</f>
        <v>92614.005499999999</v>
      </c>
      <c r="EK5" s="53">
        <f t="shared" si="59"/>
        <v>-0.31995334833546385</v>
      </c>
      <c r="EL5" s="111">
        <f>EL9+EL11+EL15+EL37+EL19+EL23+EL27+EL29+EL39+EL33+EL43+EL45+EL49+EL51+EL53+EL55+EL57</f>
        <v>90236.431200000006</v>
      </c>
      <c r="EM5" s="53">
        <f t="shared" si="60"/>
        <v>-0.21207913414089188</v>
      </c>
      <c r="EN5" s="111">
        <f>EN9+EN11+EN15+EN37+EN19+EN23+EN27+EN29+EN39+EN33+EN43+EN45+EN49+EN51+EN53+EN55+EN57</f>
        <v>1286052.9644000002</v>
      </c>
      <c r="EO5" s="53">
        <f t="shared" si="61"/>
        <v>-2.2765530970823931E-2</v>
      </c>
      <c r="EP5" s="109">
        <f>EP9+EP11+EP15+EP37+EP19+EP23+EP27+EP29+EP39+EP33+EP43+EP45+EP49+EP51+EP53+EP55+EP57</f>
        <v>285617.52400000003</v>
      </c>
      <c r="EQ5" s="53">
        <f>(EP5-FP5)/FP5</f>
        <v>-0.10762745105076985</v>
      </c>
      <c r="ER5" s="109">
        <f>ER9+ER11+ER15+ER37+ER19+ER23+ER27+ER29+ER39+ER33+ER43+ER45+ER49+ER51+ER53+ER55+ER57</f>
        <v>0</v>
      </c>
      <c r="ES5" s="53">
        <f>(ER5-FQ5)/FQ5</f>
        <v>-1</v>
      </c>
      <c r="ET5" s="109">
        <f>ET9+ET11+ET15+ET37+ET19+ET23+ET27+ET29+ET39+ET33+ET43+ET45+ET49+ET51+ET53+ET55+ET57</f>
        <v>30588.843599999997</v>
      </c>
      <c r="EU5" s="53">
        <f>(ET5-FR5)/FR5</f>
        <v>-0.91085006694885562</v>
      </c>
      <c r="EV5" s="109">
        <f>EV9+EV11+EV15+EV37+EV19+EV23+EV27+EV29+EV39+EV33+EV43+EV45+EV49+EV51+EV53+EV55+EV57</f>
        <v>79199.21179999999</v>
      </c>
      <c r="EW5" s="53">
        <f>(EV5-FS5)/FS5</f>
        <v>-0.7379417662804183</v>
      </c>
      <c r="EX5" s="109">
        <f>EX9+EX11+EX15+EX37+EX19+EX23+EX27+EX29+EX39+EX33+EX43+EX45+EX49+EX51+EX53+EX55+EX57</f>
        <v>80917.742499999993</v>
      </c>
      <c r="EY5" s="53">
        <f>(EX5-FT5)/FT5</f>
        <v>-0.74931134638323449</v>
      </c>
      <c r="EZ5" s="109">
        <f>EZ9+EZ11+EZ15+EZ37+EZ19+EZ23+EZ27+EZ29+EZ39+EZ33+EZ43+EZ45+EZ49+EZ51+EZ53+EZ55+EZ57</f>
        <v>92899.288100000005</v>
      </c>
      <c r="FA5" s="53">
        <f>(EZ5-FU5)/FU5</f>
        <v>-0.68829796393532361</v>
      </c>
      <c r="FB5" s="109">
        <f>FB9+FB11+FB15+FB37+FB19+FB23+FB27+FB29+FB39+FB33+FB43+FB45+FB49+FB51+FB53+FB55+FB57</f>
        <v>97613.879699999976</v>
      </c>
      <c r="FC5" s="53">
        <f>(FB5-FV5)/FV5</f>
        <v>-0.6920513211772219</v>
      </c>
      <c r="FD5" s="109">
        <f>FD9+FD11+FD15+FD37+FD19+FD23+FD27+FD29+FD39+FD33+FD43+FD45+FD49+FD51+FD53+FD55+FD57</f>
        <v>121993.15050000002</v>
      </c>
      <c r="FE5" s="53">
        <f>(FD5-FW5)/FW5</f>
        <v>-0.61155349951293758</v>
      </c>
      <c r="FF5" s="109">
        <f>FF9+FF11+FF15+FF37+FF19+FF23+FF27+FF29+FF39+FF33+FF43+FF45+FF49+FF51+FF53+FF55+FF57</f>
        <v>131582.02800000002</v>
      </c>
      <c r="FG5" s="53">
        <f>(FF5-FX5)/FX5</f>
        <v>-0.60477289619784402</v>
      </c>
      <c r="FH5" s="109">
        <f>FH9+FH11+FH15+FH37+FH19+FH23+FH27+FH29+FH39+FH33+FH43+FH45+FH49+FH51+FH53+FH55+FH57</f>
        <v>144888.56160000002</v>
      </c>
      <c r="FI5" s="53">
        <f>(FH5-FY5)/FY5</f>
        <v>-0.56467883196191482</v>
      </c>
      <c r="FJ5" s="109">
        <f>FJ9+FJ11+FJ15+FJ37+FJ19+FJ23+FJ27+FJ29+FJ39+FJ33+FJ43+FJ45+FJ49+FJ51+FJ53+FJ55+FJ57</f>
        <v>136187.7237</v>
      </c>
      <c r="FK5" s="53">
        <f>(FJ5-GA5)/GA5</f>
        <v>-0.5303774510996373</v>
      </c>
      <c r="FL5" s="109">
        <f>FL9+FL11+FL15+FL37+FL19+FL23+FL27+FL29+FL39+FL33+FL43+FL45+FL49+FL51+FL53+FL55+FL57</f>
        <v>114524.73859999998</v>
      </c>
      <c r="FM5" s="53">
        <f>(FL5-GC5)/GC5</f>
        <v>-0.67557758269332702</v>
      </c>
      <c r="FN5" s="109">
        <f t="shared" si="62"/>
        <v>1316012.6921000001</v>
      </c>
      <c r="FO5" s="53">
        <f>(FN5-(FP5+FQ5+FR5+FS5+FT5+FU5+FV5+FW5+FX5+FY5+GA5+GC5))/(FP5+FQ5+FR5+FS5+FT5+FU5+FV5+FW5+FX5+FY5+GA5+GC5)</f>
        <v>-0.66436162146464861</v>
      </c>
      <c r="FP5" s="109">
        <f t="shared" ref="FP5:FY5" si="65">FP9+FP11+FP15+FP37+FP19+FP23+FP27+FP29+FP39+FP33+FP43+FP45+FP49+FP51+FP53+FP55+FP57</f>
        <v>320065.34080000001</v>
      </c>
      <c r="FQ5" s="109">
        <f t="shared" si="65"/>
        <v>394902.51460000005</v>
      </c>
      <c r="FR5" s="109">
        <f t="shared" si="65"/>
        <v>343116.8432</v>
      </c>
      <c r="FS5" s="109">
        <f t="shared" si="65"/>
        <v>302219.89470000006</v>
      </c>
      <c r="FT5" s="109">
        <f t="shared" si="65"/>
        <v>322781.83049999992</v>
      </c>
      <c r="FU5" s="109">
        <f t="shared" si="65"/>
        <v>298038.75929999998</v>
      </c>
      <c r="FV5" s="109">
        <f t="shared" si="65"/>
        <v>316980.99849999999</v>
      </c>
      <c r="FW5" s="109">
        <f t="shared" si="65"/>
        <v>314053.93109999999</v>
      </c>
      <c r="FX5" s="109">
        <f t="shared" si="65"/>
        <v>332927.64270000003</v>
      </c>
      <c r="FY5" s="109">
        <f t="shared" si="65"/>
        <v>332831.41789999994</v>
      </c>
      <c r="FZ5" s="328">
        <f>(FY5-HA5)/HA5</f>
        <v>-0.13500395349952762</v>
      </c>
      <c r="GA5" s="109">
        <f>GA9+GA11+GA15+GA37+GA19+GA23+GA27+GA29+GA39+GA33+GA43+GA45+GA49+GA51+GA53+GA55+GA57</f>
        <v>289994.0048</v>
      </c>
      <c r="GB5" s="328">
        <f>(GA5-HC5)/HC5</f>
        <v>-0.14010946503528207</v>
      </c>
      <c r="GC5" s="109">
        <f>GC9+GC11+GC15+GC37+GC19+GC23+GC27+GC29+GC39+GC33+GC43+GC45+GC49+GC51+GC53+GC55+GC57</f>
        <v>353011.17459999997</v>
      </c>
      <c r="GD5" s="328">
        <f>(GC5-HE5)/HE5</f>
        <v>-0.16000324297966373</v>
      </c>
      <c r="GE5" s="329">
        <f>FP5+FQ5+FR5+FS5+FT5+FU5+FV5+FW5+FX5+FY5+GA5+GC5</f>
        <v>3920924.3527000002</v>
      </c>
      <c r="GF5" s="312">
        <f>(GE5-HG5)/HG5</f>
        <v>-0.13529085608226152</v>
      </c>
      <c r="GG5" s="330"/>
      <c r="GH5" s="331">
        <f>GE5/GE4</f>
        <v>56.347778425137449</v>
      </c>
      <c r="GI5" s="332">
        <f>GI9+GI11+GI15+GI37+GI19+GI23+GI27+GI29+GI39+GI33+GI43+GI45+GI49+GI51+GI53+GI55+GI57</f>
        <v>332918.10869999998</v>
      </c>
      <c r="GJ5" s="53">
        <f>(GI5-HL5)/HL5</f>
        <v>-8.03300471668697E-2</v>
      </c>
      <c r="GK5" s="109">
        <f>GK9+GK11+GK15+GK37+GK19+GK23+GK27+GK29+GK39+GK33+GK43+GK45+GK49+GK51+GK53+GK55+GK57</f>
        <v>433472.63780000003</v>
      </c>
      <c r="GL5" s="53">
        <f>(GK5-HN5)/HN5</f>
        <v>-0.13822459965302578</v>
      </c>
      <c r="GM5" s="109">
        <f>GM9+GM11+GM15+GM37+GM19+GM23+GM27+GM29+GM39+GM33+GM43+GM45+GM49+GM51+GM53+GM55+GM57</f>
        <v>398323.44799999997</v>
      </c>
      <c r="GN5" s="53">
        <f>(GM5-HP5)/HP5</f>
        <v>-7.8720464750397894E-3</v>
      </c>
      <c r="GO5" s="109">
        <f>GO9+GO11+GO15+GO37+GO19+GO23+GO27+GO29+GO39+GO33+GO43+GO45+GO49+GO51+GO53+GO55+GO57</f>
        <v>349434.25430000003</v>
      </c>
      <c r="GP5" s="53">
        <f>(GO5-HR5)/HR5</f>
        <v>-4.7167602204867647E-2</v>
      </c>
      <c r="GQ5" s="109">
        <f>GQ9+GQ11+GQ15+GQ37+GQ19+GQ23+GQ27+GQ29+GQ39+GQ33+GQ43+GQ45+GQ49+GQ51+GQ53+GQ55+GQ57</f>
        <v>376117.48669999995</v>
      </c>
      <c r="GR5" s="53">
        <f>(GQ5-HT5)/HT5</f>
        <v>-7.0486716958834836E-2</v>
      </c>
      <c r="GS5" s="109">
        <f>GS9+GS11+GS15+GS37+GS19+GS23+GS27+GS29+GS39+GS33+GS43+GS45+GS49+GS51+GS53+GS55+GS57</f>
        <v>358955.18630000006</v>
      </c>
      <c r="GT5" s="53">
        <f>(GS5-HW5)/HW5</f>
        <v>-5.379807044602098E-2</v>
      </c>
      <c r="GU5" s="109">
        <f>GU9+GU11+GU15+GU37+GU19+GU23+GU27+GU29+GU39+GU33+GU43+GU45+GU49+GU51+GU53+GU55+GU57</f>
        <v>379117.17700000003</v>
      </c>
      <c r="GV5" s="53">
        <f>(GU5-HY5)/HY5</f>
        <v>-4.0222423355303787E-2</v>
      </c>
      <c r="GW5" s="109">
        <f>GW9+GW11+GW15+GW37+GW19+GW23+GW27+GW29+GW39+GW33+GW43+GW45+GW49+GW51+GW53+GW55+GW57</f>
        <v>377373.66700000002</v>
      </c>
      <c r="GX5" s="53">
        <f>(GW5-IA5)/IA5</f>
        <v>-5.5289021130106634E-2</v>
      </c>
      <c r="GY5" s="109">
        <f>GY9+GY11+GY15+GY37+GY19+GY23+GY27+GY29+GY39+GY33+GY43+GY45+GY49+GY51+GY53+GY55+GY57</f>
        <v>386397.0012</v>
      </c>
      <c r="GZ5" s="53">
        <f>(GY5-IC5)/IC5</f>
        <v>-5.3565987907027657E-2</v>
      </c>
      <c r="HA5" s="109">
        <f>HA9+HA11+HA15+HA37+HA19+HA23+HA27+HA29+HA39+HA33+HA43+HA45+HA49+HA51+HA53+HA55+HA57</f>
        <v>384777.96430000005</v>
      </c>
      <c r="HB5" s="53">
        <f>(HA5-IE5)/IE5</f>
        <v>-2.9405398145190529E-2</v>
      </c>
      <c r="HC5" s="109">
        <f>HC9+HC11+HC15+HC37+HC19+HC23+HC27+HC29+HC39+HC33+HC43+HC45+HC49+HC51+HC53+HC55+HC57</f>
        <v>337245.2574</v>
      </c>
      <c r="HD5" s="53">
        <f>(HC5-IG5)/IG5</f>
        <v>-2.6230973260865452E-2</v>
      </c>
      <c r="HE5" s="109">
        <f>HE9+HE11+HE15+HE37+HE19+HE23+HE27+HE29+HE39+HE33+HE43+HE45+HE49+HE51+HE53+HE55+HE57</f>
        <v>420253.02080000006</v>
      </c>
      <c r="HF5" s="53">
        <f>(HE5-II5)/II5</f>
        <v>-8.6449102210835793E-2</v>
      </c>
      <c r="HG5" s="329">
        <f>GI5+GK5+GM5+GO5+GQ5+GS5+GU5+GW5+GY5+HA5+HC5+HE5</f>
        <v>4534385.2094999999</v>
      </c>
      <c r="HH5" s="109">
        <f>HE5+HC5+HA5+GY5+GW5+GU5+GS5+GQ5+GO5+GM5+GK5+GI5</f>
        <v>4534385.2094999999</v>
      </c>
      <c r="HI5" s="333">
        <f>(HH5-IK5)/IK5</f>
        <v>-5.9789453764274837E-2</v>
      </c>
      <c r="HJ5" s="334" t="s">
        <v>210</v>
      </c>
      <c r="HK5" s="335"/>
      <c r="HL5" s="332">
        <f>HL9+HL11+HL15+HL37+HL19+HL23+HL27+HL29+HL39+HL33+HL43+HL45+HL49+HL51+HL53+HL55+HL57</f>
        <v>361997.3749</v>
      </c>
      <c r="HM5" s="312">
        <f>(HL5-IN5)/IN5</f>
        <v>-5.3307096097244171E-3</v>
      </c>
      <c r="HN5" s="336">
        <f>HN9+HN11+HN15+HN37+HN19+HN23+HN27+HN29+HN39+HN33+HN43+HN45+HN49+HN51+HN53+HN55+HN57</f>
        <v>502999.5491</v>
      </c>
      <c r="HO5" s="312">
        <f>(HN5-IP5)/IP5</f>
        <v>-5.7240558939047698E-2</v>
      </c>
      <c r="HP5" s="336">
        <f>HP9+HP11+HP15+HP37+HP19+HP23+HP27+HP29+HP39+HP33+HP43+HP45+HP49+HP51+HP53+HP55+HP57</f>
        <v>401483.94830000005</v>
      </c>
      <c r="HQ5" s="53">
        <f>(HP5-IR5)/IR5</f>
        <v>-2.3108120946639631E-2</v>
      </c>
      <c r="HR5" s="332">
        <f>HR9+HR11+HR15+HR37+HR19+HR23+HR27+HR29+HR39+HR33+HR43+HR45+HR49+HR51+HR53+HR55+HR57</f>
        <v>366732.12950000004</v>
      </c>
      <c r="HS5" s="337">
        <f>(HR5-IT5)/IT5</f>
        <v>-1.1306065878399959E-2</v>
      </c>
      <c r="HT5" s="336">
        <f>HT9+HT11+HT15+HT37+HT19+HT23+HT27+HT29+HT39+HT33+HT43+HT45+HT49+HT51+HT53+HT55+HT57</f>
        <v>404639.17359999998</v>
      </c>
      <c r="HU5" s="338">
        <f>(HT5-IV5)/IV5</f>
        <v>-1.9281872226276264E-2</v>
      </c>
      <c r="HV5" s="244">
        <f>HT5+HR5+HP5+HN5+HL5</f>
        <v>2037852.1753999998</v>
      </c>
      <c r="HW5" s="332">
        <f>HW9+HW11+HW15+HW37+HW19+HW23+HW27+HW29+HW39+HW33+HW43+HW45+HW49+HW51+HW53+HW55+HW57</f>
        <v>379364.25100000005</v>
      </c>
      <c r="HX5" s="337">
        <f>(HW5-IX5)/IX5</f>
        <v>-8.5258736773875955E-3</v>
      </c>
      <c r="HY5" s="336">
        <f>HY9+HY11+HY15+HY37+HY19+HY23+HY27+HY29+HY39+HY33+HY43+HY45+HY49+HY51+HY53+HY55+HY57</f>
        <v>395005.2452</v>
      </c>
      <c r="HZ5" s="337">
        <f>(HY5-IZ5)/IZ5</f>
        <v>-7.1662290174020135E-3</v>
      </c>
      <c r="IA5" s="336">
        <f>IA9+IA11+IA15+IA37+IA19+IA23+IA27+IA29+IA39+IA33+IA43+IA45+IA49+IA51+IA53+IA55+IA57</f>
        <v>399459.38540000003</v>
      </c>
      <c r="IB5" s="337">
        <f>(IA5-JB5)/JB5</f>
        <v>1.037263748414576E-3</v>
      </c>
      <c r="IC5" s="336">
        <f>IC9+IC11+IC15+IC37+IC19+IC23+IC27+IC29+IC39+IC33+IC43+IC45+IC49+IC51+IC53+IC55+IC57</f>
        <v>408266.18259999994</v>
      </c>
      <c r="ID5" s="339">
        <f>(IC5-JD5)/JD5</f>
        <v>-1.5363732166769097E-3</v>
      </c>
      <c r="IE5" s="336">
        <f>IE9+IE11+IE15+IE37+IE19+IE23+IE27+IE29+IE39+IE33+IE43+IE45+IE49+IE51+IE53+IE55+IE57</f>
        <v>396435.30219999998</v>
      </c>
      <c r="IF5" s="339">
        <f>(IE5-JF5)/JF5</f>
        <v>1.6868481616237425E-3</v>
      </c>
      <c r="IG5" s="336">
        <f>IG9+IG11+IG15+IG37+IG19+IG23+IG27+IG29+IG39+IG33+IG43+IG45+IG49+IG51+IG53+IG55+IG57</f>
        <v>346329.82579999999</v>
      </c>
      <c r="IH5" s="240">
        <f>(IG5-JH5)/JH5</f>
        <v>1.7545970003564209E-2</v>
      </c>
      <c r="II5" s="336">
        <f>II9+II11+II15+II37+II19+II23+II27+II29+II39+II33+II43+II45+II49+II51+II53+II55+II57</f>
        <v>460021.4633</v>
      </c>
      <c r="IJ5" s="240">
        <f>(II5-JJ5)/JJ5</f>
        <v>7.1789083305867441E-3</v>
      </c>
      <c r="IK5" s="309">
        <f>HL5+HN5+HP5+HR5+HT5+HW5+HY5+IA5+IC5+IE5+IG5+II5</f>
        <v>4822733.8308999995</v>
      </c>
      <c r="IL5" s="53">
        <f>IK5/JL5-1</f>
        <v>-1.0369977064558999E-2</v>
      </c>
      <c r="IM5" s="310"/>
      <c r="IN5" s="311">
        <v>363937.41960000002</v>
      </c>
      <c r="IO5" s="312">
        <f>IN5/JP5-1</f>
        <v>1.2459017937285211E-2</v>
      </c>
      <c r="IP5" s="313">
        <v>533539.65729999996</v>
      </c>
      <c r="IQ5" s="312">
        <f>IP5/JQ5-1</f>
        <v>7.8694671682544293E-3</v>
      </c>
      <c r="IR5" s="313">
        <v>410980.94569999998</v>
      </c>
      <c r="IS5" s="312">
        <f>(IR5-JR5)/JR5</f>
        <v>1.627177894370211E-2</v>
      </c>
      <c r="IT5" s="313">
        <v>370925.84149999998</v>
      </c>
      <c r="IU5" s="312">
        <f>(IT5-JS5)/JS5</f>
        <v>2.8131625909144888E-2</v>
      </c>
      <c r="IV5" s="313">
        <v>412594.7733</v>
      </c>
      <c r="IW5" s="312">
        <f>(IV5-JT5)/JT5</f>
        <v>1.7540668619539044E-2</v>
      </c>
      <c r="IX5" s="313">
        <v>382626.47600000002</v>
      </c>
      <c r="IY5" s="312">
        <f>(IX5-JU5)/JU5</f>
        <v>2.3579045629676224E-2</v>
      </c>
      <c r="IZ5" s="313">
        <v>397856.3751</v>
      </c>
      <c r="JA5" s="312">
        <f>(IZ5-JV5)/JV5</f>
        <v>-2.9049011503730588E-5</v>
      </c>
      <c r="JB5" s="313">
        <v>399045.47</v>
      </c>
      <c r="JC5" s="312">
        <f>(JB5-JW5)/JW5</f>
        <v>2.156259444759008E-2</v>
      </c>
      <c r="JD5" s="313">
        <v>408894.397</v>
      </c>
      <c r="JE5" s="312">
        <f>(JD5-JX5)/JX5</f>
        <v>-9.6325534079028229E-3</v>
      </c>
      <c r="JF5" s="313">
        <v>395767.70217914903</v>
      </c>
      <c r="JG5" s="312">
        <f>(JF5-JY5)/JY5</f>
        <v>-1.4661377047785158E-2</v>
      </c>
      <c r="JH5" s="340">
        <v>340357.91601512302</v>
      </c>
      <c r="JI5" s="312">
        <f>(JH5-JZ5)/JZ5</f>
        <v>-2.3316294948442284E-2</v>
      </c>
      <c r="JJ5" s="341">
        <f>JJ9+JJ11+JJ15+JJ37+JJ19+JJ23+JJ27+JJ29+JJ39+JJ33+JJ43+JJ45+JJ49+JJ51+JJ53+JJ55+JJ57</f>
        <v>456742.55040000001</v>
      </c>
      <c r="JK5" s="333">
        <f>(JJ5-KA5)/KA5</f>
        <v>-0.10107549088531176</v>
      </c>
      <c r="JL5" s="317">
        <f t="shared" si="64"/>
        <v>4873269.5240942715</v>
      </c>
      <c r="JM5" s="316">
        <f>JL5/JO5-1</f>
        <v>-4.0131031271639639E-3</v>
      </c>
      <c r="JN5" s="318"/>
      <c r="JO5" s="301">
        <f>SUM(JP5:KA5)</f>
        <v>4892905.2574839974</v>
      </c>
      <c r="JP5" s="109">
        <v>359458.91453607799</v>
      </c>
      <c r="JQ5" s="109">
        <v>529373.76781444903</v>
      </c>
      <c r="JR5" s="109">
        <v>404400.62807526498</v>
      </c>
      <c r="JS5" s="109">
        <v>360776.60890161002</v>
      </c>
      <c r="JT5" s="109">
        <v>405482.34190949099</v>
      </c>
      <c r="JU5" s="109">
        <v>373812.33782938501</v>
      </c>
      <c r="JV5" s="109">
        <v>397867.93277015601</v>
      </c>
      <c r="JW5" s="109">
        <v>390622.63259138202</v>
      </c>
      <c r="JX5" s="109">
        <v>412871.402838437</v>
      </c>
      <c r="JY5" s="109">
        <v>401656.54015811603</v>
      </c>
      <c r="JZ5" s="109">
        <v>348483.25435833499</v>
      </c>
      <c r="KA5" s="109">
        <v>508098.89570129302</v>
      </c>
    </row>
    <row r="6" spans="1:287" s="93" customFormat="1" ht="33" customHeight="1">
      <c r="A6" s="686"/>
      <c r="B6" s="71" t="s">
        <v>211</v>
      </c>
      <c r="C6" s="319">
        <f>C12+C24+C30+C34+C40+C46</f>
        <v>21.824999999999999</v>
      </c>
      <c r="D6" s="275">
        <f t="shared" si="0"/>
        <v>-0.57190521304703457</v>
      </c>
      <c r="E6" s="319">
        <f>E12+E24+E30+E34+E40+E46</f>
        <v>21.064</v>
      </c>
      <c r="F6" s="275">
        <f t="shared" si="1"/>
        <v>-0.54006825610669429</v>
      </c>
      <c r="G6" s="319">
        <f>G12+G24+G30+G34+G40+G46</f>
        <v>20.140999999999998</v>
      </c>
      <c r="H6" s="275">
        <f t="shared" si="2"/>
        <v>-0.51771252879453278</v>
      </c>
      <c r="I6" s="319">
        <f>I12+I24+I30+I34+I40+I46</f>
        <v>19.533799999999999</v>
      </c>
      <c r="J6" s="275">
        <f t="shared" si="3"/>
        <v>-0.48993116846492113</v>
      </c>
      <c r="K6" s="319">
        <f>K12+K24+K30+K34+K40+K46</f>
        <v>19.886900000000001</v>
      </c>
      <c r="L6" s="275">
        <f t="shared" si="4"/>
        <v>-0.48626865440304623</v>
      </c>
      <c r="M6" s="319">
        <f>M12+M24+M30+M34+M40+M46</f>
        <v>20.290800000000001</v>
      </c>
      <c r="N6" s="275">
        <f t="shared" si="5"/>
        <v>-0.45353036705475513</v>
      </c>
      <c r="O6" s="319">
        <f>O12+O24+O30+O34+O40+O46</f>
        <v>18.9998</v>
      </c>
      <c r="P6" s="275">
        <f t="shared" si="6"/>
        <v>-0.44760315392845518</v>
      </c>
      <c r="Q6" s="126"/>
      <c r="R6" s="126"/>
      <c r="S6" s="274">
        <f t="shared" si="7"/>
        <v>141.7413</v>
      </c>
      <c r="T6" s="275">
        <f t="shared" si="8"/>
        <v>-0.55655845716044849</v>
      </c>
      <c r="U6" s="342"/>
      <c r="V6" s="319">
        <f>V12+V24+V30+V34+V40+V46</f>
        <v>50.981700000000004</v>
      </c>
      <c r="W6" s="343">
        <f t="shared" si="9"/>
        <v>-0.27031819821263969</v>
      </c>
      <c r="X6" s="319">
        <f>X12+X16+X20+X24+X30+X40+X34+X46</f>
        <v>45.798099999999998</v>
      </c>
      <c r="Y6" s="344">
        <f t="shared" si="10"/>
        <v>-0.30507227244724844</v>
      </c>
      <c r="Z6" s="319">
        <f>Z12+Z16+Z20+Z24+Z30+Z40+Z34+Z46</f>
        <v>41.761400000000002</v>
      </c>
      <c r="AA6" s="344">
        <f t="shared" si="11"/>
        <v>-0.2701850165758215</v>
      </c>
      <c r="AB6" s="319">
        <f>AB12+AB16+AB20+AB24+AB30+AB40+AB34+AB46</f>
        <v>38.296400000000006</v>
      </c>
      <c r="AC6" s="344">
        <f t="shared" si="12"/>
        <v>-0.31583394818786137</v>
      </c>
      <c r="AD6" s="319">
        <f>AD12+AD16+AD20+AD24+AD30+AD40+AD34+AD46</f>
        <v>38.710700000000003</v>
      </c>
      <c r="AE6" s="344">
        <f t="shared" si="13"/>
        <v>-0.33696957240363457</v>
      </c>
      <c r="AF6" s="319">
        <f>AF12+AF16+AF20+AF24+AF30+AF40+AF34+AF46</f>
        <v>37.130699999999997</v>
      </c>
      <c r="AG6" s="344">
        <f t="shared" si="14"/>
        <v>-0.3346158119397743</v>
      </c>
      <c r="AH6" s="319">
        <f>AH12+AH16+AH20+AH24+AH30+AH40+AH34+AH46</f>
        <v>34.395200000000003</v>
      </c>
      <c r="AI6" s="344">
        <f t="shared" si="15"/>
        <v>-0.34010713244209778</v>
      </c>
      <c r="AJ6" s="319">
        <f>AJ12+AJ16+AJ20+AJ24+AJ30+AJ40+AJ34+AJ46</f>
        <v>32.565000000000005</v>
      </c>
      <c r="AK6" s="344">
        <f t="shared" si="16"/>
        <v>-0.36536179152529491</v>
      </c>
      <c r="AL6" s="319">
        <f>AL12+AL16+AL20+AL24+AL30+AL40+AL34+AL46</f>
        <v>33.083399999999997</v>
      </c>
      <c r="AM6" s="344">
        <f t="shared" si="17"/>
        <v>-0.45738231917336403</v>
      </c>
      <c r="AN6" s="319">
        <f>AN12+AN16+AN20+AN24+AN30+AN40+AN34+AN46</f>
        <v>29.025199999999998</v>
      </c>
      <c r="AO6" s="344">
        <f t="shared" si="18"/>
        <v>-0.53288454079768766</v>
      </c>
      <c r="AP6" s="319">
        <f>AP12+AP16+AP20+AP24+AP30+AP40+AP34+AP46</f>
        <v>28.513199999999998</v>
      </c>
      <c r="AQ6" s="344">
        <f t="shared" si="19"/>
        <v>-0.52401763491191722</v>
      </c>
      <c r="AR6" s="319">
        <f>AR12+AR16+AR20+AR24+AR30+AR40+AR34+AR46</f>
        <v>27.020600000000002</v>
      </c>
      <c r="AS6" s="344">
        <f t="shared" si="20"/>
        <v>-0.51235244116144885</v>
      </c>
      <c r="AT6" s="276">
        <f t="shared" si="21"/>
        <v>437.28159999999997</v>
      </c>
      <c r="AU6" s="275">
        <f t="shared" si="22"/>
        <v>-0.37975393648713773</v>
      </c>
      <c r="AV6" s="277"/>
      <c r="AW6" s="319">
        <v>69.868399999999994</v>
      </c>
      <c r="AX6" s="275">
        <v>-0.21912325662229301</v>
      </c>
      <c r="AY6" s="319">
        <f>AY12+AY16+AY20+AY24+AY30+AY40+AY34+AY46</f>
        <v>65.903399999999991</v>
      </c>
      <c r="AZ6" s="320">
        <f t="shared" si="23"/>
        <v>-0.26167871035480861</v>
      </c>
      <c r="BA6" s="319">
        <f>BA12+BA16+BA20+BA24+BA30+BA40+BA34+BA46</f>
        <v>57.221900000000005</v>
      </c>
      <c r="BB6" s="320">
        <f t="shared" si="24"/>
        <v>-0.34757366346545226</v>
      </c>
      <c r="BC6" s="319">
        <f>BC12+BC16+BC20+BC24+BC30+BC40+BC34+BC46</f>
        <v>55.975300000000004</v>
      </c>
      <c r="BD6" s="320">
        <f t="shared" si="25"/>
        <v>-0.36373918163486607</v>
      </c>
      <c r="BE6" s="321">
        <f>BE12+BE16+BE20+BE24+BE30+BE40+BE34+BE46</f>
        <v>58.384500000000003</v>
      </c>
      <c r="BF6" s="320">
        <f t="shared" si="26"/>
        <v>-0.34656187989439247</v>
      </c>
      <c r="BG6" s="319">
        <f>BG12+BG16+BG20+BG24+BG30+BG40+BG34+BG46</f>
        <v>55.803399999999996</v>
      </c>
      <c r="BH6" s="320">
        <f t="shared" si="27"/>
        <v>-0.38491705704050716</v>
      </c>
      <c r="BI6" s="319">
        <f>BI12+BI16+BI20+BI24+BI30+BI40+BI34+BI46</f>
        <v>52.122399999999999</v>
      </c>
      <c r="BJ6" s="320">
        <f t="shared" si="28"/>
        <v>-0.42984782057003834</v>
      </c>
      <c r="BK6" s="319">
        <f>BK12+BK16+BK20+BK24+BK30+BK40+BK34+BK46</f>
        <v>51.312700000000007</v>
      </c>
      <c r="BL6" s="320">
        <f t="shared" si="29"/>
        <v>-0.35127115590544788</v>
      </c>
      <c r="BM6" s="319">
        <f>BM12+BM16+BM20+BM24+BM30+BM40+BM34+BM46</f>
        <v>60.97</v>
      </c>
      <c r="BN6" s="320">
        <f t="shared" si="30"/>
        <v>-0.2370405130611607</v>
      </c>
      <c r="BO6" s="319">
        <f>BO12+BO16+BO20+BO24+BO30+BO40+BO34+BO46</f>
        <v>62.137099999999997</v>
      </c>
      <c r="BP6" s="320">
        <f t="shared" si="31"/>
        <v>-0.22067844524740932</v>
      </c>
      <c r="BQ6" s="319">
        <f>BQ12+BQ16+BQ20+BQ24+BQ30+BQ40+BQ34+BQ46</f>
        <v>59.9039</v>
      </c>
      <c r="BR6" s="320">
        <f t="shared" si="32"/>
        <v>-0.13405139265538357</v>
      </c>
      <c r="BS6" s="319">
        <f>BS12+BS16+BS20+BS24+BS30+BS40+BS34+BS46</f>
        <v>55.4101</v>
      </c>
      <c r="BT6" s="320">
        <f t="shared" si="33"/>
        <v>-0.13714012532546005</v>
      </c>
      <c r="BU6" s="274">
        <f t="shared" si="34"/>
        <v>705.01310000000012</v>
      </c>
      <c r="BV6" s="275">
        <f t="shared" si="35"/>
        <v>-0.29360684795457492</v>
      </c>
      <c r="BW6" s="345"/>
      <c r="BX6" s="319">
        <f>BX12+BX16+BX20+BX24+BX30+BX40+BX34+BX46</f>
        <v>89.474299999999999</v>
      </c>
      <c r="BY6" s="320">
        <f t="shared" si="36"/>
        <v>-4.5107357560066119E-2</v>
      </c>
      <c r="BZ6" s="319">
        <f>BZ12+BZ16+BZ20+BZ24+BZ30+BZ40+BZ34+BZ46</f>
        <v>89.261140000000012</v>
      </c>
      <c r="CA6" s="275">
        <f t="shared" si="37"/>
        <v>-9.3104082401912369E-2</v>
      </c>
      <c r="CB6" s="274">
        <f>SUM(CB12,CB16,CB20,CB24,CB30,CB40,CB34,CB46)</f>
        <v>87.706299999999999</v>
      </c>
      <c r="CC6" s="275">
        <f t="shared" si="38"/>
        <v>1.0289933535299944E-2</v>
      </c>
      <c r="CD6" s="274">
        <f>SUM(CD12,CD16,CD20,CD24,CD30,CD40,CD34,CD46)</f>
        <v>87.975400000000008</v>
      </c>
      <c r="CE6" s="275">
        <v>7.984229893974E-2</v>
      </c>
      <c r="CF6" s="319">
        <f>CF12+CF16+CF20+CF24+CF30+CF40+CF34+CF46</f>
        <v>89.349699999999999</v>
      </c>
      <c r="CG6" s="275">
        <f t="shared" si="39"/>
        <v>2.1263147306987973E-2</v>
      </c>
      <c r="CH6" s="319">
        <f>CH12+CH16+CH20+CH24+CH30+CH40+CH34+CH46</f>
        <v>90.725000000000009</v>
      </c>
      <c r="CI6" s="275">
        <f t="shared" si="40"/>
        <v>8.8978778567313288E-2</v>
      </c>
      <c r="CJ6" s="319">
        <f>CJ12+CJ16+CJ20+CJ24+CJ30+CJ40+CJ34+CJ46</f>
        <v>91.418399999999991</v>
      </c>
      <c r="CK6" s="275">
        <f t="shared" si="41"/>
        <v>7.6137279945379888E-2</v>
      </c>
      <c r="CL6" s="319">
        <f>CL12+CL16+CL20+CL24+CL30+CL40+CL34+CL46</f>
        <v>79.09729999999999</v>
      </c>
      <c r="CM6" s="275">
        <f t="shared" si="42"/>
        <v>-4.9221019784330577E-2</v>
      </c>
      <c r="CN6" s="319">
        <f>CN12+CN16+CN20+CN24+CN30+CN40+CN46+CN34</f>
        <v>79.912500000000009</v>
      </c>
      <c r="CO6" s="275">
        <f t="shared" si="43"/>
        <v>-4.3203557432929807E-2</v>
      </c>
      <c r="CP6" s="274">
        <f>CP12+CP16+CP20+CP24+CP30+CP40+CP46+CP34</f>
        <v>79.732300000000009</v>
      </c>
      <c r="CQ6" s="275">
        <f t="shared" si="44"/>
        <v>-6.4526234278205252E-2</v>
      </c>
      <c r="CR6" s="274">
        <f>CR12+CR16+CR20+CR24+CR30+CR40+CR46+CR34</f>
        <v>69.177199999999999</v>
      </c>
      <c r="CS6" s="275">
        <f t="shared" si="45"/>
        <v>2.6669555744862627E-2</v>
      </c>
      <c r="CT6" s="274">
        <f>CT12+CT16+CT20+CT24+CT30+CT40+CT46+CT34</f>
        <v>64.216800000000006</v>
      </c>
      <c r="CU6" s="275">
        <f t="shared" si="46"/>
        <v>-5.6875225806072516E-2</v>
      </c>
      <c r="CV6" s="274">
        <f t="shared" si="47"/>
        <v>998.0463400000001</v>
      </c>
      <c r="CW6" s="275">
        <f t="shared" si="48"/>
        <v>-5.5098573012761776E-3</v>
      </c>
      <c r="CX6" s="323">
        <f t="shared" si="49"/>
        <v>-7.1705706504455069E-2</v>
      </c>
      <c r="CY6" s="323"/>
      <c r="CZ6" s="324">
        <v>93.700900000000004</v>
      </c>
      <c r="DA6" s="319">
        <v>98.424899999999994</v>
      </c>
      <c r="DB6" s="319">
        <v>86.813000000000002</v>
      </c>
      <c r="DC6" s="319">
        <v>81.470600000000005</v>
      </c>
      <c r="DD6" s="319">
        <v>87.489400000000003</v>
      </c>
      <c r="DE6" s="319">
        <v>83.311999999999998</v>
      </c>
      <c r="DF6" s="319">
        <v>84.950500000000005</v>
      </c>
      <c r="DG6" s="319">
        <v>83.192099999999996</v>
      </c>
      <c r="DH6" s="319">
        <v>83.520899999999997</v>
      </c>
      <c r="DI6" s="319">
        <v>85.231999999999999</v>
      </c>
      <c r="DJ6" s="319">
        <v>67.380200000000002</v>
      </c>
      <c r="DK6" s="319">
        <v>68.089399999999998</v>
      </c>
      <c r="DL6" s="274">
        <v>1003.5759</v>
      </c>
      <c r="DM6" s="325">
        <v>-0.22043026664395299</v>
      </c>
      <c r="DN6" s="326"/>
      <c r="DO6" s="327">
        <f>DO12+DO16+DO20+DO24+DO30+DO40+DO34+DO46</f>
        <v>122.99980000000001</v>
      </c>
      <c r="DP6" s="84"/>
      <c r="DQ6" s="111">
        <f>DQ12+DQ16+DQ20+DQ24+DQ30+DQ40+DQ34+DQ46</f>
        <v>136.71209999999999</v>
      </c>
      <c r="DR6" s="53"/>
      <c r="DS6" s="111">
        <f>DS12+DS16+DS20+DS24+DS30+DS40+DS34+DS46</f>
        <v>121.3927</v>
      </c>
      <c r="DT6" s="53" t="e">
        <f t="shared" si="50"/>
        <v>#DIV/0!</v>
      </c>
      <c r="DU6" s="109">
        <f t="shared" si="51"/>
        <v>381.1046</v>
      </c>
      <c r="DV6" s="111">
        <f>DV12+DV16+DV20+DV24+DV30+DV40+DV34+DV46</f>
        <v>111.03439999999998</v>
      </c>
      <c r="DW6" s="53" t="e">
        <f t="shared" si="52"/>
        <v>#DIV/0!</v>
      </c>
      <c r="DX6" s="111">
        <f>DX12+DX16+DX20+DX24+DX30+DX40+DX34+DX46</f>
        <v>121.60100000000001</v>
      </c>
      <c r="DY6" s="53" t="e">
        <f t="shared" si="53"/>
        <v>#DIV/0!</v>
      </c>
      <c r="DZ6" s="111">
        <f>DZ12+DZ16+DZ20+DZ24+DZ30+DZ40+DZ34+DZ46</f>
        <v>109.9823</v>
      </c>
      <c r="EA6" s="53" t="e">
        <f t="shared" si="54"/>
        <v>#DIV/0!</v>
      </c>
      <c r="EB6" s="111">
        <f>EB12+EB16+EB20+EB24+EB30+EB40+EB34+EB46</f>
        <v>109.80080000000001</v>
      </c>
      <c r="EC6" s="53" t="e">
        <f t="shared" si="55"/>
        <v>#DIV/0!</v>
      </c>
      <c r="ED6" s="111">
        <f>ED12+ED16+ED20+ED24+ED30+ED40+ED34+ED46</f>
        <v>87.110200000000006</v>
      </c>
      <c r="EE6" s="53" t="e">
        <f t="shared" si="56"/>
        <v>#DIV/0!</v>
      </c>
      <c r="EF6" s="111">
        <f>EF12+EF16+EF20+EF24+EF30+EF40+EF34+EF46</f>
        <v>95.157399999999996</v>
      </c>
      <c r="EG6" s="53" t="e">
        <f t="shared" si="57"/>
        <v>#DIV/0!</v>
      </c>
      <c r="EH6" s="111">
        <f>EH12+EH16+EH20+EH24+EH30+EH40+EH34+EH46</f>
        <v>93.788700000000006</v>
      </c>
      <c r="EI6" s="53" t="e">
        <f t="shared" si="58"/>
        <v>#DIV/0!</v>
      </c>
      <c r="EJ6" s="111">
        <f>EJ12+EJ16+EJ20+EJ24+EJ30+EJ40+EJ34+EJ46</f>
        <v>89.815799999999996</v>
      </c>
      <c r="EK6" s="53" t="e">
        <f t="shared" si="59"/>
        <v>#DIV/0!</v>
      </c>
      <c r="EL6" s="111">
        <f>EL12+EL16+EL20+EL24+EL30+EL40+EL34+EL46</f>
        <v>87.950699999999998</v>
      </c>
      <c r="EM6" s="53" t="e">
        <f t="shared" si="60"/>
        <v>#DIV/0!</v>
      </c>
      <c r="EN6" s="111">
        <f>EN12+EN16+EN20+EN24+EN30+EN40+EN34+EN46</f>
        <v>1287.3459000000003</v>
      </c>
      <c r="EO6" s="53" t="e">
        <f t="shared" si="61"/>
        <v>#DIV/0!</v>
      </c>
      <c r="EP6" s="53"/>
      <c r="EQ6" s="53"/>
      <c r="ER6" s="346"/>
      <c r="ES6" s="53"/>
      <c r="ET6" s="346"/>
      <c r="EU6" s="53"/>
      <c r="EV6" s="346"/>
      <c r="EW6" s="53"/>
      <c r="EX6" s="346"/>
      <c r="EY6" s="53"/>
      <c r="EZ6" s="346"/>
      <c r="FA6" s="53"/>
      <c r="FB6" s="346"/>
      <c r="FC6" s="53"/>
      <c r="FD6" s="346"/>
      <c r="FE6" s="53"/>
      <c r="FF6" s="346"/>
      <c r="FG6" s="53"/>
      <c r="FH6" s="346"/>
      <c r="FI6" s="53"/>
      <c r="FJ6" s="346"/>
      <c r="FK6" s="53"/>
      <c r="FL6" s="346"/>
      <c r="FM6" s="53"/>
      <c r="FN6" s="109">
        <f t="shared" si="62"/>
        <v>0</v>
      </c>
      <c r="FO6" s="53"/>
      <c r="FP6" s="347"/>
      <c r="FQ6" s="347"/>
      <c r="FR6" s="73"/>
      <c r="FS6" s="73"/>
      <c r="FT6" s="73"/>
      <c r="FU6" s="73"/>
      <c r="FV6" s="348"/>
      <c r="FW6" s="348"/>
      <c r="FX6" s="348"/>
      <c r="FY6" s="348"/>
      <c r="FZ6" s="328"/>
      <c r="GA6" s="348"/>
      <c r="GB6" s="328"/>
      <c r="GC6" s="348"/>
      <c r="GD6" s="328"/>
      <c r="GE6" s="349"/>
      <c r="GF6" s="312"/>
      <c r="GG6" s="330"/>
      <c r="GH6" s="310"/>
      <c r="GI6" s="261"/>
      <c r="GJ6" s="53"/>
      <c r="GK6" s="347"/>
      <c r="GL6" s="53"/>
      <c r="GM6" s="347"/>
      <c r="GN6" s="53"/>
      <c r="GO6" s="347"/>
      <c r="GP6" s="53"/>
      <c r="GQ6" s="347"/>
      <c r="GR6" s="53"/>
      <c r="GS6" s="347"/>
      <c r="GT6" s="53"/>
      <c r="GU6" s="347"/>
      <c r="GV6" s="53"/>
      <c r="GW6" s="347"/>
      <c r="GX6" s="53"/>
      <c r="GY6" s="347"/>
      <c r="GZ6" s="53"/>
      <c r="HA6" s="347"/>
      <c r="HB6" s="53"/>
      <c r="HC6" s="347"/>
      <c r="HD6" s="53"/>
      <c r="HE6" s="347"/>
      <c r="HF6" s="53"/>
      <c r="HG6" s="350"/>
      <c r="HH6" s="347"/>
      <c r="HI6" s="333"/>
      <c r="HJ6" s="587"/>
      <c r="HK6" s="335"/>
      <c r="HL6" s="261"/>
      <c r="HM6" s="312"/>
      <c r="HN6" s="351"/>
      <c r="HO6" s="312"/>
      <c r="HP6" s="335"/>
      <c r="HQ6" s="53"/>
      <c r="HR6" s="351"/>
      <c r="HS6" s="337"/>
      <c r="HT6" s="351"/>
      <c r="HU6" s="338"/>
      <c r="HV6" s="352"/>
      <c r="HW6" s="351"/>
      <c r="HX6" s="337"/>
      <c r="HY6" s="351"/>
      <c r="HZ6" s="337"/>
      <c r="IA6" s="351"/>
      <c r="IB6" s="337"/>
      <c r="IC6" s="351"/>
      <c r="ID6" s="339"/>
      <c r="IE6" s="351"/>
      <c r="IF6" s="339"/>
      <c r="IG6" s="351"/>
      <c r="IH6" s="240"/>
      <c r="II6" s="351"/>
      <c r="IJ6" s="240"/>
      <c r="IK6" s="353"/>
      <c r="IL6" s="53"/>
      <c r="IM6" s="310"/>
      <c r="IN6" s="311"/>
      <c r="IO6" s="312"/>
      <c r="IP6" s="313"/>
      <c r="IQ6" s="312"/>
      <c r="IR6" s="354"/>
      <c r="IS6" s="312"/>
      <c r="IT6" s="355"/>
      <c r="IU6" s="312"/>
      <c r="IV6" s="355"/>
      <c r="IW6" s="312"/>
      <c r="IX6" s="355"/>
      <c r="IY6" s="312"/>
      <c r="IZ6" s="355"/>
      <c r="JA6" s="312"/>
      <c r="JB6" s="355"/>
      <c r="JC6" s="312"/>
      <c r="JD6" s="355"/>
      <c r="JE6" s="312"/>
      <c r="JF6" s="355"/>
      <c r="JG6" s="312"/>
      <c r="JH6" s="356"/>
      <c r="JI6" s="312"/>
      <c r="JJ6" s="357"/>
      <c r="JK6" s="333"/>
      <c r="JL6" s="317">
        <f t="shared" si="64"/>
        <v>0</v>
      </c>
      <c r="JM6" s="316"/>
      <c r="JN6" s="318"/>
      <c r="JO6" s="358"/>
      <c r="JP6" s="347"/>
      <c r="JQ6" s="347"/>
      <c r="JR6" s="347"/>
      <c r="JS6" s="347"/>
      <c r="JT6" s="347"/>
      <c r="JU6" s="347"/>
      <c r="JV6" s="347"/>
      <c r="JW6" s="347"/>
      <c r="JX6" s="347"/>
      <c r="JY6" s="347"/>
      <c r="JZ6" s="347"/>
      <c r="KA6" s="347"/>
    </row>
    <row r="7" spans="1:287" s="93" customFormat="1" ht="33" customHeight="1">
      <c r="A7" s="662"/>
      <c r="B7" s="359" t="s">
        <v>212</v>
      </c>
      <c r="C7" s="319">
        <f>C13+C17+C21+C25+C31+C41+C35+C47</f>
        <v>584.27279999999996</v>
      </c>
      <c r="D7" s="275">
        <f t="shared" si="0"/>
        <v>-0.59414109457080544</v>
      </c>
      <c r="E7" s="319">
        <f>E13+E17+E21+E25+E31+E41+E35+E47</f>
        <v>527.40501800000004</v>
      </c>
      <c r="F7" s="275">
        <f t="shared" si="1"/>
        <v>-0.55138775609846136</v>
      </c>
      <c r="G7" s="319">
        <f>G13+G17+G21+G25+G31+G41+G35+G47</f>
        <v>498.89397300000002</v>
      </c>
      <c r="H7" s="275">
        <f t="shared" si="2"/>
        <v>-0.53619578426716918</v>
      </c>
      <c r="I7" s="319">
        <f>I13+I17+I21+I25+I31+I41+I35+I47</f>
        <v>484.20420899999999</v>
      </c>
      <c r="J7" s="275">
        <f t="shared" si="3"/>
        <v>-0.5112469487569713</v>
      </c>
      <c r="K7" s="319">
        <f>K13+K17+K21+K25+K31+K41+K35+K47</f>
        <v>493.89459499999998</v>
      </c>
      <c r="L7" s="275">
        <f t="shared" si="4"/>
        <v>-0.50766212811710654</v>
      </c>
      <c r="M7" s="319">
        <f>M13+M17+M21+M25+M31+M41+M35+M47</f>
        <v>496.60357500000003</v>
      </c>
      <c r="N7" s="275">
        <f t="shared" si="5"/>
        <v>-0.47501094952667278</v>
      </c>
      <c r="O7" s="319">
        <f>O13+O17+O21+O25+O31+O41+O35+O47</f>
        <v>458.40401999999995</v>
      </c>
      <c r="P7" s="275">
        <f t="shared" si="6"/>
        <v>-0.48202648805626158</v>
      </c>
      <c r="Q7" s="126"/>
      <c r="R7" s="126"/>
      <c r="S7" s="274">
        <f t="shared" si="7"/>
        <v>3543.6781899999996</v>
      </c>
      <c r="T7" s="275">
        <f t="shared" si="8"/>
        <v>-0.57436083649430825</v>
      </c>
      <c r="U7" s="342"/>
      <c r="V7" s="319">
        <v>1439.5958599999999</v>
      </c>
      <c r="W7" s="275">
        <f t="shared" si="9"/>
        <v>-0.16464809103899725</v>
      </c>
      <c r="X7" s="319">
        <v>1175.6367</v>
      </c>
      <c r="Y7" s="320">
        <f t="shared" si="10"/>
        <v>-0.2813553721206048</v>
      </c>
      <c r="Z7" s="319">
        <f>Z13+Z17+Z21+Z25+Z31+Z41+Z35+Z47</f>
        <v>1075.6563999999998</v>
      </c>
      <c r="AA7" s="320">
        <f t="shared" si="11"/>
        <v>-0.27714945703706773</v>
      </c>
      <c r="AB7" s="319">
        <f>AB13+AB17+AB21+AB25+AB31+AB41+AB35+AB47</f>
        <v>990.69296399999996</v>
      </c>
      <c r="AC7" s="320">
        <f t="shared" si="12"/>
        <v>-0.32186269151850733</v>
      </c>
      <c r="AD7" s="319">
        <f>AD13+AD17+AD21+AD25+AD31+AD41+AD35+AD47</f>
        <v>1003.1619000000001</v>
      </c>
      <c r="AE7" s="320">
        <f t="shared" si="13"/>
        <v>-0.32766354613584014</v>
      </c>
      <c r="AF7" s="319">
        <f>AF13+AF17+AF21+AF25+AF31+AF41+AF35+AF47</f>
        <v>945.93129999999996</v>
      </c>
      <c r="AG7" s="320">
        <f t="shared" si="14"/>
        <v>-0.32462321984061238</v>
      </c>
      <c r="AH7" s="319">
        <f>AH13+AH17+AH21+AH25+AH31+AH41+AH35+AH47</f>
        <v>884.99509999999998</v>
      </c>
      <c r="AI7" s="320">
        <f t="shared" si="15"/>
        <v>-0.30494207518541483</v>
      </c>
      <c r="AJ7" s="319">
        <f>AJ13+AJ17+AJ21+AJ25+AJ31+AJ41+AJ35+AJ47</f>
        <v>809.87519999999995</v>
      </c>
      <c r="AK7" s="320">
        <f t="shared" si="16"/>
        <v>-0.37823551609061223</v>
      </c>
      <c r="AL7" s="319">
        <f>AL13+AL17+AL21+AL25+AL31+AL41+AL35+AL47</f>
        <v>832.00229999999999</v>
      </c>
      <c r="AM7" s="320">
        <f t="shared" si="17"/>
        <v>-0.50377508028324436</v>
      </c>
      <c r="AN7" s="319">
        <f>AN13+AN17+AN21+AN25+AN31+AN41+AN35+AN47</f>
        <v>721.56414100000006</v>
      </c>
      <c r="AO7" s="320">
        <f t="shared" si="18"/>
        <v>-0.57477246998432174</v>
      </c>
      <c r="AP7" s="319">
        <f>AP13+AP17+AP21+AP25+AP31+AP41+AP35+AP47</f>
        <v>737.07464100000004</v>
      </c>
      <c r="AQ7" s="320">
        <f t="shared" si="19"/>
        <v>-0.53522953633206005</v>
      </c>
      <c r="AR7" s="319">
        <f>AR13+AR17+AR21+AR25+AR31+AR41+AR35+AR47</f>
        <v>708.41417200000001</v>
      </c>
      <c r="AS7" s="320">
        <f t="shared" si="20"/>
        <v>-0.49891348452349293</v>
      </c>
      <c r="AT7" s="276">
        <f t="shared" si="21"/>
        <v>11324.600678000001</v>
      </c>
      <c r="AU7" s="275">
        <f t="shared" si="22"/>
        <v>-0.37605126669264655</v>
      </c>
      <c r="AV7" s="277"/>
      <c r="AW7" s="360">
        <v>1723.3406</v>
      </c>
      <c r="AX7" s="343">
        <v>-0.22532214924997401</v>
      </c>
      <c r="AY7" s="360">
        <f>AY13+AY17+AY21+AY25+AY31+AY41+AY35+AY47</f>
        <v>1635.9082840000001</v>
      </c>
      <c r="AZ7" s="344">
        <f t="shared" si="23"/>
        <v>-0.26826715150704206</v>
      </c>
      <c r="BA7" s="360">
        <f>BA13+BA17+BA21+BA25+BA31+BA41+BA35+BA47</f>
        <v>1488.0758000000001</v>
      </c>
      <c r="BB7" s="344">
        <f t="shared" si="24"/>
        <v>-0.33117504446358226</v>
      </c>
      <c r="BC7" s="360">
        <f>BC13+BC17+BC21+BC25+BC31+BC41+BC35+BC47</f>
        <v>1460.9032000000002</v>
      </c>
      <c r="BD7" s="344">
        <f t="shared" si="25"/>
        <v>-0.3552385506214526</v>
      </c>
      <c r="BE7" s="321">
        <f>BE13+BE17+BE21+BE25+BE31+BE41+BE35+BE47</f>
        <v>1492.0534119999998</v>
      </c>
      <c r="BF7" s="344">
        <f t="shared" si="26"/>
        <v>-0.35300864838631751</v>
      </c>
      <c r="BG7" s="319">
        <f>BG13+BG17+BG21+BG25+BG31+BG41+BG35+BG47</f>
        <v>1400.5979</v>
      </c>
      <c r="BH7" s="344">
        <f t="shared" si="27"/>
        <v>-0.35786602688521696</v>
      </c>
      <c r="BI7" s="319">
        <f>BI13+BI17+BI21+BI25+BI31+BI41+BI35+BI47</f>
        <v>1273.2681240000002</v>
      </c>
      <c r="BJ7" s="344">
        <f t="shared" si="28"/>
        <v>-0.37034051865993345</v>
      </c>
      <c r="BK7" s="319">
        <f>BK13+BK17+BK21+BK25+BK31+BK41+BK35+BK47</f>
        <v>1302.5433600000001</v>
      </c>
      <c r="BL7" s="344">
        <f t="shared" si="29"/>
        <v>-0.33207782159907906</v>
      </c>
      <c r="BM7" s="319">
        <f>BM13+BM17+BM21+BM25+BM31+BM41+BM35+BM47</f>
        <v>1676.6636800000001</v>
      </c>
      <c r="BN7" s="344">
        <f t="shared" si="30"/>
        <v>-0.1250743053277642</v>
      </c>
      <c r="BO7" s="319">
        <f>BO13+BO17+BO21+BO25+BO31+BO41+BO35+BO47</f>
        <v>1696.8895240000002</v>
      </c>
      <c r="BP7" s="344">
        <f t="shared" si="31"/>
        <v>-0.16210463392229635</v>
      </c>
      <c r="BQ7" s="319">
        <f>BQ13+BQ17+BQ21+BQ25+BQ31+BQ41+BQ35+BQ47</f>
        <v>1585.889592</v>
      </c>
      <c r="BR7" s="344">
        <f t="shared" si="32"/>
        <v>-0.10294426045162497</v>
      </c>
      <c r="BS7" s="319">
        <f>BS13+BS17+BS21+BS25+BS31+BS41+BS35+BS47</f>
        <v>1413.756208</v>
      </c>
      <c r="BT7" s="344">
        <f t="shared" si="33"/>
        <v>-0.10539271774202674</v>
      </c>
      <c r="BU7" s="274">
        <f t="shared" si="34"/>
        <v>18149.889683999998</v>
      </c>
      <c r="BV7" s="275">
        <f t="shared" si="35"/>
        <v>-0.26519526820683692</v>
      </c>
      <c r="BW7" s="345"/>
      <c r="BX7" s="360">
        <f>BX13+BX17+BX21+BX25+BX31+BX41+BX35+BX47</f>
        <v>2224.59</v>
      </c>
      <c r="BY7" s="344">
        <f t="shared" si="36"/>
        <v>-8.8334998388247987E-2</v>
      </c>
      <c r="BZ7" s="360">
        <f>BZ13+BZ17+BZ21+BZ25+BZ31+BZ41+BZ35+BZ47</f>
        <v>2235.6633125999997</v>
      </c>
      <c r="CA7" s="344">
        <f t="shared" si="37"/>
        <v>-9.5091005054556477E-2</v>
      </c>
      <c r="CB7" s="360">
        <f>SUM(CB13,CB17,CB21,CB25,CB31,CB41,CB35,CB47)</f>
        <v>2224.9106999999999</v>
      </c>
      <c r="CC7" s="343">
        <f t="shared" si="38"/>
        <v>6.9092272516743769E-2</v>
      </c>
      <c r="CD7" s="360">
        <f>SUM(CD13,CD17,CD21,CD25,CD31,CD41,CD35,CD47)</f>
        <v>2265.8042</v>
      </c>
      <c r="CE7" s="343">
        <v>0.16991621333573101</v>
      </c>
      <c r="CF7" s="319">
        <f>SUM(CF13,CF17,CF21,CF25,CF31,CF41,CF35,CF47)</f>
        <v>2306.1412</v>
      </c>
      <c r="CG7" s="275">
        <f t="shared" si="39"/>
        <v>0.11958690180617171</v>
      </c>
      <c r="CH7" s="319">
        <f>SUM(CH13,CH17,CH21,CH25,CH31,CH41,CH35,CH47)</f>
        <v>2181.1615000000002</v>
      </c>
      <c r="CI7" s="275">
        <f t="shared" si="40"/>
        <v>8.9147247067826729E-2</v>
      </c>
      <c r="CJ7" s="319">
        <f>SUM(CJ13,CJ17,CJ21,CJ25,CJ31,CJ41,CJ35,CJ47)</f>
        <v>2022.1534999999999</v>
      </c>
      <c r="CK7" s="275">
        <f t="shared" si="41"/>
        <v>-4.8058763023951956E-2</v>
      </c>
      <c r="CL7" s="319">
        <f>SUM(CL13,CL17,CL21,CL25,CL31,CL41,CL35,CL47)</f>
        <v>1950.1424</v>
      </c>
      <c r="CM7" s="275">
        <f t="shared" si="42"/>
        <v>5.7117056222224516E-3</v>
      </c>
      <c r="CN7" s="319">
        <f>SUM(CN13,CN17,CN21,CN25,CN31,CN41,CN35,CN47)</f>
        <v>1916.3498</v>
      </c>
      <c r="CO7" s="275">
        <f t="shared" si="43"/>
        <v>-7.6144083838408427E-2</v>
      </c>
      <c r="CP7" s="274">
        <f>SUM(CP13,CP17,CP21,CP25,CP31,CP41,CP35,CP47)</f>
        <v>2025.1807000000001</v>
      </c>
      <c r="CQ7" s="275">
        <f t="shared" si="44"/>
        <v>-1.9850823474476864E-2</v>
      </c>
      <c r="CR7" s="274">
        <f>SUM(CR13,CR17,CR21,CR25,CR31,CR41,CR35,CR47)</f>
        <v>1767.883</v>
      </c>
      <c r="CS7" s="275">
        <f t="shared" si="45"/>
        <v>0.17601640518415418</v>
      </c>
      <c r="CT7" s="274">
        <f>SUM(CT13,CT17,CT21,CT25,CT31,CT41,CT35,CT47)</f>
        <v>1580.3092999999999</v>
      </c>
      <c r="CU7" s="275">
        <f t="shared" si="46"/>
        <v>-2.0868215820862401E-2</v>
      </c>
      <c r="CV7" s="274">
        <f t="shared" si="47"/>
        <v>24700.289612600005</v>
      </c>
      <c r="CW7" s="275">
        <f t="shared" si="48"/>
        <v>1.5967029186380266E-2</v>
      </c>
      <c r="CX7" s="323">
        <f t="shared" si="49"/>
        <v>-0.10610074309216178</v>
      </c>
      <c r="CY7" s="323"/>
      <c r="CZ7" s="361">
        <v>2440.1397400000001</v>
      </c>
      <c r="DA7" s="360">
        <v>2470.5946399999998</v>
      </c>
      <c r="DB7" s="360">
        <v>2081.1212999999998</v>
      </c>
      <c r="DC7" s="360">
        <v>1936.7234800000001</v>
      </c>
      <c r="DD7" s="360">
        <v>2059.8143799999998</v>
      </c>
      <c r="DE7" s="360">
        <v>2002.6323400000001</v>
      </c>
      <c r="DF7" s="360">
        <v>2124.2419399999999</v>
      </c>
      <c r="DG7" s="360">
        <v>1939.06702</v>
      </c>
      <c r="DH7" s="360">
        <v>2074.2950999999998</v>
      </c>
      <c r="DI7" s="360">
        <v>2066.1963999999998</v>
      </c>
      <c r="DJ7" s="360">
        <v>1503.2809</v>
      </c>
      <c r="DK7" s="360">
        <v>1613.9903999999999</v>
      </c>
      <c r="DL7" s="360">
        <v>24312.09764</v>
      </c>
      <c r="DM7" s="362">
        <v>-0.26082930459761799</v>
      </c>
      <c r="DN7" s="326"/>
      <c r="DO7" s="327">
        <f>DO13+DO17+DO21+DO25+DO31+DO41+DO35+DO47</f>
        <v>3325.0446999999999</v>
      </c>
      <c r="DP7" s="84"/>
      <c r="DQ7" s="111">
        <f>DQ13+DQ17+DQ21+DQ25+DQ31+DQ41+DQ35+DQ47</f>
        <v>3870.8858</v>
      </c>
      <c r="DR7" s="53"/>
      <c r="DS7" s="111">
        <f>DS13+DS17+DS21+DS25+DS31+DS41+DS35+DS47</f>
        <v>3401.4900000000002</v>
      </c>
      <c r="DT7" s="53" t="e">
        <f t="shared" si="50"/>
        <v>#DIV/0!</v>
      </c>
      <c r="DU7" s="109">
        <f t="shared" si="51"/>
        <v>10597.4205</v>
      </c>
      <c r="DV7" s="111">
        <f>DV13+DV17+DV21+DV25+DV31+DV41+DV35+DV47</f>
        <v>2760.0994999999998</v>
      </c>
      <c r="DW7" s="53" t="e">
        <f t="shared" si="52"/>
        <v>#DIV/0!</v>
      </c>
      <c r="DX7" s="111">
        <f>DX13+DX17+DX21+DX25+DX31+DX41+DX35+DX47</f>
        <v>3101.4784</v>
      </c>
      <c r="DY7" s="53" t="e">
        <f t="shared" si="53"/>
        <v>#DIV/0!</v>
      </c>
      <c r="DZ7" s="111">
        <f>DZ13+DZ17+DZ21+DZ25+DZ31+DZ41+DZ35+DZ47</f>
        <v>2696.0046000000002</v>
      </c>
      <c r="EA7" s="53" t="e">
        <f t="shared" si="54"/>
        <v>#DIV/0!</v>
      </c>
      <c r="EB7" s="111">
        <f>EB13+EB17+EB21+EB25+EB31+EB41+EB35+EB47</f>
        <v>2575.3928999999998</v>
      </c>
      <c r="EC7" s="53" t="e">
        <f t="shared" si="55"/>
        <v>#DIV/0!</v>
      </c>
      <c r="ED7" s="111">
        <f>ED13+ED17+ED21+ED25+ED31+ED41+ED35+ED47</f>
        <v>2100.1406999999999</v>
      </c>
      <c r="EE7" s="53" t="e">
        <f t="shared" si="56"/>
        <v>#DIV/0!</v>
      </c>
      <c r="EF7" s="111">
        <f>EF13+EF17+EF21+EF25+EF31+EF41+EF35+EF47</f>
        <v>2338.1611000000003</v>
      </c>
      <c r="EG7" s="53" t="e">
        <f t="shared" si="57"/>
        <v>#DIV/0!</v>
      </c>
      <c r="EH7" s="111">
        <f>EH13+EH17+EH21+EH25+EH31+EH41+EH35+EH47</f>
        <v>2334.3780999999999</v>
      </c>
      <c r="EI7" s="53" t="e">
        <f t="shared" si="58"/>
        <v>#DIV/0!</v>
      </c>
      <c r="EJ7" s="111">
        <f>EJ13+EJ17+EJ21+EJ25+EJ31+EJ41+EJ35+EJ47</f>
        <v>2206.7665999999999</v>
      </c>
      <c r="EK7" s="53" t="e">
        <f t="shared" si="59"/>
        <v>#DIV/0!</v>
      </c>
      <c r="EL7" s="111">
        <f>EL13+EL17+EL21+EL25+EL31+EL41+EL35+EL47</f>
        <v>2181.2040000000002</v>
      </c>
      <c r="EM7" s="53" t="e">
        <f t="shared" si="60"/>
        <v>#DIV/0!</v>
      </c>
      <c r="EN7" s="111">
        <f>EN13+EN17+EN21+EN25+EN31+EN41+EN35+EN47</f>
        <v>32891.046399999999</v>
      </c>
      <c r="EO7" s="53" t="e">
        <f t="shared" si="61"/>
        <v>#DIV/0!</v>
      </c>
      <c r="EP7" s="53"/>
      <c r="EQ7" s="53"/>
      <c r="ER7" s="346"/>
      <c r="ES7" s="53"/>
      <c r="ET7" s="346"/>
      <c r="EU7" s="53"/>
      <c r="EV7" s="346"/>
      <c r="EW7" s="53"/>
      <c r="EX7" s="346"/>
      <c r="EY7" s="53"/>
      <c r="EZ7" s="346"/>
      <c r="FA7" s="53"/>
      <c r="FB7" s="346"/>
      <c r="FC7" s="53"/>
      <c r="FD7" s="346"/>
      <c r="FE7" s="53"/>
      <c r="FF7" s="346"/>
      <c r="FG7" s="53"/>
      <c r="FH7" s="346"/>
      <c r="FI7" s="53"/>
      <c r="FJ7" s="346"/>
      <c r="FK7" s="53"/>
      <c r="FL7" s="346"/>
      <c r="FM7" s="53"/>
      <c r="FN7" s="109">
        <f t="shared" si="62"/>
        <v>0</v>
      </c>
      <c r="FO7" s="53"/>
      <c r="FP7" s="347"/>
      <c r="FQ7" s="347"/>
      <c r="FR7" s="73"/>
      <c r="FS7" s="73"/>
      <c r="FT7" s="73"/>
      <c r="FU7" s="73"/>
      <c r="FV7" s="348"/>
      <c r="FW7" s="348"/>
      <c r="FX7" s="348"/>
      <c r="FY7" s="348"/>
      <c r="FZ7" s="328"/>
      <c r="GA7" s="348"/>
      <c r="GB7" s="328"/>
      <c r="GC7" s="348"/>
      <c r="GD7" s="328"/>
      <c r="GE7" s="349"/>
      <c r="GF7" s="312"/>
      <c r="GG7" s="126"/>
      <c r="GH7" s="310"/>
      <c r="GI7" s="261"/>
      <c r="GJ7" s="53"/>
      <c r="GK7" s="347"/>
      <c r="GL7" s="53"/>
      <c r="GM7" s="347"/>
      <c r="GN7" s="53"/>
      <c r="GO7" s="347"/>
      <c r="GP7" s="53"/>
      <c r="GQ7" s="347"/>
      <c r="GR7" s="53"/>
      <c r="GS7" s="347"/>
      <c r="GT7" s="53"/>
      <c r="GU7" s="347"/>
      <c r="GV7" s="53"/>
      <c r="GW7" s="347"/>
      <c r="GX7" s="53"/>
      <c r="GY7" s="347"/>
      <c r="GZ7" s="53"/>
      <c r="HA7" s="347"/>
      <c r="HB7" s="53"/>
      <c r="HC7" s="347"/>
      <c r="HD7" s="53"/>
      <c r="HE7" s="347"/>
      <c r="HF7" s="53"/>
      <c r="HG7" s="350"/>
      <c r="HH7" s="347"/>
      <c r="HI7" s="333"/>
      <c r="HJ7" s="587"/>
      <c r="HK7" s="335"/>
      <c r="HL7" s="261"/>
      <c r="HM7" s="312"/>
      <c r="HN7" s="351"/>
      <c r="HO7" s="312"/>
      <c r="HP7" s="335"/>
      <c r="HQ7" s="53"/>
      <c r="HR7" s="351"/>
      <c r="HS7" s="337"/>
      <c r="HT7" s="351"/>
      <c r="HU7" s="338"/>
      <c r="HV7" s="352"/>
      <c r="HW7" s="351"/>
      <c r="HX7" s="337"/>
      <c r="HY7" s="351"/>
      <c r="HZ7" s="337"/>
      <c r="IA7" s="351"/>
      <c r="IB7" s="337"/>
      <c r="IC7" s="351"/>
      <c r="ID7" s="339"/>
      <c r="IE7" s="351"/>
      <c r="IF7" s="339"/>
      <c r="IG7" s="351"/>
      <c r="IH7" s="240"/>
      <c r="II7" s="351"/>
      <c r="IJ7" s="240"/>
      <c r="IK7" s="353"/>
      <c r="IL7" s="53"/>
      <c r="IM7" s="310"/>
      <c r="IN7" s="311"/>
      <c r="IO7" s="312"/>
      <c r="IP7" s="313"/>
      <c r="IQ7" s="312"/>
      <c r="IR7" s="354"/>
      <c r="IS7" s="312"/>
      <c r="IT7" s="355"/>
      <c r="IU7" s="312"/>
      <c r="IV7" s="355"/>
      <c r="IW7" s="312"/>
      <c r="IX7" s="355"/>
      <c r="IY7" s="312"/>
      <c r="IZ7" s="355"/>
      <c r="JA7" s="312"/>
      <c r="JB7" s="355"/>
      <c r="JC7" s="312"/>
      <c r="JD7" s="355"/>
      <c r="JE7" s="312"/>
      <c r="JF7" s="355"/>
      <c r="JG7" s="312"/>
      <c r="JH7" s="356"/>
      <c r="JI7" s="312"/>
      <c r="JJ7" s="357"/>
      <c r="JK7" s="333"/>
      <c r="JL7" s="317">
        <f t="shared" si="64"/>
        <v>0</v>
      </c>
      <c r="JM7" s="316"/>
      <c r="JN7" s="318"/>
      <c r="JO7" s="358"/>
      <c r="JP7" s="347"/>
      <c r="JQ7" s="347"/>
      <c r="JR7" s="347"/>
      <c r="JS7" s="347"/>
      <c r="JT7" s="347"/>
      <c r="JU7" s="347"/>
      <c r="JV7" s="347"/>
      <c r="JW7" s="347"/>
      <c r="JX7" s="347"/>
      <c r="JY7" s="347"/>
      <c r="JZ7" s="347"/>
      <c r="KA7" s="347"/>
    </row>
    <row r="8" spans="1:287" s="92" customFormat="1" ht="27" hidden="1" customHeight="1">
      <c r="A8" s="684" t="s">
        <v>87</v>
      </c>
      <c r="B8" s="273" t="s">
        <v>206</v>
      </c>
      <c r="C8" s="274">
        <v>323.88040000000001</v>
      </c>
      <c r="D8" s="275">
        <f t="shared" si="0"/>
        <v>0.26927303366383204</v>
      </c>
      <c r="E8" s="274">
        <v>236.0855</v>
      </c>
      <c r="F8" s="275">
        <f t="shared" si="1"/>
        <v>-6.5570798738660785E-2</v>
      </c>
      <c r="G8" s="274">
        <v>326.99599999999998</v>
      </c>
      <c r="H8" s="275">
        <f t="shared" si="2"/>
        <v>5.4362567155978647E-2</v>
      </c>
      <c r="I8" s="274">
        <v>335.78699999999998</v>
      </c>
      <c r="J8" s="275">
        <f t="shared" si="3"/>
        <v>-4.0170100785635876E-3</v>
      </c>
      <c r="K8" s="274">
        <v>327.59769999999997</v>
      </c>
      <c r="L8" s="275">
        <f t="shared" si="4"/>
        <v>4.3053646956337843E-2</v>
      </c>
      <c r="M8" s="274">
        <v>341.17590000000001</v>
      </c>
      <c r="N8" s="275">
        <f t="shared" si="5"/>
        <v>5.7504472704414722E-2</v>
      </c>
      <c r="O8" s="274">
        <v>346.41699999999997</v>
      </c>
      <c r="P8" s="275">
        <f t="shared" si="6"/>
        <v>-2.1072424769452702E-5</v>
      </c>
      <c r="Q8" s="126"/>
      <c r="R8" s="126"/>
      <c r="S8" s="274">
        <f t="shared" si="7"/>
        <v>2237.9395</v>
      </c>
      <c r="T8" s="275">
        <f t="shared" si="8"/>
        <v>-9.1234115100219393E-2</v>
      </c>
      <c r="U8" s="275"/>
      <c r="V8" s="274">
        <v>255.17</v>
      </c>
      <c r="W8" s="275">
        <f t="shared" si="9"/>
        <v>5.7713267469662108</v>
      </c>
      <c r="X8" s="274">
        <v>252.65209999999999</v>
      </c>
      <c r="Y8" s="275">
        <f t="shared" si="10"/>
        <v>6.8376246285186042</v>
      </c>
      <c r="Z8" s="274">
        <v>310.13619999999997</v>
      </c>
      <c r="AA8" s="275">
        <f t="shared" si="11"/>
        <v>4.9743255348044269</v>
      </c>
      <c r="AB8" s="274">
        <v>337.1413</v>
      </c>
      <c r="AC8" s="275">
        <f t="shared" si="12"/>
        <v>4.709894639860039</v>
      </c>
      <c r="AD8" s="274">
        <v>314.07560000000001</v>
      </c>
      <c r="AE8" s="275">
        <f t="shared" si="13"/>
        <v>4.3435210091039167</v>
      </c>
      <c r="AF8" s="274">
        <v>322.62360000000001</v>
      </c>
      <c r="AG8" s="275">
        <f t="shared" si="14"/>
        <v>4.9757173207184415</v>
      </c>
      <c r="AH8" s="274">
        <v>346.42430000000002</v>
      </c>
      <c r="AI8" s="275">
        <f t="shared" si="15"/>
        <v>6.0320683670465964</v>
      </c>
      <c r="AJ8" s="274">
        <v>324.39080000000001</v>
      </c>
      <c r="AK8" s="275">
        <f t="shared" si="16"/>
        <v>6.3560339784029436</v>
      </c>
      <c r="AL8" s="274">
        <v>349.41219999999998</v>
      </c>
      <c r="AM8" s="275">
        <f t="shared" si="17"/>
        <v>5.5161125491395451</v>
      </c>
      <c r="AN8" s="274">
        <v>330.85219999999998</v>
      </c>
      <c r="AO8" s="275">
        <f t="shared" si="18"/>
        <v>0.10862473143212514</v>
      </c>
      <c r="AP8" s="274">
        <v>355.15159999999997</v>
      </c>
      <c r="AQ8" s="275">
        <f t="shared" si="19"/>
        <v>0.16103060739460218</v>
      </c>
      <c r="AR8" s="274">
        <v>354.37920000000003</v>
      </c>
      <c r="AS8" s="275">
        <f t="shared" si="20"/>
        <v>0.17924552474348077</v>
      </c>
      <c r="AT8" s="276">
        <f t="shared" si="21"/>
        <v>3852.4090999999999</v>
      </c>
      <c r="AU8" s="275">
        <f t="shared" si="22"/>
        <v>1.8632464860391798</v>
      </c>
      <c r="AV8" s="277"/>
      <c r="AW8" s="363">
        <v>37.683900000000001</v>
      </c>
      <c r="AX8" s="279">
        <v>1.3388716484607699</v>
      </c>
      <c r="AY8" s="278">
        <v>32.235799999999998</v>
      </c>
      <c r="AZ8" s="279">
        <f t="shared" si="23"/>
        <v>6.9308441472281768E-2</v>
      </c>
      <c r="BA8" s="278">
        <v>51.911499999999997</v>
      </c>
      <c r="BB8" s="279">
        <f t="shared" si="24"/>
        <v>1.6864740535773581E-3</v>
      </c>
      <c r="BC8" s="278">
        <v>59.045099999999998</v>
      </c>
      <c r="BD8" s="279">
        <f t="shared" si="25"/>
        <v>0.14416071124064045</v>
      </c>
      <c r="BE8" s="364">
        <v>58.776899999999998</v>
      </c>
      <c r="BF8" s="279">
        <f t="shared" si="26"/>
        <v>0.14084490639648295</v>
      </c>
      <c r="BG8" s="281">
        <v>53.989100000000001</v>
      </c>
      <c r="BH8" s="279">
        <f t="shared" si="27"/>
        <v>0.10107682581118826</v>
      </c>
      <c r="BI8" s="281">
        <v>49.263500000000001</v>
      </c>
      <c r="BJ8" s="279">
        <f t="shared" si="28"/>
        <v>0.11317365269461077</v>
      </c>
      <c r="BK8" s="281">
        <v>44.098599999999998</v>
      </c>
      <c r="BL8" s="279">
        <f t="shared" si="29"/>
        <v>7.4171327240485363E-2</v>
      </c>
      <c r="BM8" s="281">
        <v>53.622799999999998</v>
      </c>
      <c r="BN8" s="279">
        <f t="shared" si="30"/>
        <v>0.25056671362071703</v>
      </c>
      <c r="BO8" s="281">
        <v>298.4348</v>
      </c>
      <c r="BP8" s="279">
        <f t="shared" si="31"/>
        <v>4.5531638550540183</v>
      </c>
      <c r="BQ8" s="281">
        <v>305.89339999999999</v>
      </c>
      <c r="BR8" s="279">
        <f t="shared" si="32"/>
        <v>4.6128568204379183</v>
      </c>
      <c r="BS8" s="281">
        <v>300.51350000000002</v>
      </c>
      <c r="BT8" s="279">
        <f t="shared" si="33"/>
        <v>5.1833035670194736</v>
      </c>
      <c r="BU8" s="278">
        <f t="shared" si="34"/>
        <v>1345.4688999999998</v>
      </c>
      <c r="BV8" s="279">
        <f t="shared" si="35"/>
        <v>1.5136270505776617</v>
      </c>
      <c r="BW8" s="282"/>
      <c r="BX8" s="363">
        <v>16.111999999999998</v>
      </c>
      <c r="BY8" s="279">
        <f t="shared" si="36"/>
        <v>-0.61491395793499048</v>
      </c>
      <c r="BZ8" s="363">
        <v>30.1464</v>
      </c>
      <c r="CA8" s="279">
        <f t="shared" si="37"/>
        <v>-0.23524920154541229</v>
      </c>
      <c r="CB8" s="278">
        <v>51.824100000000001</v>
      </c>
      <c r="CC8" s="365">
        <f t="shared" si="38"/>
        <v>0.85976099906696346</v>
      </c>
      <c r="CD8" s="366">
        <v>51.605600000000003</v>
      </c>
      <c r="CE8" s="365">
        <v>1.4731789840938201</v>
      </c>
      <c r="CF8" s="281">
        <v>51.520499999999998</v>
      </c>
      <c r="CG8" s="279">
        <f t="shared" si="39"/>
        <v>0.89535546767221552</v>
      </c>
      <c r="CH8" s="281">
        <v>49.033000000000001</v>
      </c>
      <c r="CI8" s="279">
        <f t="shared" si="40"/>
        <v>0.40892137762989278</v>
      </c>
      <c r="CJ8" s="281">
        <v>44.255000000000003</v>
      </c>
      <c r="CK8" s="279">
        <f t="shared" si="41"/>
        <v>0.22909729184777028</v>
      </c>
      <c r="CL8" s="278">
        <v>41.053600000000003</v>
      </c>
      <c r="CM8" s="279">
        <f t="shared" si="42"/>
        <v>0.38763507552737342</v>
      </c>
      <c r="CN8" s="278">
        <v>42.878799999999998</v>
      </c>
      <c r="CO8" s="279">
        <f t="shared" si="43"/>
        <v>0.49174265327493294</v>
      </c>
      <c r="CP8" s="278">
        <v>53.741399999999999</v>
      </c>
      <c r="CQ8" s="279">
        <f t="shared" si="44"/>
        <v>1.7833315206413825</v>
      </c>
      <c r="CR8" s="278">
        <v>54.498699999999999</v>
      </c>
      <c r="CS8" s="279">
        <f t="shared" si="45"/>
        <v>2.7610210898249878</v>
      </c>
      <c r="CT8" s="290">
        <v>48.6008</v>
      </c>
      <c r="CU8" s="279">
        <f t="shared" si="46"/>
        <v>3.4071565240258623</v>
      </c>
      <c r="CV8" s="278">
        <f t="shared" si="47"/>
        <v>535.26990000000001</v>
      </c>
      <c r="CW8" s="279">
        <f t="shared" si="48"/>
        <v>0.61645470078655995</v>
      </c>
      <c r="CX8" s="283">
        <f t="shared" si="49"/>
        <v>-0.10822093004053313</v>
      </c>
      <c r="CY8" s="283"/>
      <c r="CZ8" s="367">
        <v>41.84</v>
      </c>
      <c r="DA8" s="363">
        <v>39.419899999999998</v>
      </c>
      <c r="DB8" s="363">
        <v>27.866</v>
      </c>
      <c r="DC8" s="363">
        <v>20.866099999999999</v>
      </c>
      <c r="DD8" s="278">
        <v>27.182500000000001</v>
      </c>
      <c r="DE8" s="278">
        <v>34.8018</v>
      </c>
      <c r="DF8" s="278">
        <v>36.006100000000004</v>
      </c>
      <c r="DG8" s="278">
        <v>29.5853</v>
      </c>
      <c r="DH8" s="278">
        <v>28.7441</v>
      </c>
      <c r="DI8" s="278">
        <v>19.308299999999999</v>
      </c>
      <c r="DJ8" s="278">
        <v>14.490399999999999</v>
      </c>
      <c r="DK8" s="278">
        <v>11.027699999999999</v>
      </c>
      <c r="DL8" s="278">
        <v>331.13819999999998</v>
      </c>
      <c r="DM8" s="286">
        <v>-0.42760377395671201</v>
      </c>
      <c r="DN8" s="287"/>
      <c r="DO8" s="288">
        <v>34.234000000000002</v>
      </c>
      <c r="DP8" s="289">
        <f>(DO8-DX8)/DX8</f>
        <v>-0.46866366599410214</v>
      </c>
      <c r="DQ8" s="292">
        <v>30.758800000000001</v>
      </c>
      <c r="DR8" s="291"/>
      <c r="DS8" s="292">
        <v>46.277999999999999</v>
      </c>
      <c r="DT8" s="291" t="e">
        <f t="shared" si="50"/>
        <v>#DIV/0!</v>
      </c>
      <c r="DU8" s="292">
        <f t="shared" si="51"/>
        <v>111.27080000000001</v>
      </c>
      <c r="DV8" s="292">
        <v>64.37</v>
      </c>
      <c r="DW8" s="291">
        <f t="shared" si="52"/>
        <v>4.4504657070279423</v>
      </c>
      <c r="DX8" s="292">
        <v>64.430000000000007</v>
      </c>
      <c r="DY8" s="291">
        <f t="shared" si="53"/>
        <v>1.1743532286260034</v>
      </c>
      <c r="DZ8" s="292">
        <v>63.33</v>
      </c>
      <c r="EA8" s="291">
        <f t="shared" si="54"/>
        <v>0.36134995700773848</v>
      </c>
      <c r="EB8" s="292">
        <v>61</v>
      </c>
      <c r="EC8" s="291">
        <f t="shared" si="55"/>
        <v>7.6027518080790307E-2</v>
      </c>
      <c r="ED8" s="368">
        <v>22.8109</v>
      </c>
      <c r="EE8" s="291">
        <f t="shared" si="56"/>
        <v>-0.67648702311728826</v>
      </c>
      <c r="EF8" s="368">
        <v>47.280799999999999</v>
      </c>
      <c r="EG8" s="291">
        <f t="shared" si="57"/>
        <v>-0.31297878523684969</v>
      </c>
      <c r="EH8" s="368">
        <v>49.418900000000001</v>
      </c>
      <c r="EI8" s="291">
        <f t="shared" si="58"/>
        <v>-0.5862796149016325</v>
      </c>
      <c r="EJ8" s="368">
        <v>49.061</v>
      </c>
      <c r="EK8" s="291">
        <f t="shared" si="59"/>
        <v>-0.4355614358030373</v>
      </c>
      <c r="EL8" s="368">
        <v>45.5398</v>
      </c>
      <c r="EM8" s="291">
        <f t="shared" si="60"/>
        <v>-0.35404539007092201</v>
      </c>
      <c r="EN8" s="290">
        <f t="shared" ref="EN8:EN39" si="66">DO8+DQ8+DS8+DV8+DX8+DZ8+EB8+ED8+EF8+EH8+EJ8+EL8</f>
        <v>578.51220000000001</v>
      </c>
      <c r="EO8" s="291">
        <f t="shared" si="61"/>
        <v>-0.27942840758406473</v>
      </c>
      <c r="EP8" s="369">
        <v>242</v>
      </c>
      <c r="EQ8" s="291">
        <f>(EP8-FP8)/FP8</f>
        <v>-0.63221884498480241</v>
      </c>
      <c r="ER8" s="292">
        <v>0</v>
      </c>
      <c r="ES8" s="291">
        <f>(ER8-FQ8)/FQ8</f>
        <v>-1</v>
      </c>
      <c r="ET8" s="292">
        <v>0</v>
      </c>
      <c r="EU8" s="291">
        <f>(ET8-FR8)/FR8</f>
        <v>-1</v>
      </c>
      <c r="EV8" s="292">
        <v>11.81</v>
      </c>
      <c r="EW8" s="291">
        <f>(EV8-FS8)/FS8</f>
        <v>-0.97201421800947863</v>
      </c>
      <c r="EX8" s="292">
        <v>29.631799999999998</v>
      </c>
      <c r="EY8" s="291">
        <f>(EX8-FT8)/FT8</f>
        <v>-0.92573483709273185</v>
      </c>
      <c r="EZ8" s="292">
        <v>46.52</v>
      </c>
      <c r="FA8" s="291">
        <f>(EZ8-FU8)/FU8</f>
        <v>-0.87693121693121701</v>
      </c>
      <c r="FB8" s="292">
        <v>56.69</v>
      </c>
      <c r="FC8" s="291">
        <f>(FB8-FV8)/FV8</f>
        <v>-0.8484224598930481</v>
      </c>
      <c r="FD8" s="292">
        <v>70.510000000000005</v>
      </c>
      <c r="FE8" s="291">
        <f>(FD8-FW8)/FW8</f>
        <v>-0.77686708860759501</v>
      </c>
      <c r="FF8" s="292">
        <v>68.819999999999993</v>
      </c>
      <c r="FG8" s="291">
        <f>(FF8-FX8)/FX8</f>
        <v>-0.80280802292263609</v>
      </c>
      <c r="FH8" s="292">
        <v>119.45</v>
      </c>
      <c r="FI8" s="291">
        <f>(FH8-FY8)/FY8</f>
        <v>-0.66065340909090908</v>
      </c>
      <c r="FJ8" s="292">
        <v>86.92</v>
      </c>
      <c r="FK8" s="291">
        <f>(FJ8-GA8)/GA8</f>
        <v>-0.7013058419243986</v>
      </c>
      <c r="FL8" s="292">
        <v>70.5</v>
      </c>
      <c r="FM8" s="291">
        <f>(FL8-GC8)/GC8</f>
        <v>-0.60169491525423724</v>
      </c>
      <c r="FN8" s="292">
        <f t="shared" si="62"/>
        <v>802.85180000000003</v>
      </c>
      <c r="FO8" s="291">
        <f>(FN8-(FP8+FQ8+FR8+FS8+FT8+FU8+FV8+FW8+FX8+FY8+GA8+GC8))/(FP8+FQ8+FR8+FS8+FT8+FU8+FV8+FW8+FX8+FY8+GA8+GC8)</f>
        <v>-0.83558226500102395</v>
      </c>
      <c r="FP8" s="369">
        <v>658</v>
      </c>
      <c r="FQ8" s="369">
        <v>680</v>
      </c>
      <c r="FR8" s="369">
        <v>487</v>
      </c>
      <c r="FS8" s="369">
        <v>422</v>
      </c>
      <c r="FT8" s="369">
        <v>399</v>
      </c>
      <c r="FU8" s="369">
        <v>378</v>
      </c>
      <c r="FV8" s="370" t="s">
        <v>213</v>
      </c>
      <c r="FW8" s="370" t="s">
        <v>214</v>
      </c>
      <c r="FX8" s="370" t="s">
        <v>215</v>
      </c>
      <c r="FY8" s="370" t="s">
        <v>216</v>
      </c>
      <c r="FZ8" s="294">
        <f>(FY8-HA8)/HA8</f>
        <v>-0.54285714285714282</v>
      </c>
      <c r="GA8" s="370" t="s">
        <v>217</v>
      </c>
      <c r="GB8" s="294">
        <f>(GA8-HC8)/HC8</f>
        <v>-0.61558784676354028</v>
      </c>
      <c r="GC8" s="370" t="s">
        <v>218</v>
      </c>
      <c r="GD8" s="294">
        <f>(GC8-HE8)/HE8</f>
        <v>-0.71451612903225803</v>
      </c>
      <c r="GE8" s="293">
        <f>FP8+FQ8+FR8+FS8+FT8+FU8+FV8+FW8+FX8+FY8+GA8+GC8</f>
        <v>4883</v>
      </c>
      <c r="GF8" s="371">
        <f>(GE8-HG8)/HG8</f>
        <v>-0.44930641705199054</v>
      </c>
      <c r="GG8" s="249"/>
      <c r="GH8" s="296"/>
      <c r="GI8" s="297">
        <v>729</v>
      </c>
      <c r="GJ8" s="294">
        <f>(GI8-HL8)/HL8</f>
        <v>-0.15133876600698487</v>
      </c>
      <c r="GK8" s="293">
        <v>832</v>
      </c>
      <c r="GL8" s="294">
        <f>(GK8-HN8)/HN8</f>
        <v>-0.22962962962962963</v>
      </c>
      <c r="GM8" s="293">
        <v>780</v>
      </c>
      <c r="GN8" s="294">
        <f>(GM8-HP8)/HP8</f>
        <v>-0.15217391304347827</v>
      </c>
      <c r="GO8" s="293">
        <v>808</v>
      </c>
      <c r="GP8" s="294">
        <f>(GO8-HR8)/HR8</f>
        <v>-4.0380047505938245E-2</v>
      </c>
      <c r="GQ8" s="293">
        <v>715</v>
      </c>
      <c r="GR8" s="294">
        <f>(GQ8-HT8)/HT8</f>
        <v>-0.18004587155963303</v>
      </c>
      <c r="GS8" s="293">
        <v>758</v>
      </c>
      <c r="GT8" s="294">
        <f>(GS8-HW8)/HW8</f>
        <v>-0.11551925320886815</v>
      </c>
      <c r="GU8" s="293">
        <v>716</v>
      </c>
      <c r="GV8" s="294">
        <f>(GU8-HY8)/HY8</f>
        <v>-0.15764705882352942</v>
      </c>
      <c r="GW8" s="293">
        <v>672</v>
      </c>
      <c r="GX8" s="294">
        <f>(GW8-IA8)/IA8</f>
        <v>-0.22041763341067286</v>
      </c>
      <c r="GY8" s="293">
        <v>710</v>
      </c>
      <c r="GZ8" s="294">
        <f>(GY8-IC8)/IC8</f>
        <v>-0.16470588235294117</v>
      </c>
      <c r="HA8" s="293">
        <v>770</v>
      </c>
      <c r="HB8" s="294">
        <f>(HA8-IE8)/IE8</f>
        <v>-0.15384615384615385</v>
      </c>
      <c r="HC8" s="293">
        <v>757</v>
      </c>
      <c r="HD8" s="294">
        <f>(HC8-IG8)/IG8</f>
        <v>-7.6829268292682926E-2</v>
      </c>
      <c r="HE8" s="293">
        <v>620</v>
      </c>
      <c r="HF8" s="294">
        <f>(HE8-II8)/II8</f>
        <v>-0.15416098226466576</v>
      </c>
      <c r="HG8" s="293">
        <f>GI8+GK8+GM8+GO8+GQ8+GS8+GU8+GW8+GY8+HA8+HC8+HE8</f>
        <v>8867</v>
      </c>
      <c r="HH8" s="293">
        <f>HE8+HC8+HA8+GY8+GW8+GU8+GS8+GQ8+GO8+GM8+GK8+GI8</f>
        <v>8867</v>
      </c>
      <c r="HI8" s="295"/>
      <c r="HJ8" s="372" t="s">
        <v>219</v>
      </c>
      <c r="HK8" s="300"/>
      <c r="HL8" s="297">
        <v>859</v>
      </c>
      <c r="HM8" s="298">
        <f>(HL8-IN8)/IN8</f>
        <v>-4.7143649473100388E-2</v>
      </c>
      <c r="HN8" s="373">
        <v>1080</v>
      </c>
      <c r="HO8" s="298">
        <f>(HN8-IP8)/IP8</f>
        <v>-0.14695985972228801</v>
      </c>
      <c r="HP8" s="373">
        <v>920</v>
      </c>
      <c r="HQ8" s="374">
        <f>(HP8-IR8)/IR8</f>
        <v>-0.1015625</v>
      </c>
      <c r="HR8" s="375">
        <v>842</v>
      </c>
      <c r="HS8" s="376">
        <f>(HR8-IT8)/IT8</f>
        <v>-0.14863498483316481</v>
      </c>
      <c r="HT8" s="375">
        <v>872</v>
      </c>
      <c r="HU8" s="376">
        <f>(HT8-IV8)/IV8</f>
        <v>-0.101956745623069</v>
      </c>
      <c r="HV8" s="377"/>
      <c r="HW8" s="375">
        <v>857</v>
      </c>
      <c r="HX8" s="376">
        <f>(HW8-IX8)/IX8</f>
        <v>-0.13869346733668342</v>
      </c>
      <c r="HY8" s="375">
        <v>850</v>
      </c>
      <c r="HZ8" s="376">
        <f>(HY8-IZ8)/IZ8</f>
        <v>-8.2073434125269976E-2</v>
      </c>
      <c r="IA8" s="375">
        <v>862</v>
      </c>
      <c r="IB8" s="308">
        <f>(IA8-JB8)/JB8</f>
        <v>-3.2547699214365879E-2</v>
      </c>
      <c r="IC8" s="375">
        <v>850</v>
      </c>
      <c r="ID8" s="308">
        <f>(IC8-JD8)/JD8</f>
        <v>-2.5229357798165139E-2</v>
      </c>
      <c r="IE8" s="375">
        <v>910</v>
      </c>
      <c r="IF8" s="308">
        <f>(IE8-JF8)/JF8</f>
        <v>-5.3069719042663895E-2</v>
      </c>
      <c r="IG8" s="375">
        <v>820</v>
      </c>
      <c r="IH8" s="308">
        <f>(IG8-JH8)/JH8</f>
        <v>-3.5294117647058823E-2</v>
      </c>
      <c r="II8" s="375">
        <v>733</v>
      </c>
      <c r="IJ8" s="240">
        <f>(II8-JJ8)/JJ8</f>
        <v>-0.12425328554360812</v>
      </c>
      <c r="IK8" s="309">
        <f>HL8+HN8+HP8+HR8+HT8+HW8+HY8+IA8+IC8+IE8+IG8+II8</f>
        <v>10455</v>
      </c>
      <c r="IL8" s="53">
        <f>IK8/JL8-1</f>
        <v>-8.9568043359376293E-2</v>
      </c>
      <c r="IM8" s="310"/>
      <c r="IN8" s="378">
        <v>901.5</v>
      </c>
      <c r="IO8" s="328">
        <f>IN8/JP8-1</f>
        <v>-0.11891205194114807</v>
      </c>
      <c r="IP8" s="329">
        <v>1266.06</v>
      </c>
      <c r="IQ8" s="328">
        <f>IP8/JQ8-1</f>
        <v>-9.7914498240622927E-2</v>
      </c>
      <c r="IR8" s="329">
        <v>1024</v>
      </c>
      <c r="IS8" s="312">
        <f>(IR8-JR8)/JR8</f>
        <v>-9.1765072014046642E-2</v>
      </c>
      <c r="IT8" s="379">
        <v>989</v>
      </c>
      <c r="IU8" s="328">
        <f>(IT8-JS8)/JS8</f>
        <v>0.11171150116578121</v>
      </c>
      <c r="IV8" s="379">
        <v>971</v>
      </c>
      <c r="IW8" s="328">
        <f>(IV8-JT8)/JT8</f>
        <v>9.5686824379050101E-2</v>
      </c>
      <c r="IX8" s="379">
        <v>995</v>
      </c>
      <c r="IY8" s="328">
        <f>(IX8-JU8)/JU8</f>
        <v>5.1625221635074325E-2</v>
      </c>
      <c r="IZ8" s="379">
        <v>926</v>
      </c>
      <c r="JA8" s="328">
        <f>(IZ8-JV8)/JV8</f>
        <v>-1.7705148819858876E-2</v>
      </c>
      <c r="JB8" s="329">
        <v>891</v>
      </c>
      <c r="JC8" s="328">
        <f>(JB8-JW8)/JW8</f>
        <v>-2.1092029532942751E-2</v>
      </c>
      <c r="JD8" s="329">
        <v>872</v>
      </c>
      <c r="JE8" s="380">
        <f>(JD8-JX8)/JX8</f>
        <v>-4.6226709865639412E-2</v>
      </c>
      <c r="JF8" s="381">
        <v>961</v>
      </c>
      <c r="JG8" s="382">
        <f>(JF8-JY8)/JY8</f>
        <v>2.0779119959806022E-2</v>
      </c>
      <c r="JH8" s="383">
        <v>850</v>
      </c>
      <c r="JI8" s="298">
        <f>(JH8-JZ8)/JZ8</f>
        <v>5.4155377749541007E-3</v>
      </c>
      <c r="JJ8" s="383">
        <v>837</v>
      </c>
      <c r="JK8" s="298">
        <f>(JJ8-KA8)/KA8</f>
        <v>-0.16748212972238985</v>
      </c>
      <c r="JL8" s="317">
        <f t="shared" si="64"/>
        <v>11483.56</v>
      </c>
      <c r="JM8" s="316">
        <f>JL8/JO8-1</f>
        <v>-2.9734369718984133E-2</v>
      </c>
      <c r="JN8" s="318"/>
      <c r="JO8" s="301">
        <v>11835.480554612701</v>
      </c>
      <c r="JP8" s="292">
        <v>1023.16687225846</v>
      </c>
      <c r="JQ8" s="292">
        <v>1403.4811528738101</v>
      </c>
      <c r="JR8" s="292">
        <v>1127.4615944035099</v>
      </c>
      <c r="JS8" s="292">
        <v>889.61929328148403</v>
      </c>
      <c r="JT8" s="292">
        <v>886.20213221080496</v>
      </c>
      <c r="JU8" s="292">
        <v>946.15456108305102</v>
      </c>
      <c r="JV8" s="292">
        <v>942.69047515365901</v>
      </c>
      <c r="JW8" s="292">
        <v>910.19792143983204</v>
      </c>
      <c r="JX8" s="292">
        <v>914.26338839616596</v>
      </c>
      <c r="JY8" s="292">
        <v>941.43775201616597</v>
      </c>
      <c r="JZ8" s="292">
        <v>845.42158745736299</v>
      </c>
      <c r="KA8" s="292">
        <v>1005.38382403839</v>
      </c>
    </row>
    <row r="9" spans="1:287" s="93" customFormat="1" ht="28.8" hidden="1" customHeight="1">
      <c r="A9" s="662"/>
      <c r="B9" s="71" t="s">
        <v>209</v>
      </c>
      <c r="C9" s="319">
        <v>15634.2955</v>
      </c>
      <c r="D9" s="275">
        <f t="shared" si="0"/>
        <v>0.25303978026358265</v>
      </c>
      <c r="E9" s="274">
        <v>13762.8961</v>
      </c>
      <c r="F9" s="275">
        <f t="shared" si="1"/>
        <v>3.0293566382084691E-3</v>
      </c>
      <c r="G9" s="274">
        <v>18904.2637</v>
      </c>
      <c r="H9" s="275">
        <f t="shared" si="2"/>
        <v>2.2293088181482013E-3</v>
      </c>
      <c r="I9" s="274">
        <v>21448.608400000001</v>
      </c>
      <c r="J9" s="275">
        <f t="shared" si="3"/>
        <v>-3.7261834151716133E-2</v>
      </c>
      <c r="K9" s="274">
        <v>20903.512200000001</v>
      </c>
      <c r="L9" s="275">
        <f t="shared" si="4"/>
        <v>6.4352734401461165E-2</v>
      </c>
      <c r="M9" s="274">
        <v>19301.074000000001</v>
      </c>
      <c r="N9" s="275">
        <f t="shared" si="5"/>
        <v>7.2153534241614636E-2</v>
      </c>
      <c r="O9" s="274">
        <v>19436.177599999999</v>
      </c>
      <c r="P9" s="275">
        <f t="shared" si="6"/>
        <v>2.3671707375108486E-2</v>
      </c>
      <c r="Q9" s="126"/>
      <c r="R9" s="126"/>
      <c r="S9" s="274">
        <f t="shared" si="7"/>
        <v>129390.82749999998</v>
      </c>
      <c r="T9" s="275">
        <f t="shared" si="8"/>
        <v>-8.848828609550663E-2</v>
      </c>
      <c r="U9" s="275"/>
      <c r="V9" s="319">
        <v>12477.094300000001</v>
      </c>
      <c r="W9" s="275">
        <f t="shared" si="9"/>
        <v>0.6957963921304009</v>
      </c>
      <c r="X9" s="111">
        <v>13721.329299999999</v>
      </c>
      <c r="Y9" s="320">
        <f t="shared" si="10"/>
        <v>0.59685120509795864</v>
      </c>
      <c r="Z9" s="111">
        <v>18862.214</v>
      </c>
      <c r="AA9" s="320">
        <f t="shared" si="11"/>
        <v>0.59452652981554088</v>
      </c>
      <c r="AB9" s="111">
        <v>22278.755700000002</v>
      </c>
      <c r="AC9" s="320">
        <f t="shared" si="12"/>
        <v>0.57984084384437651</v>
      </c>
      <c r="AD9" s="111">
        <v>19639.647199999999</v>
      </c>
      <c r="AE9" s="320">
        <f t="shared" si="13"/>
        <v>0.49965271420407831</v>
      </c>
      <c r="AF9" s="111">
        <v>18002.154900000001</v>
      </c>
      <c r="AG9" s="320">
        <f t="shared" si="14"/>
        <v>0.61426558936542963</v>
      </c>
      <c r="AH9" s="111">
        <v>18986.729299999999</v>
      </c>
      <c r="AI9" s="320">
        <f t="shared" si="15"/>
        <v>0.61465243436880468</v>
      </c>
      <c r="AJ9" s="111">
        <v>17983.983899999999</v>
      </c>
      <c r="AK9" s="320">
        <f t="shared" si="16"/>
        <v>0.72480607207472691</v>
      </c>
      <c r="AL9" s="111">
        <v>19399.779399999999</v>
      </c>
      <c r="AM9" s="320">
        <f t="shared" si="17"/>
        <v>0.78982887362260268</v>
      </c>
      <c r="AN9" s="111">
        <v>21001.8897</v>
      </c>
      <c r="AO9" s="320">
        <f t="shared" si="18"/>
        <v>5.6232579954213824E-2</v>
      </c>
      <c r="AP9" s="111">
        <v>20735.786800000002</v>
      </c>
      <c r="AQ9" s="320">
        <f t="shared" si="19"/>
        <v>0.13433967043461403</v>
      </c>
      <c r="AR9" s="111">
        <v>18221.526000000002</v>
      </c>
      <c r="AS9" s="320">
        <f t="shared" si="20"/>
        <v>0.26949525723686163</v>
      </c>
      <c r="AT9" s="276">
        <f t="shared" si="21"/>
        <v>221310.89050000001</v>
      </c>
      <c r="AU9" s="275">
        <f t="shared" si="22"/>
        <v>0.45914640562246256</v>
      </c>
      <c r="AV9" s="277"/>
      <c r="AW9" s="384">
        <v>7357.6606000000002</v>
      </c>
      <c r="AX9" s="343">
        <v>1.2972863793546201</v>
      </c>
      <c r="AY9" s="360">
        <v>8592.7412999999997</v>
      </c>
      <c r="AZ9" s="344">
        <f t="shared" si="23"/>
        <v>0.32229022329680834</v>
      </c>
      <c r="BA9" s="360">
        <v>11829.351000000001</v>
      </c>
      <c r="BB9" s="344">
        <f t="shared" si="24"/>
        <v>-8.7648149813215226E-2</v>
      </c>
      <c r="BC9" s="360">
        <v>14101.898800000001</v>
      </c>
      <c r="BD9" s="344">
        <f t="shared" si="25"/>
        <v>0.15323549564932204</v>
      </c>
      <c r="BE9" s="321">
        <v>13096.1302</v>
      </c>
      <c r="BF9" s="344">
        <f t="shared" si="26"/>
        <v>0.21012547081900057</v>
      </c>
      <c r="BG9" s="319">
        <v>11151.9164</v>
      </c>
      <c r="BH9" s="344">
        <f t="shared" si="27"/>
        <v>7.226236179843637E-2</v>
      </c>
      <c r="BI9" s="319">
        <v>11759.019399999999</v>
      </c>
      <c r="BJ9" s="344">
        <f t="shared" si="28"/>
        <v>0.13437642348498935</v>
      </c>
      <c r="BK9" s="319">
        <v>10426.670099999999</v>
      </c>
      <c r="BL9" s="344">
        <f t="shared" si="29"/>
        <v>5.065509868912943E-2</v>
      </c>
      <c r="BM9" s="319">
        <v>10838.9018</v>
      </c>
      <c r="BN9" s="344">
        <f t="shared" si="30"/>
        <v>2.6011758850652766E-2</v>
      </c>
      <c r="BO9" s="319">
        <v>19883.773799999999</v>
      </c>
      <c r="BP9" s="344">
        <f t="shared" si="31"/>
        <v>0.70457253096923922</v>
      </c>
      <c r="BQ9" s="319">
        <v>18280.050800000001</v>
      </c>
      <c r="BR9" s="344">
        <f t="shared" si="32"/>
        <v>0.65564084779226994</v>
      </c>
      <c r="BS9" s="319">
        <v>14353.362800000001</v>
      </c>
      <c r="BT9" s="344">
        <f t="shared" si="33"/>
        <v>0.73207881045383605</v>
      </c>
      <c r="BU9" s="274">
        <f t="shared" si="34"/>
        <v>151671.47700000001</v>
      </c>
      <c r="BV9" s="275">
        <f t="shared" si="35"/>
        <v>0.28573846587309082</v>
      </c>
      <c r="BW9" s="345"/>
      <c r="BX9" s="384">
        <v>3202.7615999999998</v>
      </c>
      <c r="BY9" s="344">
        <f t="shared" si="36"/>
        <v>-0.51598820682391677</v>
      </c>
      <c r="BZ9" s="384">
        <v>6498.3777</v>
      </c>
      <c r="CA9" s="344">
        <f t="shared" si="37"/>
        <v>7.1710729069413892E-2</v>
      </c>
      <c r="CB9" s="360">
        <v>12965.777400000001</v>
      </c>
      <c r="CC9" s="344">
        <f t="shared" si="38"/>
        <v>3.2029274738474625</v>
      </c>
      <c r="CD9" s="360">
        <v>12228.117200000001</v>
      </c>
      <c r="CE9" s="344">
        <v>4.1003568171759399</v>
      </c>
      <c r="CF9" s="319">
        <v>10822.125899999999</v>
      </c>
      <c r="CG9" s="275">
        <f t="shared" si="39"/>
        <v>1.7773254774585778</v>
      </c>
      <c r="CH9" s="319">
        <v>10400.361699999999</v>
      </c>
      <c r="CI9" s="275">
        <f t="shared" si="40"/>
        <v>0.36901248494648708</v>
      </c>
      <c r="CJ9" s="319">
        <v>10366.064700000001</v>
      </c>
      <c r="CK9" s="275">
        <f t="shared" si="41"/>
        <v>0.23750180816079247</v>
      </c>
      <c r="CL9" s="274">
        <v>9923.9704000000002</v>
      </c>
      <c r="CM9" s="275">
        <f t="shared" si="42"/>
        <v>0.69930903977400138</v>
      </c>
      <c r="CN9" s="274">
        <v>10564.110699999999</v>
      </c>
      <c r="CO9" s="275">
        <f t="shared" si="43"/>
        <v>1.1830455637999124</v>
      </c>
      <c r="CP9" s="274">
        <v>11664.962</v>
      </c>
      <c r="CQ9" s="275">
        <f t="shared" si="44"/>
        <v>3.3895781554612645</v>
      </c>
      <c r="CR9" s="274">
        <v>11041.0726</v>
      </c>
      <c r="CS9" s="275">
        <f t="shared" si="45"/>
        <v>4.3920905033071449</v>
      </c>
      <c r="CT9" s="274">
        <v>8286.7839000000004</v>
      </c>
      <c r="CU9" s="275">
        <f t="shared" si="46"/>
        <v>3.5233714346475598</v>
      </c>
      <c r="CV9" s="274">
        <f t="shared" si="47"/>
        <v>117964.48580000001</v>
      </c>
      <c r="CW9" s="275">
        <f t="shared" si="48"/>
        <v>1.1351223223543925</v>
      </c>
      <c r="CX9" s="323">
        <f t="shared" si="49"/>
        <v>-0.24945843576827842</v>
      </c>
      <c r="CY9" s="323"/>
      <c r="CZ9" s="385">
        <v>6617.1148000000003</v>
      </c>
      <c r="DA9" s="384">
        <v>6063.5556999999999</v>
      </c>
      <c r="DB9" s="384">
        <v>3084.9396000000002</v>
      </c>
      <c r="DC9" s="384">
        <v>2397.5023000000001</v>
      </c>
      <c r="DD9" s="360">
        <v>3896.5998</v>
      </c>
      <c r="DE9" s="360">
        <v>7596.9808999999996</v>
      </c>
      <c r="DF9" s="360">
        <v>8376.6057000000001</v>
      </c>
      <c r="DG9" s="360">
        <v>5840.0033000000003</v>
      </c>
      <c r="DH9" s="360">
        <v>4839.1617999999999</v>
      </c>
      <c r="DI9" s="360">
        <v>2657.4220999999998</v>
      </c>
      <c r="DJ9" s="360">
        <v>2047.6423</v>
      </c>
      <c r="DK9" s="360">
        <v>1831.9928</v>
      </c>
      <c r="DL9" s="360">
        <v>55249.521099999998</v>
      </c>
      <c r="DM9" s="362">
        <v>-0.47536494296478099</v>
      </c>
      <c r="DN9" s="326"/>
      <c r="DO9" s="327">
        <v>4523.3011999999999</v>
      </c>
      <c r="DP9" s="84">
        <f>(DO9-DX9)/DX9</f>
        <v>-0.64919196987734562</v>
      </c>
      <c r="DQ9" s="109">
        <v>5241.8176999999996</v>
      </c>
      <c r="DR9" s="53"/>
      <c r="DS9" s="109">
        <v>9511.3415999999997</v>
      </c>
      <c r="DT9" s="53" t="e">
        <f t="shared" si="50"/>
        <v>#DIV/0!</v>
      </c>
      <c r="DU9" s="109">
        <f t="shared" si="51"/>
        <v>19276.460500000001</v>
      </c>
      <c r="DV9" s="109">
        <v>14974.0656</v>
      </c>
      <c r="DW9" s="53">
        <f t="shared" si="52"/>
        <v>8.0326011895426408</v>
      </c>
      <c r="DX9" s="109">
        <v>12893.95</v>
      </c>
      <c r="DY9" s="53">
        <f t="shared" si="53"/>
        <v>2.9886065355863716</v>
      </c>
      <c r="DZ9" s="109">
        <v>11748.48</v>
      </c>
      <c r="EA9" s="53">
        <f t="shared" si="54"/>
        <v>1.2839812903150554</v>
      </c>
      <c r="EB9" s="109">
        <v>11974.4</v>
      </c>
      <c r="EC9" s="53">
        <f t="shared" si="55"/>
        <v>0.89244076245082959</v>
      </c>
      <c r="ED9" s="109">
        <v>3146.1531</v>
      </c>
      <c r="EE9" s="53">
        <f t="shared" si="56"/>
        <v>-0.6255127999114416</v>
      </c>
      <c r="EF9" s="109">
        <v>7805.1602999999996</v>
      </c>
      <c r="EG9" s="53">
        <f t="shared" si="57"/>
        <v>-1.0914527282611641E-2</v>
      </c>
      <c r="EH9" s="109">
        <v>8218.7358999999997</v>
      </c>
      <c r="EI9" s="53">
        <f t="shared" si="58"/>
        <v>-0.41982868195439094</v>
      </c>
      <c r="EJ9" s="109">
        <v>7682.7803999999996</v>
      </c>
      <c r="EK9" s="53">
        <f t="shared" si="59"/>
        <v>-0.26676124059565548</v>
      </c>
      <c r="EL9" s="109">
        <v>7590.2016000000003</v>
      </c>
      <c r="EM9" s="53">
        <f t="shared" si="60"/>
        <v>-4.6804355197227053E-2</v>
      </c>
      <c r="EN9" s="111">
        <f t="shared" si="66"/>
        <v>105310.38739999999</v>
      </c>
      <c r="EO9" s="53">
        <f t="shared" si="61"/>
        <v>8.0803069010462109E-2</v>
      </c>
      <c r="EP9" s="386">
        <v>32176</v>
      </c>
      <c r="EQ9" s="53">
        <f>(EP9-FP9)/FP9</f>
        <v>-0.34147888909355112</v>
      </c>
      <c r="ER9" s="109">
        <v>0</v>
      </c>
      <c r="ES9" s="53">
        <f>(ER9-FQ9)/FQ9</f>
        <v>-1</v>
      </c>
      <c r="ET9" s="109">
        <v>0</v>
      </c>
      <c r="EU9" s="53">
        <f>(ET9-FR9)/FR9</f>
        <v>-1</v>
      </c>
      <c r="EV9" s="109">
        <v>1657.78</v>
      </c>
      <c r="EW9" s="53">
        <f>(EV9-FS9)/FS9</f>
        <v>-0.95643268245249802</v>
      </c>
      <c r="EX9" s="109">
        <v>3232.6954000000001</v>
      </c>
      <c r="EY9" s="53">
        <f>(EX9-FT9)/FT9</f>
        <v>-0.90911991791065749</v>
      </c>
      <c r="EZ9" s="109">
        <v>5143.8599999999997</v>
      </c>
      <c r="FA9" s="53">
        <f>(EZ9-FU9)/FU9</f>
        <v>-0.85180466724286952</v>
      </c>
      <c r="FB9" s="109">
        <v>6327.49</v>
      </c>
      <c r="FC9" s="53">
        <f>(FB9-FV9)/FV9</f>
        <v>-0.8107638245057871</v>
      </c>
      <c r="FD9" s="109">
        <v>8401.23</v>
      </c>
      <c r="FE9" s="53">
        <f>(FD9-FW9)/FW9</f>
        <v>-0.76145745194355319</v>
      </c>
      <c r="FF9" s="109">
        <v>7891.29</v>
      </c>
      <c r="FG9" s="53">
        <f>(FF9-FX9)/FX9</f>
        <v>-0.77039512351246764</v>
      </c>
      <c r="FH9" s="109">
        <v>14166.05</v>
      </c>
      <c r="FI9" s="53">
        <f>(FH9-FY9)/FY9</f>
        <v>-0.66505769139830706</v>
      </c>
      <c r="FJ9" s="109">
        <v>10477.870000000001</v>
      </c>
      <c r="FK9" s="53">
        <f>(FJ9-GA9)/GA9</f>
        <v>-0.66097618585387941</v>
      </c>
      <c r="FL9" s="109">
        <v>7962.9</v>
      </c>
      <c r="FM9" s="53">
        <f>(FL9-GC9)/GC9</f>
        <v>-0.64604613948526468</v>
      </c>
      <c r="FN9" s="109">
        <f t="shared" si="62"/>
        <v>97437.165399999983</v>
      </c>
      <c r="FO9" s="53">
        <f>(FN9-(FP9+FQ9+FR9+FS9+FT9+FU9+FV9+FW9+FX9+FY9+GA9+GC9))/(FP9+FQ9+FR9+FS9+FT9+FU9+FV9+FW9+FX9+FY9+GA9+GC9)</f>
        <v>-0.7758601813597843</v>
      </c>
      <c r="FP9" s="386">
        <v>48861</v>
      </c>
      <c r="FQ9" s="386">
        <v>42276</v>
      </c>
      <c r="FR9" s="386">
        <v>36525</v>
      </c>
      <c r="FS9" s="386">
        <v>38051</v>
      </c>
      <c r="FT9" s="386">
        <v>35571</v>
      </c>
      <c r="FU9" s="386">
        <v>34710</v>
      </c>
      <c r="FV9" s="387" t="s">
        <v>220</v>
      </c>
      <c r="FW9" s="387" t="s">
        <v>221</v>
      </c>
      <c r="FX9" s="387" t="s">
        <v>222</v>
      </c>
      <c r="FY9" s="387" t="s">
        <v>223</v>
      </c>
      <c r="FZ9" s="328">
        <f>(FY9-HA9)/HA9</f>
        <v>-0.3885499494000289</v>
      </c>
      <c r="GA9" s="387" t="s">
        <v>224</v>
      </c>
      <c r="GB9" s="328">
        <f>(GA9-HC9)/HC9</f>
        <v>-0.48506306336326832</v>
      </c>
      <c r="GC9" s="387" t="s">
        <v>225</v>
      </c>
      <c r="GD9" s="328">
        <f>(GC9-HE9)/HE9</f>
        <v>-0.50872404079226086</v>
      </c>
      <c r="GE9" s="329">
        <f>FP9+FQ9+FR9+FS9+FT9+FU9+FV9+FW9+FX9+FY9+GA9+GC9</f>
        <v>434716</v>
      </c>
      <c r="GF9" s="388">
        <f>(GE9-HG9)/HG9</f>
        <v>-0.35103454453169319</v>
      </c>
      <c r="GG9" s="330"/>
      <c r="GH9" s="310"/>
      <c r="GI9" s="332">
        <v>43743</v>
      </c>
      <c r="GJ9" s="53">
        <f>(GI9-HL9)/HL9</f>
        <v>-0.2416919476467019</v>
      </c>
      <c r="GK9" s="109">
        <v>52486</v>
      </c>
      <c r="GL9" s="53">
        <f>(GK9-HN9)/HN9</f>
        <v>-0.47250251256281406</v>
      </c>
      <c r="GM9" s="109">
        <v>53040</v>
      </c>
      <c r="GN9" s="53">
        <f>(GM9-HP9)/HP9</f>
        <v>-6.6952819899377264E-2</v>
      </c>
      <c r="GO9" s="109">
        <v>57218</v>
      </c>
      <c r="GP9" s="53">
        <f>(GO9-HR9)/HR9</f>
        <v>-0.1444677033492823</v>
      </c>
      <c r="GQ9" s="109">
        <v>53423</v>
      </c>
      <c r="GR9" s="53">
        <f>(GQ9-HT9)/HT9</f>
        <v>-0.13631881012044297</v>
      </c>
      <c r="GS9" s="109">
        <v>58100</v>
      </c>
      <c r="GT9" s="53">
        <f>(GS9-HW9)/HW9</f>
        <v>-0.10710169204997771</v>
      </c>
      <c r="GU9" s="109">
        <v>59610</v>
      </c>
      <c r="GV9" s="53">
        <f>(GU9-HY9)/HY9</f>
        <v>-2.2786885245901639E-2</v>
      </c>
      <c r="GW9" s="109">
        <v>61763</v>
      </c>
      <c r="GX9" s="53">
        <f>(GW9-IA9)/IA9</f>
        <v>-5.6304241535264636E-2</v>
      </c>
      <c r="GY9" s="109">
        <v>55495</v>
      </c>
      <c r="GZ9" s="53">
        <f>(GY9-IC9)/IC9</f>
        <v>-6.2584459459459466E-2</v>
      </c>
      <c r="HA9" s="109">
        <v>69170</v>
      </c>
      <c r="HB9" s="53">
        <f>(HA9-IE9)/IE9</f>
        <v>2.0206489675516224E-2</v>
      </c>
      <c r="HC9" s="109">
        <v>60019</v>
      </c>
      <c r="HD9" s="53">
        <f>(HC9-IG9)/IG9</f>
        <v>2.5965811965811967E-2</v>
      </c>
      <c r="HE9" s="109">
        <v>45793</v>
      </c>
      <c r="HF9" s="53">
        <f>(HE9-II9)/II9</f>
        <v>-0.13568759201238156</v>
      </c>
      <c r="HG9" s="329">
        <f>GI9+GK9+GM9+GO9+GQ9+GS9+GU9+GW9+GY9+HA9+HC9+HE9</f>
        <v>669860</v>
      </c>
      <c r="HH9" s="109">
        <f>HE9+HC9+HA9+GY9+GW9+GU9+GS9+GQ9+GO9+GM9+GK9+GI9</f>
        <v>669860</v>
      </c>
      <c r="HI9" s="312"/>
      <c r="HJ9" s="326"/>
      <c r="HK9" s="335"/>
      <c r="HL9" s="332">
        <v>57685</v>
      </c>
      <c r="HM9" s="333">
        <f>(HL9-IN9)/IN9</f>
        <v>-8.2498765345699207E-2</v>
      </c>
      <c r="HN9" s="336">
        <v>99500</v>
      </c>
      <c r="HO9" s="333">
        <f>(HN9-IP9)/IP9</f>
        <v>-0.14874562320504034</v>
      </c>
      <c r="HP9" s="336">
        <v>56846</v>
      </c>
      <c r="HQ9" s="338">
        <f>(HP9-IR9)/IR9</f>
        <v>-6.2488661664055416E-2</v>
      </c>
      <c r="HR9" s="352">
        <v>66880</v>
      </c>
      <c r="HS9" s="245">
        <f>(HR9-IT9)/IT9</f>
        <v>-4.6369702846061712E-2</v>
      </c>
      <c r="HT9" s="352">
        <v>61855</v>
      </c>
      <c r="HU9" s="245">
        <f>(HT9-IV9)/IV9</f>
        <v>-6.8196197764454222E-2</v>
      </c>
      <c r="HV9" s="338"/>
      <c r="HW9" s="352">
        <v>65069</v>
      </c>
      <c r="HX9" s="245">
        <f>(HW9-IX9)/IX9</f>
        <v>-4.2074580063892121E-2</v>
      </c>
      <c r="HY9" s="352">
        <v>61000</v>
      </c>
      <c r="HZ9" s="245">
        <f>(HY9-IZ9)/IZ9</f>
        <v>-2.3140363519897511E-2</v>
      </c>
      <c r="IA9" s="352">
        <v>65448</v>
      </c>
      <c r="IB9" s="337">
        <f>(IA9-JB9)/JB9</f>
        <v>-6.1651532177240563E-3</v>
      </c>
      <c r="IC9" s="352">
        <v>59200</v>
      </c>
      <c r="ID9" s="339">
        <f>(IC9-JD9)/JD9</f>
        <v>-4.4229184534920873E-3</v>
      </c>
      <c r="IE9" s="352">
        <v>67800</v>
      </c>
      <c r="IF9" s="339">
        <f>(IE9-JF9)/JF9</f>
        <v>-1.8699704741504081E-2</v>
      </c>
      <c r="IG9" s="352">
        <v>58500</v>
      </c>
      <c r="IH9" s="240">
        <f>(IG9-JH9)/JH9</f>
        <v>-8.4745762711864406E-3</v>
      </c>
      <c r="II9" s="352">
        <v>52982</v>
      </c>
      <c r="IJ9" s="240">
        <f>(II9-JJ9)/JJ9</f>
        <v>-2.7856201769245249E-3</v>
      </c>
      <c r="IK9" s="309">
        <f>HL9+HN9+HP9+HR9+HT9+HW9+HY9+IA9+IC9+IE9+IG9+II9</f>
        <v>772765</v>
      </c>
      <c r="IL9" s="53">
        <f>IK9/JL9-1</f>
        <v>-5.0445149799922095E-2</v>
      </c>
      <c r="IM9" s="310"/>
      <c r="IN9" s="332">
        <v>62871.85</v>
      </c>
      <c r="IO9" s="53">
        <f>IN9/JP9-1</f>
        <v>-3.5690813564963175E-2</v>
      </c>
      <c r="IP9" s="109">
        <v>116886.33</v>
      </c>
      <c r="IQ9" s="53">
        <f>IP9/JQ9-1</f>
        <v>-9.6219218374024917E-2</v>
      </c>
      <c r="IR9" s="109">
        <v>60635</v>
      </c>
      <c r="IS9" s="312">
        <f>(IR9-JR9)/JR9</f>
        <v>6.0861818352323335E-2</v>
      </c>
      <c r="IT9" s="389">
        <v>70132</v>
      </c>
      <c r="IU9" s="53">
        <f>(IT9-JS9)/JS9</f>
        <v>0.10000127046288294</v>
      </c>
      <c r="IV9" s="389">
        <v>66382</v>
      </c>
      <c r="IW9" s="53">
        <f>(IV9-JT9)/JT9</f>
        <v>0.13488539079963585</v>
      </c>
      <c r="IX9" s="389">
        <v>67927</v>
      </c>
      <c r="IY9" s="53">
        <f>(IX9-JU9)/JU9</f>
        <v>0.13842372383399437</v>
      </c>
      <c r="IZ9" s="389">
        <v>62445</v>
      </c>
      <c r="JA9" s="53">
        <f>(IZ9-JV9)/JV9</f>
        <v>-3.8684168069627878E-2</v>
      </c>
      <c r="JB9" s="109">
        <v>65854</v>
      </c>
      <c r="JC9" s="53">
        <f>(JB9-JW9)/JW9</f>
        <v>3.6502829945163864E-2</v>
      </c>
      <c r="JD9" s="109">
        <v>59463</v>
      </c>
      <c r="JE9" s="312">
        <f>(JD9-JX9)/JX9</f>
        <v>1.3457200892669999E-2</v>
      </c>
      <c r="JF9" s="109">
        <v>69092</v>
      </c>
      <c r="JG9" s="333">
        <f>(JF9-JY9)/JY9</f>
        <v>-4.6171474325788796E-2</v>
      </c>
      <c r="JH9" s="109">
        <v>59000</v>
      </c>
      <c r="JI9" s="333">
        <f>(JH9-JZ9)/JZ9</f>
        <v>6.933333333333333E-3</v>
      </c>
      <c r="JJ9" s="109">
        <v>53130</v>
      </c>
      <c r="JK9" s="333">
        <f>(JJ9-KA9)/KA9</f>
        <v>-0.10081211238071547</v>
      </c>
      <c r="JL9" s="317">
        <f t="shared" si="64"/>
        <v>813818.17999999993</v>
      </c>
      <c r="JM9" s="316">
        <f>JL9/JO9-1</f>
        <v>3.617628992136579E-3</v>
      </c>
      <c r="JN9" s="318"/>
      <c r="JO9" s="332">
        <v>810884.7</v>
      </c>
      <c r="JP9" s="109">
        <v>65198.85</v>
      </c>
      <c r="JQ9" s="109">
        <v>129330.4</v>
      </c>
      <c r="JR9" s="109">
        <v>57156.36</v>
      </c>
      <c r="JS9" s="109">
        <v>63756.29</v>
      </c>
      <c r="JT9" s="109">
        <v>58492.25</v>
      </c>
      <c r="JU9" s="109">
        <v>59667.59</v>
      </c>
      <c r="JV9" s="109">
        <v>64957.84</v>
      </c>
      <c r="JW9" s="109">
        <v>63534.8</v>
      </c>
      <c r="JX9" s="109">
        <v>58673.42</v>
      </c>
      <c r="JY9" s="109">
        <v>72436.5</v>
      </c>
      <c r="JZ9" s="109">
        <v>58593.75</v>
      </c>
      <c r="KA9" s="109">
        <v>59086.65</v>
      </c>
    </row>
    <row r="10" spans="1:287" s="92" customFormat="1" ht="28.8" hidden="1" customHeight="1">
      <c r="A10" s="684" t="s">
        <v>94</v>
      </c>
      <c r="B10" s="273" t="s">
        <v>206</v>
      </c>
      <c r="C10" s="274">
        <v>75.4816</v>
      </c>
      <c r="D10" s="275">
        <f t="shared" si="0"/>
        <v>-0.23002158505286097</v>
      </c>
      <c r="E10" s="274">
        <v>84.623500000000007</v>
      </c>
      <c r="F10" s="275">
        <f t="shared" si="1"/>
        <v>-0.12687357937104893</v>
      </c>
      <c r="G10" s="274">
        <v>79.369200000000006</v>
      </c>
      <c r="H10" s="275">
        <f t="shared" si="2"/>
        <v>-0.14262566380476249</v>
      </c>
      <c r="I10" s="274">
        <v>78.374499999999998</v>
      </c>
      <c r="J10" s="275">
        <f t="shared" si="3"/>
        <v>-0.15669398260330636</v>
      </c>
      <c r="K10" s="274">
        <v>75.5822</v>
      </c>
      <c r="L10" s="275">
        <f t="shared" si="4"/>
        <v>-0.17147219996338714</v>
      </c>
      <c r="M10" s="274">
        <v>74.790899999999993</v>
      </c>
      <c r="N10" s="275">
        <f t="shared" si="5"/>
        <v>-0.14044908954668123</v>
      </c>
      <c r="O10" s="274">
        <v>71.2988</v>
      </c>
      <c r="P10" s="275">
        <f t="shared" si="6"/>
        <v>-0.17895604749928606</v>
      </c>
      <c r="Q10" s="126"/>
      <c r="R10" s="126"/>
      <c r="S10" s="274">
        <f t="shared" si="7"/>
        <v>539.52070000000003</v>
      </c>
      <c r="T10" s="275">
        <f t="shared" si="8"/>
        <v>-0.26138929601806227</v>
      </c>
      <c r="U10" s="275"/>
      <c r="V10" s="274">
        <v>98.030799999999999</v>
      </c>
      <c r="W10" s="275">
        <f t="shared" si="9"/>
        <v>-1.9566504512577576E-2</v>
      </c>
      <c r="X10" s="274">
        <v>96.920100000000005</v>
      </c>
      <c r="Y10" s="275">
        <f t="shared" si="10"/>
        <v>-8.2983649460170117E-2</v>
      </c>
      <c r="Z10" s="274">
        <v>92.572400000000002</v>
      </c>
      <c r="AA10" s="275">
        <f t="shared" si="11"/>
        <v>-2.0566822865473955E-2</v>
      </c>
      <c r="AB10" s="274">
        <v>92.937200000000004</v>
      </c>
      <c r="AC10" s="275">
        <f t="shared" si="12"/>
        <v>-4.0370894297190318E-2</v>
      </c>
      <c r="AD10" s="274">
        <v>91.224699999999999</v>
      </c>
      <c r="AE10" s="275">
        <f t="shared" si="13"/>
        <v>-4.4313212773402277E-2</v>
      </c>
      <c r="AF10" s="274">
        <v>87.011600000000001</v>
      </c>
      <c r="AG10" s="275">
        <f t="shared" si="14"/>
        <v>-2.9643235117325029E-2</v>
      </c>
      <c r="AH10" s="274">
        <v>86.839200000000005</v>
      </c>
      <c r="AI10" s="275">
        <f t="shared" si="15"/>
        <v>-2.2645701300937571E-2</v>
      </c>
      <c r="AJ10" s="274">
        <v>84.917400000000001</v>
      </c>
      <c r="AK10" s="275">
        <f t="shared" si="16"/>
        <v>-1.4353367226129898E-2</v>
      </c>
      <c r="AL10" s="274">
        <v>84.3078</v>
      </c>
      <c r="AM10" s="275">
        <f t="shared" si="17"/>
        <v>-1.1281837180338261E-2</v>
      </c>
      <c r="AN10" s="274">
        <v>84.488799999999998</v>
      </c>
      <c r="AO10" s="275">
        <f t="shared" si="18"/>
        <v>-4.1718556829652864E-2</v>
      </c>
      <c r="AP10" s="274">
        <v>82.630499999999998</v>
      </c>
      <c r="AQ10" s="275">
        <f t="shared" si="19"/>
        <v>-4.0095490346413798E-2</v>
      </c>
      <c r="AR10" s="274">
        <v>77.192300000000003</v>
      </c>
      <c r="AS10" s="275">
        <f t="shared" si="20"/>
        <v>-9.3439109320774816E-2</v>
      </c>
      <c r="AT10" s="276">
        <f t="shared" si="21"/>
        <v>1059.0728000000001</v>
      </c>
      <c r="AU10" s="275">
        <f t="shared" si="22"/>
        <v>-3.8812689450473781E-2</v>
      </c>
      <c r="AV10" s="277"/>
      <c r="AW10" s="363">
        <v>99.987200000000001</v>
      </c>
      <c r="AX10" s="279">
        <v>-0.23338396202618</v>
      </c>
      <c r="AY10" s="278">
        <v>105.69070000000001</v>
      </c>
      <c r="AZ10" s="279">
        <f t="shared" si="23"/>
        <v>-0.16315217718347819</v>
      </c>
      <c r="BA10" s="278">
        <v>94.516300000000001</v>
      </c>
      <c r="BB10" s="279">
        <f t="shared" si="24"/>
        <v>-0.19175389088421413</v>
      </c>
      <c r="BC10" s="278">
        <v>96.846999999999994</v>
      </c>
      <c r="BD10" s="279">
        <f t="shared" si="25"/>
        <v>-0.12220929136484604</v>
      </c>
      <c r="BE10" s="364">
        <v>95.454599999999999</v>
      </c>
      <c r="BF10" s="279">
        <f t="shared" si="26"/>
        <v>-0.1002208570914167</v>
      </c>
      <c r="BG10" s="281">
        <v>89.669700000000006</v>
      </c>
      <c r="BH10" s="279">
        <f t="shared" si="27"/>
        <v>-0.1449124168821001</v>
      </c>
      <c r="BI10" s="281">
        <v>88.851299999999995</v>
      </c>
      <c r="BJ10" s="279">
        <f t="shared" si="28"/>
        <v>-0.13765067841683343</v>
      </c>
      <c r="BK10" s="281">
        <v>86.153999999999996</v>
      </c>
      <c r="BL10" s="279">
        <f t="shared" si="29"/>
        <v>-0.18643433984785185</v>
      </c>
      <c r="BM10" s="281">
        <v>85.269800000000004</v>
      </c>
      <c r="BN10" s="279">
        <f t="shared" si="30"/>
        <v>-0.16278462394930548</v>
      </c>
      <c r="BO10" s="281">
        <v>88.167000000000002</v>
      </c>
      <c r="BP10" s="279">
        <f t="shared" si="31"/>
        <v>-0.1542384961681873</v>
      </c>
      <c r="BQ10" s="281">
        <v>86.081999999999994</v>
      </c>
      <c r="BR10" s="279">
        <f t="shared" si="32"/>
        <v>-0.15943837570708363</v>
      </c>
      <c r="BS10" s="281">
        <v>85.148499999999999</v>
      </c>
      <c r="BT10" s="279">
        <f t="shared" si="33"/>
        <v>-0.14371380329507555</v>
      </c>
      <c r="BU10" s="278">
        <f t="shared" si="34"/>
        <v>1101.8381000000002</v>
      </c>
      <c r="BV10" s="279">
        <f t="shared" si="35"/>
        <v>-0.16006997294524772</v>
      </c>
      <c r="BW10" s="282"/>
      <c r="BX10" s="363">
        <v>130.42670000000001</v>
      </c>
      <c r="BY10" s="279">
        <f t="shared" si="36"/>
        <v>-2.0450665679306756E-2</v>
      </c>
      <c r="BZ10" s="363">
        <v>126.2962</v>
      </c>
      <c r="CA10" s="279">
        <f t="shared" si="37"/>
        <v>-7.8419182300445867E-2</v>
      </c>
      <c r="CB10" s="278">
        <v>116.94</v>
      </c>
      <c r="CC10" s="279">
        <f t="shared" si="38"/>
        <v>-8.9125353145025787E-2</v>
      </c>
      <c r="CD10" s="278">
        <v>110.3304</v>
      </c>
      <c r="CE10" s="279">
        <v>-2.94788250693164E-2</v>
      </c>
      <c r="CF10" s="281">
        <v>106.08669999999999</v>
      </c>
      <c r="CG10" s="279">
        <f t="shared" si="39"/>
        <v>-9.606975365025705E-2</v>
      </c>
      <c r="CH10" s="281">
        <v>104.8661</v>
      </c>
      <c r="CI10" s="279">
        <f t="shared" si="40"/>
        <v>-9.5458666176728046E-2</v>
      </c>
      <c r="CJ10" s="281">
        <v>103.03400000000001</v>
      </c>
      <c r="CK10" s="279">
        <f t="shared" si="41"/>
        <v>-0.12177775353282572</v>
      </c>
      <c r="CL10" s="278">
        <v>105.8968</v>
      </c>
      <c r="CM10" s="279">
        <f t="shared" si="42"/>
        <v>-0.10495274447192304</v>
      </c>
      <c r="CN10" s="278">
        <f>100.995+0.8543</f>
        <v>101.8493</v>
      </c>
      <c r="CO10" s="279">
        <f t="shared" si="43"/>
        <v>-0.13730022666671193</v>
      </c>
      <c r="CP10" s="278">
        <f>103.2384+CP12</f>
        <v>104.2457</v>
      </c>
      <c r="CQ10" s="279">
        <f t="shared" si="44"/>
        <v>-0.12827547798397132</v>
      </c>
      <c r="CR10" s="278">
        <v>102.4101</v>
      </c>
      <c r="CS10" s="279">
        <f t="shared" si="45"/>
        <v>-1.5627297884672431E-2</v>
      </c>
      <c r="CT10" s="281">
        <v>99.439300000000003</v>
      </c>
      <c r="CU10" s="279">
        <f t="shared" si="46"/>
        <v>-0.13790496601098778</v>
      </c>
      <c r="CV10" s="278">
        <f t="shared" si="47"/>
        <v>1311.8212999999998</v>
      </c>
      <c r="CW10" s="279">
        <f t="shared" si="48"/>
        <v>-8.7880818176672926E-2</v>
      </c>
      <c r="CX10" s="283">
        <f t="shared" si="49"/>
        <v>-2.9008857524794873E-2</v>
      </c>
      <c r="CY10" s="283"/>
      <c r="CZ10" s="367">
        <v>133.1497</v>
      </c>
      <c r="DA10" s="363">
        <v>137.04300000000001</v>
      </c>
      <c r="DB10" s="363">
        <v>128.38210000000001</v>
      </c>
      <c r="DC10" s="363">
        <v>113.6816</v>
      </c>
      <c r="DD10" s="278">
        <v>117.3616</v>
      </c>
      <c r="DE10" s="278">
        <v>115.9329</v>
      </c>
      <c r="DF10" s="278">
        <v>117.3211</v>
      </c>
      <c r="DG10" s="278">
        <v>118.3142</v>
      </c>
      <c r="DH10" s="278">
        <v>118.05880000000001</v>
      </c>
      <c r="DI10" s="278">
        <v>119.5856</v>
      </c>
      <c r="DJ10" s="278">
        <v>104.0359</v>
      </c>
      <c r="DK10" s="278">
        <v>115.34610000000001</v>
      </c>
      <c r="DL10" s="278">
        <v>1438.2126000000001</v>
      </c>
      <c r="DM10" s="286">
        <v>-0.104342945837697</v>
      </c>
      <c r="DN10" s="287"/>
      <c r="DO10" s="288">
        <v>136.86199999999999</v>
      </c>
      <c r="DP10" s="289">
        <f>(DO10-DX10)/DX10</f>
        <v>7.6924876861696385E-4</v>
      </c>
      <c r="DQ10" s="292">
        <v>147.00290000000001</v>
      </c>
      <c r="DR10" s="291"/>
      <c r="DS10" s="292">
        <v>136.22239999999999</v>
      </c>
      <c r="DT10" s="291" t="e">
        <f t="shared" si="50"/>
        <v>#DIV/0!</v>
      </c>
      <c r="DU10" s="292">
        <f t="shared" si="51"/>
        <v>420.08730000000003</v>
      </c>
      <c r="DV10" s="292">
        <v>136.21809999999999</v>
      </c>
      <c r="DW10" s="291">
        <f t="shared" si="52"/>
        <v>0.56608530696711867</v>
      </c>
      <c r="DX10" s="292">
        <v>136.7568</v>
      </c>
      <c r="DY10" s="291">
        <f t="shared" si="53"/>
        <v>0.96179601204992127</v>
      </c>
      <c r="DZ10" s="292">
        <v>133.48099999999999</v>
      </c>
      <c r="EA10" s="291">
        <f t="shared" si="54"/>
        <v>0.72925249384635316</v>
      </c>
      <c r="EB10" s="292">
        <v>132.9982</v>
      </c>
      <c r="EC10" s="291">
        <f t="shared" si="55"/>
        <v>0.38453258380179051</v>
      </c>
      <c r="ED10" s="292">
        <v>119.4692</v>
      </c>
      <c r="EE10" s="291">
        <f t="shared" si="56"/>
        <v>-0.10476433121019101</v>
      </c>
      <c r="EF10" s="292">
        <v>129.9068</v>
      </c>
      <c r="EG10" s="291">
        <f t="shared" si="57"/>
        <v>-7.6645106261994417E-2</v>
      </c>
      <c r="EH10" s="292">
        <v>133.99780000000001</v>
      </c>
      <c r="EI10" s="291">
        <f t="shared" si="58"/>
        <v>-0.2097788523913427</v>
      </c>
      <c r="EJ10" s="292">
        <v>130.21180000000001</v>
      </c>
      <c r="EK10" s="291">
        <f t="shared" si="59"/>
        <v>-8.2045823052520159E-2</v>
      </c>
      <c r="EL10" s="292">
        <v>132.63560000000001</v>
      </c>
      <c r="EM10" s="291">
        <f t="shared" si="60"/>
        <v>2.5956064356435719E-2</v>
      </c>
      <c r="EN10" s="290">
        <f t="shared" si="66"/>
        <v>1605.7626000000002</v>
      </c>
      <c r="EO10" s="291">
        <f t="shared" si="61"/>
        <v>0.30851934548062226</v>
      </c>
      <c r="EP10" s="293">
        <v>182.38</v>
      </c>
      <c r="EQ10" s="291">
        <f>(EP10-FP10)/FP10</f>
        <v>-7.1526752532708904E-2</v>
      </c>
      <c r="ER10" s="292">
        <v>0</v>
      </c>
      <c r="ES10" s="291">
        <f>(ER10-FQ10)/FQ10</f>
        <v>-1</v>
      </c>
      <c r="ET10" s="292">
        <v>0</v>
      </c>
      <c r="EU10" s="291">
        <f>(ET10-FR10)/FR10</f>
        <v>-1</v>
      </c>
      <c r="EV10" s="292">
        <v>86.98</v>
      </c>
      <c r="EW10" s="291">
        <f>(EV10-FS10)/FS10</f>
        <v>-0.56048509348155628</v>
      </c>
      <c r="EX10" s="292">
        <v>69.709999999999994</v>
      </c>
      <c r="EY10" s="291">
        <f>(EX10-FT10)/FT10</f>
        <v>-0.60292777398040565</v>
      </c>
      <c r="EZ10" s="292">
        <v>77.19</v>
      </c>
      <c r="FA10" s="291">
        <f>(EZ10-FU10)/FU10</f>
        <v>-0.60366605052372146</v>
      </c>
      <c r="FB10" s="292">
        <v>96.06</v>
      </c>
      <c r="FC10" s="291">
        <f>(FB10-FV10)/FV10</f>
        <v>-0.49372825972383261</v>
      </c>
      <c r="FD10" s="292">
        <v>133.44999999999999</v>
      </c>
      <c r="FE10" s="291">
        <f>(FD10-FW10)/FW10</f>
        <v>-0.2308800645495937</v>
      </c>
      <c r="FF10" s="292">
        <v>140.69</v>
      </c>
      <c r="FG10" s="291">
        <f>(FF10-FX10)/FX10</f>
        <v>-0.33873848467757095</v>
      </c>
      <c r="FH10" s="292">
        <v>169.57</v>
      </c>
      <c r="FI10" s="291">
        <f>(FH10-FY10)/FY10</f>
        <v>-0.27977404009514101</v>
      </c>
      <c r="FJ10" s="292">
        <v>141.85</v>
      </c>
      <c r="FK10" s="291">
        <f>(FJ10-GA10)/GA10</f>
        <v>-0.39656272599651171</v>
      </c>
      <c r="FL10" s="292">
        <v>129.28</v>
      </c>
      <c r="FM10" s="291">
        <f>(FL10-GC10)/GC10</f>
        <v>-0.38668817306323827</v>
      </c>
      <c r="FN10" s="292">
        <f t="shared" si="62"/>
        <v>1227.1599999999999</v>
      </c>
      <c r="FO10" s="291">
        <f>(FN10-(FP10+FQ10+FR10+FS10+FT10+FU10+FV10+FW10+FX10+FY10+GA10+GC10))/(FP10+FQ10+FR10+FS10+FT10+FU10+FV10+FW10+FX10+FY10+GA10+GC10)</f>
        <v>-0.53320577729933705</v>
      </c>
      <c r="FP10" s="293">
        <v>196.43</v>
      </c>
      <c r="FQ10" s="293">
        <v>303.95999999999998</v>
      </c>
      <c r="FR10" s="293">
        <v>302.99</v>
      </c>
      <c r="FS10" s="293">
        <v>197.9</v>
      </c>
      <c r="FT10" s="293">
        <v>175.56</v>
      </c>
      <c r="FU10" s="293">
        <v>194.76</v>
      </c>
      <c r="FV10" s="390" t="s">
        <v>226</v>
      </c>
      <c r="FW10" s="390" t="s">
        <v>227</v>
      </c>
      <c r="FX10" s="390" t="s">
        <v>228</v>
      </c>
      <c r="FY10" s="390" t="s">
        <v>229</v>
      </c>
      <c r="FZ10" s="294">
        <f>(FY10-HA10)/HA10</f>
        <v>-6.5825496964647082E-2</v>
      </c>
      <c r="GA10" s="390" t="s">
        <v>230</v>
      </c>
      <c r="GB10" s="294">
        <f>(GA10-HC10)/HC10</f>
        <v>8.4021212819921601E-2</v>
      </c>
      <c r="GC10" s="390" t="s">
        <v>231</v>
      </c>
      <c r="GD10" s="294">
        <f>(GC10-HE10)/HE10</f>
        <v>-0.17660156250000003</v>
      </c>
      <c r="GE10" s="293">
        <f>FP10+FQ10+FR10+FS10+FT10+FU10+FV10+FW10+FX10+FY10+GA10+GC10</f>
        <v>2628.91</v>
      </c>
      <c r="GF10" s="295">
        <f>(GE10-HG10)/HG10</f>
        <v>-0.14364963028111671</v>
      </c>
      <c r="GG10" s="249"/>
      <c r="GH10" s="296"/>
      <c r="GI10" s="297">
        <v>197.65</v>
      </c>
      <c r="GJ10" s="294">
        <f>(GI10-HL10)/HL10</f>
        <v>-0.33451178451178448</v>
      </c>
      <c r="GK10" s="293">
        <v>390.42</v>
      </c>
      <c r="GL10" s="294">
        <f>(GK10-HN10)/HN10</f>
        <v>-3.4903841400108777E-2</v>
      </c>
      <c r="GM10" s="293">
        <v>319.85000000000002</v>
      </c>
      <c r="GN10" s="294">
        <f>(GM10-HP10)/HP10</f>
        <v>-9.8749380881624493E-3</v>
      </c>
      <c r="GO10" s="293">
        <v>220.29</v>
      </c>
      <c r="GP10" s="294">
        <f>(GO10-HR10)/HR10</f>
        <v>-0.13949218750000003</v>
      </c>
      <c r="GQ10" s="293">
        <v>217.09</v>
      </c>
      <c r="GR10" s="294">
        <f>(GQ10-HT10)/HT10</f>
        <v>-0.15529182879377432</v>
      </c>
      <c r="GS10" s="293">
        <v>251.01</v>
      </c>
      <c r="GT10" s="294">
        <f>(GS10-HW10)/HW10</f>
        <v>-8.5307193353254221E-2</v>
      </c>
      <c r="GU10" s="293">
        <v>253.04</v>
      </c>
      <c r="GV10" s="294">
        <f>(GU10-HY10)/HY10</f>
        <v>-7.3113553113553137E-2</v>
      </c>
      <c r="GW10" s="293">
        <v>245.8</v>
      </c>
      <c r="GX10" s="294">
        <f>(GW10-IA10)/IA10</f>
        <v>-5.8237547892720266E-2</v>
      </c>
      <c r="GY10" s="293">
        <v>249.87</v>
      </c>
      <c r="GZ10" s="294">
        <f>(GY10-IC10)/IC10</f>
        <v>-4.6297709923664103E-2</v>
      </c>
      <c r="HA10" s="293">
        <v>252.03</v>
      </c>
      <c r="HB10" s="294">
        <f>(HA10-IE10)/IE10</f>
        <v>-7.1712707182320437E-2</v>
      </c>
      <c r="HC10" s="293">
        <v>216.85</v>
      </c>
      <c r="HD10" s="294">
        <f>(HC10-IG10)/IG10</f>
        <v>-0.10392561983471077</v>
      </c>
      <c r="HE10" s="293">
        <v>256</v>
      </c>
      <c r="HF10" s="294">
        <f>(HE10-II10)/II10</f>
        <v>-0.13513513513513514</v>
      </c>
      <c r="HG10" s="293">
        <f>GI10+GK10+GM10+GO10+GQ10+GS10+GU10+GW10+GY10+HA10+HC10+HE10</f>
        <v>3069.9</v>
      </c>
      <c r="HH10" s="293">
        <f>HE10+HC10+HA10+GY10+GW10+GU10+GS10+GQ10+GO10+GM10+GK10+GI10</f>
        <v>3069.9</v>
      </c>
      <c r="HI10" s="295"/>
      <c r="HJ10" s="287"/>
      <c r="HK10" s="391"/>
      <c r="HL10" s="297">
        <v>297</v>
      </c>
      <c r="HM10" s="298">
        <f>(HL10-IN10)/IN10</f>
        <v>1.020408163265306E-2</v>
      </c>
      <c r="HN10" s="373">
        <v>404.54</v>
      </c>
      <c r="HO10" s="298">
        <f>(HN10-IP10)/IP10</f>
        <v>7.8226208271052408E-3</v>
      </c>
      <c r="HP10" s="373">
        <v>323.04000000000002</v>
      </c>
      <c r="HQ10" s="377">
        <f>(HP10-IR10)/IR10</f>
        <v>-1.7305315203955569E-3</v>
      </c>
      <c r="HR10" s="375">
        <v>256</v>
      </c>
      <c r="HS10" s="376">
        <f>(HR10-IT10)/IT10</f>
        <v>3.9215686274509803E-3</v>
      </c>
      <c r="HT10" s="375">
        <v>257</v>
      </c>
      <c r="HU10" s="376">
        <f>(HT10-IV10)/IV10</f>
        <v>1.1811023622047244E-2</v>
      </c>
      <c r="HV10" s="377"/>
      <c r="HW10" s="375">
        <v>274.42</v>
      </c>
      <c r="HX10" s="376">
        <f>(HW10-IX10)/IX10</f>
        <v>1.2619926199262051E-2</v>
      </c>
      <c r="HY10" s="375">
        <v>273</v>
      </c>
      <c r="HZ10" s="376">
        <f>(HY10-IZ10)/IZ10</f>
        <v>1.1111111111111112E-2</v>
      </c>
      <c r="IA10" s="375">
        <v>261</v>
      </c>
      <c r="IB10" s="308">
        <f>(IA10-JB10)/JB10</f>
        <v>3.8461538461538464E-3</v>
      </c>
      <c r="IC10" s="375">
        <v>262</v>
      </c>
      <c r="ID10" s="308">
        <f>(IC10-JD10)/JD10</f>
        <v>7.6923076923076927E-3</v>
      </c>
      <c r="IE10" s="375">
        <v>271.5</v>
      </c>
      <c r="IF10" s="308">
        <f>(IE10-JF10)/JF10</f>
        <v>9.2936802973977699E-3</v>
      </c>
      <c r="IG10" s="375">
        <v>242</v>
      </c>
      <c r="IH10" s="308">
        <f>(IG10-JH10)/JH10</f>
        <v>1.2552301255230125E-2</v>
      </c>
      <c r="II10" s="375">
        <v>296</v>
      </c>
      <c r="IJ10" s="240">
        <f>(II10-JJ10)/JJ10</f>
        <v>6.8027210884353739E-3</v>
      </c>
      <c r="IK10" s="309">
        <f>HL10+HN10+HP10+HR10+HT10+HW10+HY10+IA10+IC10+IE10+IG10+II10</f>
        <v>3417.5</v>
      </c>
      <c r="IL10" s="53">
        <f>IK10/JL10-1</f>
        <v>7.8148038926570962E-3</v>
      </c>
      <c r="IM10" s="310"/>
      <c r="IN10" s="378">
        <v>294</v>
      </c>
      <c r="IO10" s="328">
        <f>IN10/JP10-1</f>
        <v>1.9168622742336661E-2</v>
      </c>
      <c r="IP10" s="329">
        <v>401.4</v>
      </c>
      <c r="IQ10" s="328">
        <f>IP10/JQ10-1</f>
        <v>1.5122089201035305E-2</v>
      </c>
      <c r="IR10" s="329">
        <v>323.60000000000002</v>
      </c>
      <c r="IS10" s="312">
        <f>(IR10-JR10)/JR10</f>
        <v>1.8734631364327542E-2</v>
      </c>
      <c r="IT10" s="392" t="s">
        <v>232</v>
      </c>
      <c r="IU10" s="328">
        <f>(IT10-JS10)/JS10</f>
        <v>2.2504640979588646E-2</v>
      </c>
      <c r="IV10" s="392" t="s">
        <v>233</v>
      </c>
      <c r="IW10" s="328">
        <f>(IV10-JT10)/JT10</f>
        <v>2.5399455210463346E-2</v>
      </c>
      <c r="IX10" s="393" t="s">
        <v>234</v>
      </c>
      <c r="IY10" s="328">
        <f>(IX10-JU10)/JU10</f>
        <v>1.7891806150189364E-2</v>
      </c>
      <c r="IZ10" s="379">
        <v>270</v>
      </c>
      <c r="JA10" s="328">
        <f>(IZ10-JV10)/JV10</f>
        <v>1.907793127149993E-2</v>
      </c>
      <c r="JB10" s="329">
        <v>260</v>
      </c>
      <c r="JC10" s="328">
        <f>(JB10-JW10)/JW10</f>
        <v>1.7786754572146308E-2</v>
      </c>
      <c r="JD10" s="329">
        <v>260</v>
      </c>
      <c r="JE10" s="380">
        <f>(JD10-JX10)/JX10</f>
        <v>1.3552028570304476E-2</v>
      </c>
      <c r="JF10" s="329">
        <v>269</v>
      </c>
      <c r="JG10" s="382">
        <f>(JF10-JY10)/JY10</f>
        <v>2.2140541239780865E-2</v>
      </c>
      <c r="JH10" s="394">
        <v>239</v>
      </c>
      <c r="JI10" s="298">
        <f>(JH10-JZ10)/JZ10</f>
        <v>8.0986219203915844E-3</v>
      </c>
      <c r="JJ10" s="383">
        <v>294</v>
      </c>
      <c r="JK10" s="298">
        <f>(JJ10-KA10)/KA10</f>
        <v>3.8569374742821405E-2</v>
      </c>
      <c r="JL10" s="317">
        <f t="shared" si="64"/>
        <v>3391</v>
      </c>
      <c r="JM10" s="316">
        <f>JL10/JO10-1</f>
        <v>1.9809001615634703E-2</v>
      </c>
      <c r="JN10" s="318"/>
      <c r="JO10" s="301">
        <v>3325.13244600489</v>
      </c>
      <c r="JP10" s="292">
        <v>288.47041935898397</v>
      </c>
      <c r="JQ10" s="292">
        <v>395.42041717950099</v>
      </c>
      <c r="JR10" s="292">
        <v>317.64896376068299</v>
      </c>
      <c r="JS10" s="292">
        <v>249.38762112189801</v>
      </c>
      <c r="JT10" s="292">
        <v>247.70834303580401</v>
      </c>
      <c r="JU10" s="292">
        <v>266.23654730551402</v>
      </c>
      <c r="JV10" s="292">
        <v>264.94539005777699</v>
      </c>
      <c r="JW10" s="292">
        <v>255.456262161024</v>
      </c>
      <c r="JX10" s="292">
        <v>256.523585046493</v>
      </c>
      <c r="JY10" s="292">
        <v>263.17320284911398</v>
      </c>
      <c r="JZ10" s="292">
        <v>237.079978886107</v>
      </c>
      <c r="KA10" s="292">
        <v>283.08171524199099</v>
      </c>
    </row>
    <row r="11" spans="1:287" s="93" customFormat="1" ht="28.8" hidden="1" customHeight="1">
      <c r="A11" s="686"/>
      <c r="B11" s="71" t="s">
        <v>209</v>
      </c>
      <c r="C11" s="319">
        <v>2072.6875</v>
      </c>
      <c r="D11" s="275">
        <f t="shared" si="0"/>
        <v>-0.19097503338658162</v>
      </c>
      <c r="E11" s="274">
        <v>2381.0711999999999</v>
      </c>
      <c r="F11" s="275">
        <f t="shared" si="1"/>
        <v>-6.8765012830790839E-2</v>
      </c>
      <c r="G11" s="274">
        <v>2528.9261999999999</v>
      </c>
      <c r="H11" s="275">
        <f t="shared" si="2"/>
        <v>-9.2175226709738212E-2</v>
      </c>
      <c r="I11" s="274">
        <v>2913.672</v>
      </c>
      <c r="J11" s="275">
        <f t="shared" si="3"/>
        <v>-6.0762212473121524E-2</v>
      </c>
      <c r="K11" s="274">
        <v>2547.6156000000001</v>
      </c>
      <c r="L11" s="275">
        <f t="shared" si="4"/>
        <v>-5.715522869286016E-2</v>
      </c>
      <c r="M11" s="274">
        <v>2470.4711000000002</v>
      </c>
      <c r="N11" s="275">
        <f t="shared" si="5"/>
        <v>-6.7661705223726054E-3</v>
      </c>
      <c r="O11" s="274">
        <v>2320.2229000000002</v>
      </c>
      <c r="P11" s="275">
        <f t="shared" si="6"/>
        <v>-4.6877105295502042E-2</v>
      </c>
      <c r="Q11" s="126"/>
      <c r="R11" s="126"/>
      <c r="S11" s="274">
        <f t="shared" si="7"/>
        <v>17234.666499999999</v>
      </c>
      <c r="T11" s="275">
        <f t="shared" si="8"/>
        <v>-0.18710264215148453</v>
      </c>
      <c r="U11" s="275"/>
      <c r="V11" s="319">
        <v>2561.9573999999998</v>
      </c>
      <c r="W11" s="275">
        <f t="shared" si="9"/>
        <v>2.2222986530372246E-2</v>
      </c>
      <c r="X11" s="384">
        <v>2556.8962000000001</v>
      </c>
      <c r="Y11" s="275">
        <f t="shared" si="10"/>
        <v>3.3425163845157257E-2</v>
      </c>
      <c r="Z11" s="384">
        <v>2785.6986000000002</v>
      </c>
      <c r="AA11" s="320">
        <f t="shared" si="11"/>
        <v>7.9195422789091197E-4</v>
      </c>
      <c r="AB11" s="384">
        <v>3102.1664999999998</v>
      </c>
      <c r="AC11" s="320">
        <f t="shared" si="12"/>
        <v>-7.2640561800784154E-3</v>
      </c>
      <c r="AD11" s="384">
        <v>2702.0520000000001</v>
      </c>
      <c r="AE11" s="320">
        <f t="shared" si="13"/>
        <v>-8.7253075799977431E-2</v>
      </c>
      <c r="AF11" s="384">
        <v>2487.3006</v>
      </c>
      <c r="AG11" s="320">
        <f t="shared" si="14"/>
        <v>-3.238176644028623E-2</v>
      </c>
      <c r="AH11" s="384">
        <v>2434.3375999999998</v>
      </c>
      <c r="AI11" s="320">
        <f t="shared" si="15"/>
        <v>-0.12995961020590974</v>
      </c>
      <c r="AJ11" s="384">
        <v>2571.1196</v>
      </c>
      <c r="AK11" s="320">
        <f t="shared" si="16"/>
        <v>-3.9412875811763004E-2</v>
      </c>
      <c r="AL11" s="384">
        <v>2439.2523000000001</v>
      </c>
      <c r="AM11" s="320">
        <f t="shared" si="17"/>
        <v>-6.1423280751667142E-2</v>
      </c>
      <c r="AN11" s="384">
        <v>2622.7802999999999</v>
      </c>
      <c r="AO11" s="320">
        <f t="shared" si="18"/>
        <v>-9.7513336019800945E-2</v>
      </c>
      <c r="AP11" s="384">
        <v>2698.1026000000002</v>
      </c>
      <c r="AQ11" s="320">
        <f t="shared" si="19"/>
        <v>-1.192431628074031E-2</v>
      </c>
      <c r="AR11" s="384">
        <v>2490.7552000000001</v>
      </c>
      <c r="AS11" s="320">
        <f t="shared" si="20"/>
        <v>7.1551759444951291E-2</v>
      </c>
      <c r="AT11" s="276">
        <f t="shared" si="21"/>
        <v>31452.418899999997</v>
      </c>
      <c r="AU11" s="275">
        <f t="shared" si="22"/>
        <v>-3.0874577610514042E-2</v>
      </c>
      <c r="AV11" s="277"/>
      <c r="AW11" s="111">
        <v>2506.2608</v>
      </c>
      <c r="AX11" s="275">
        <v>-4.58361038072546E-2</v>
      </c>
      <c r="AY11" s="319">
        <v>2474.1958</v>
      </c>
      <c r="AZ11" s="320">
        <f t="shared" si="23"/>
        <v>-8.8506393139037298E-2</v>
      </c>
      <c r="BA11" s="319">
        <v>2783.4942000000001</v>
      </c>
      <c r="BB11" s="320">
        <f t="shared" si="24"/>
        <v>-0.15394662457434705</v>
      </c>
      <c r="BC11" s="319">
        <v>3124.8656999999998</v>
      </c>
      <c r="BD11" s="320">
        <f t="shared" si="25"/>
        <v>-4.1656960151211897E-2</v>
      </c>
      <c r="BE11" s="321">
        <v>2960.3517999999999</v>
      </c>
      <c r="BF11" s="320">
        <f t="shared" si="26"/>
        <v>-8.5238445516586547E-2</v>
      </c>
      <c r="BG11" s="319">
        <v>2570.5392000000002</v>
      </c>
      <c r="BH11" s="320">
        <f t="shared" si="27"/>
        <v>-0.16387334798384001</v>
      </c>
      <c r="BI11" s="319">
        <v>2797.9593</v>
      </c>
      <c r="BJ11" s="320">
        <f t="shared" si="28"/>
        <v>-9.2841118667023825E-2</v>
      </c>
      <c r="BK11" s="319">
        <v>2676.6125999999999</v>
      </c>
      <c r="BL11" s="320">
        <f t="shared" si="29"/>
        <v>-0.15718145499344649</v>
      </c>
      <c r="BM11" s="319">
        <v>2598.8843000000002</v>
      </c>
      <c r="BN11" s="320">
        <f t="shared" si="30"/>
        <v>-0.14670100546342513</v>
      </c>
      <c r="BO11" s="319">
        <v>2906.1707000000001</v>
      </c>
      <c r="BP11" s="320">
        <f t="shared" si="31"/>
        <v>-8.6781345653917374E-2</v>
      </c>
      <c r="BQ11" s="319">
        <v>2730.6639</v>
      </c>
      <c r="BR11" s="320">
        <f t="shared" si="32"/>
        <v>-8.8632533895711685E-2</v>
      </c>
      <c r="BS11" s="319">
        <v>2324.4376000000002</v>
      </c>
      <c r="BT11" s="320">
        <f t="shared" si="33"/>
        <v>-0.1098567713628813</v>
      </c>
      <c r="BU11" s="274">
        <f t="shared" si="34"/>
        <v>32454.4359</v>
      </c>
      <c r="BV11" s="275">
        <f t="shared" si="35"/>
        <v>-0.1058884455519038</v>
      </c>
      <c r="BW11" s="345"/>
      <c r="BX11" s="111">
        <v>2626.6565000000001</v>
      </c>
      <c r="BY11" s="320">
        <f t="shared" si="36"/>
        <v>-0.16648063140478941</v>
      </c>
      <c r="BZ11" s="111">
        <v>2714.4412000000002</v>
      </c>
      <c r="CA11" s="275">
        <f t="shared" si="37"/>
        <v>-0.18328255554543593</v>
      </c>
      <c r="CB11" s="274">
        <v>3289.9747000000002</v>
      </c>
      <c r="CC11" s="275">
        <f t="shared" si="38"/>
        <v>0.11650606389626694</v>
      </c>
      <c r="CD11" s="274">
        <v>3260.6963999999998</v>
      </c>
      <c r="CE11" s="275">
        <v>0.33881687578748998</v>
      </c>
      <c r="CF11" s="319">
        <v>3236.2004999999999</v>
      </c>
      <c r="CG11" s="275">
        <f t="shared" si="39"/>
        <v>0.20474944904555015</v>
      </c>
      <c r="CH11" s="319">
        <v>3074.3418999999999</v>
      </c>
      <c r="CI11" s="275">
        <f t="shared" si="40"/>
        <v>6.5614704651663747E-2</v>
      </c>
      <c r="CJ11" s="319">
        <v>3084.3101000000001</v>
      </c>
      <c r="CK11" s="275">
        <f t="shared" si="41"/>
        <v>3.9509558549443602E-2</v>
      </c>
      <c r="CL11" s="274">
        <v>3175.7874999999999</v>
      </c>
      <c r="CM11" s="275">
        <f t="shared" si="42"/>
        <v>0.10704800329347908</v>
      </c>
      <c r="CN11" s="274">
        <f>3030.8088+CN13</f>
        <v>3045.6900999999998</v>
      </c>
      <c r="CO11" s="275">
        <f t="shared" si="43"/>
        <v>6.5612438047102595E-2</v>
      </c>
      <c r="CP11" s="274">
        <f>3166.7203+CP13</f>
        <v>3182.3382999999999</v>
      </c>
      <c r="CQ11" s="275">
        <f t="shared" si="44"/>
        <v>0.15356764675902257</v>
      </c>
      <c r="CR11" s="274">
        <v>2996.2271000000001</v>
      </c>
      <c r="CS11" s="275">
        <f t="shared" si="45"/>
        <v>0.35642591116753719</v>
      </c>
      <c r="CT11" s="274">
        <v>2611.3074000000001</v>
      </c>
      <c r="CU11" s="275">
        <f t="shared" si="46"/>
        <v>0.1650242620868414</v>
      </c>
      <c r="CV11" s="274">
        <f t="shared" si="47"/>
        <v>36297.971699999995</v>
      </c>
      <c r="CW11" s="275">
        <f t="shared" si="48"/>
        <v>8.9006671591651987E-2</v>
      </c>
      <c r="CX11" s="323">
        <f t="shared" si="49"/>
        <v>-0.12846813247233491</v>
      </c>
      <c r="CY11" s="323"/>
      <c r="CZ11" s="395">
        <v>3151.2842999999998</v>
      </c>
      <c r="DA11" s="111">
        <v>3323.5989</v>
      </c>
      <c r="DB11" s="111">
        <v>2946.6698000000001</v>
      </c>
      <c r="DC11" s="276">
        <v>2435.5059000000001</v>
      </c>
      <c r="DD11" s="319">
        <v>2686.2021</v>
      </c>
      <c r="DE11" s="319">
        <v>2885.0408000000002</v>
      </c>
      <c r="DF11" s="274">
        <v>2967.0819999999999</v>
      </c>
      <c r="DG11" s="274">
        <v>2868.6990000000001</v>
      </c>
      <c r="DH11" s="274">
        <v>2858.1592999999998</v>
      </c>
      <c r="DI11" s="274">
        <v>2758.6923999999999</v>
      </c>
      <c r="DJ11" s="274">
        <v>2208.9132</v>
      </c>
      <c r="DK11" s="274">
        <v>2241.4189000000001</v>
      </c>
      <c r="DL11" s="274">
        <v>33331.266600000003</v>
      </c>
      <c r="DM11" s="325">
        <v>-0.26976649722278301</v>
      </c>
      <c r="DN11" s="326"/>
      <c r="DO11" s="327">
        <v>3672.9270000000001</v>
      </c>
      <c r="DP11" s="84">
        <f>(DO11-DX11)/DX11</f>
        <v>-0.20208296764124695</v>
      </c>
      <c r="DQ11" s="109">
        <v>3872.4618999999998</v>
      </c>
      <c r="DR11" s="53"/>
      <c r="DS11" s="109">
        <v>4065.4967999999999</v>
      </c>
      <c r="DT11" s="53" t="e">
        <f t="shared" si="50"/>
        <v>#DIV/0!</v>
      </c>
      <c r="DU11" s="109">
        <f t="shared" si="51"/>
        <v>11610.885699999999</v>
      </c>
      <c r="DV11" s="109">
        <v>4491.6432999999997</v>
      </c>
      <c r="DW11" s="53">
        <f t="shared" si="52"/>
        <v>-0.31867685092066322</v>
      </c>
      <c r="DX11" s="109">
        <v>4603.1440000000002</v>
      </c>
      <c r="DY11" s="53">
        <f t="shared" si="53"/>
        <v>-0.20168433612495157</v>
      </c>
      <c r="DZ11" s="109">
        <v>4315.5690999999997</v>
      </c>
      <c r="EA11" s="53">
        <f t="shared" si="54"/>
        <v>-0.36176365150235668</v>
      </c>
      <c r="EB11" s="109">
        <v>4242.8576000000003</v>
      </c>
      <c r="EC11" s="53">
        <f t="shared" si="55"/>
        <v>-0.4820300513226195</v>
      </c>
      <c r="ED11" s="109">
        <v>2625.0030000000002</v>
      </c>
      <c r="EE11" s="53">
        <f t="shared" si="56"/>
        <v>-0.75414206919417692</v>
      </c>
      <c r="EF11" s="109">
        <v>3382.5641000000001</v>
      </c>
      <c r="EG11" s="53">
        <f t="shared" si="57"/>
        <v>-0.69354836634703898</v>
      </c>
      <c r="EH11" s="109">
        <v>3573.7885000000001</v>
      </c>
      <c r="EI11" s="53">
        <f t="shared" si="58"/>
        <v>-0.68901457732543669</v>
      </c>
      <c r="EJ11" s="109">
        <v>3406.4254999999998</v>
      </c>
      <c r="EK11" s="53">
        <f t="shared" si="59"/>
        <v>-0.65374957816800916</v>
      </c>
      <c r="EL11" s="109">
        <v>3392.7883000000002</v>
      </c>
      <c r="EM11" s="53">
        <f t="shared" si="60"/>
        <v>-0.61533535824909413</v>
      </c>
      <c r="EN11" s="111">
        <f t="shared" si="66"/>
        <v>45644.669099999999</v>
      </c>
      <c r="EO11" s="53">
        <f t="shared" si="61"/>
        <v>-0.48335695454459021</v>
      </c>
      <c r="EP11" s="386">
        <v>9172.2000000000007</v>
      </c>
      <c r="EQ11" s="53">
        <f>(EP11-FP11)/FP11</f>
        <v>-0.3379002685300147</v>
      </c>
      <c r="ER11" s="109">
        <v>0</v>
      </c>
      <c r="ES11" s="53">
        <f>(ER11-FQ11)/FQ11</f>
        <v>-1</v>
      </c>
      <c r="ET11" s="109">
        <v>0</v>
      </c>
      <c r="EU11" s="53">
        <f>(ET11-FR11)/FR11</f>
        <v>-1</v>
      </c>
      <c r="EV11" s="109">
        <v>6592.53</v>
      </c>
      <c r="EW11" s="53">
        <f>(EV11-FS11)/FS11</f>
        <v>-0.43910546555948821</v>
      </c>
      <c r="EX11" s="109">
        <v>5766.07</v>
      </c>
      <c r="EY11" s="53">
        <f>(EX11-FT11)/FT11</f>
        <v>-0.59486910693119532</v>
      </c>
      <c r="EZ11" s="109">
        <v>6761.71</v>
      </c>
      <c r="FA11" s="53">
        <f>(EZ11-FU11)/FU11</f>
        <v>-0.47010452601238512</v>
      </c>
      <c r="FB11" s="109">
        <v>8191.32</v>
      </c>
      <c r="FC11" s="53">
        <f>(FB11-FV11)/FV11</f>
        <v>-0.3669548013648079</v>
      </c>
      <c r="FD11" s="109">
        <v>10676.91</v>
      </c>
      <c r="FE11" s="53">
        <f>(FD11-FW11)/FW11</f>
        <v>-0.15368341452820047</v>
      </c>
      <c r="FF11" s="109">
        <v>11037.84</v>
      </c>
      <c r="FG11" s="53">
        <f>(FF11-FX11)/FX11</f>
        <v>-0.21710006482885605</v>
      </c>
      <c r="FH11" s="109">
        <v>11491.82</v>
      </c>
      <c r="FI11" s="53">
        <f>(FH11-FY11)/FY11</f>
        <v>-7.5090142296053028E-2</v>
      </c>
      <c r="FJ11" s="109">
        <v>9838.0400000000009</v>
      </c>
      <c r="FK11" s="53">
        <f>(FJ11-GA11)/GA11</f>
        <v>-9.6454346240813435E-2</v>
      </c>
      <c r="FL11" s="109">
        <v>8820.1200000000008</v>
      </c>
      <c r="FM11" s="53">
        <f>(FL11-GC11)/GC11</f>
        <v>-0.23331571664012565</v>
      </c>
      <c r="FN11" s="109">
        <f t="shared" si="62"/>
        <v>88348.56</v>
      </c>
      <c r="FO11" s="53">
        <f>(FN11-(FP11+FQ11+FR11+FS11+FT11+FU11+FV11+FW11+FX11+FY11+GA11+GC11))/(FP11+FQ11+FR11+FS11+FT11+FU11+FV11+FW11+FX11+FY11+GA11+GC11)</f>
        <v>-0.45888559852760585</v>
      </c>
      <c r="FP11" s="386">
        <v>13853.2</v>
      </c>
      <c r="FQ11" s="386">
        <v>20994.09</v>
      </c>
      <c r="FR11" s="386">
        <v>15206.29</v>
      </c>
      <c r="FS11" s="386">
        <v>11753.6</v>
      </c>
      <c r="FT11" s="386">
        <v>14232.61</v>
      </c>
      <c r="FU11" s="386">
        <v>12760.46</v>
      </c>
      <c r="FV11" s="387" t="s">
        <v>235</v>
      </c>
      <c r="FW11" s="387" t="s">
        <v>236</v>
      </c>
      <c r="FX11" s="387" t="s">
        <v>237</v>
      </c>
      <c r="FY11" s="387" t="s">
        <v>238</v>
      </c>
      <c r="FZ11" s="328">
        <f>(FY11-HA11)/HA11</f>
        <v>-0.17080049572579989</v>
      </c>
      <c r="GA11" s="387" t="s">
        <v>239</v>
      </c>
      <c r="GB11" s="328">
        <f>(GA11-HC11)/HC11</f>
        <v>-0.16390021101647281</v>
      </c>
      <c r="GC11" s="387" t="s">
        <v>240</v>
      </c>
      <c r="GD11" s="328">
        <f>(GC11-HE11)/HE11</f>
        <v>-0.47747426941489601</v>
      </c>
      <c r="GE11" s="329">
        <f>FP11+FQ11+FR11+FS11+FT11+FU11+FV11+FW11+FX11+FY11+GA11+GC11</f>
        <v>163271.5</v>
      </c>
      <c r="GF11" s="388">
        <f>(GE11-HG11)/HG11</f>
        <v>-0.19844647225919768</v>
      </c>
      <c r="GG11" s="330"/>
      <c r="GH11" s="310"/>
      <c r="GI11" s="332">
        <v>14828</v>
      </c>
      <c r="GJ11" s="53">
        <f>(GI11-HL11)/HL11</f>
        <v>-6.1934585942936674E-2</v>
      </c>
      <c r="GK11" s="109">
        <v>23149.8</v>
      </c>
      <c r="GL11" s="53">
        <f>(GK11-HN11)/HN11</f>
        <v>7.999999999999996E-2</v>
      </c>
      <c r="GM11" s="109">
        <v>20101.39</v>
      </c>
      <c r="GN11" s="53">
        <f>(GM11-HP11)/HP11</f>
        <v>5.6599875950085726E-2</v>
      </c>
      <c r="GO11" s="109">
        <v>14566.05</v>
      </c>
      <c r="GP11" s="53">
        <f>(GO11-HR11)/HR11</f>
        <v>-6.5500096234041238E-2</v>
      </c>
      <c r="GQ11" s="109">
        <v>16714.009999999998</v>
      </c>
      <c r="GR11" s="53">
        <f>(GQ11-HT11)/HT11</f>
        <v>-0.12013002737418413</v>
      </c>
      <c r="GS11" s="109">
        <v>15769.04</v>
      </c>
      <c r="GT11" s="53">
        <f>(GS11-HW11)/HW11</f>
        <v>-0.11032023651012167</v>
      </c>
      <c r="GU11" s="109">
        <v>16136.31</v>
      </c>
      <c r="GV11" s="53">
        <f>(GU11-HY11)/HY11</f>
        <v>-9.8530167597765395E-2</v>
      </c>
      <c r="GW11" s="109">
        <v>15599.72</v>
      </c>
      <c r="GX11" s="53">
        <f>(GW11-IA11)/IA11</f>
        <v>-0.11856028929822582</v>
      </c>
      <c r="GY11" s="109">
        <v>16806.13</v>
      </c>
      <c r="GZ11" s="53">
        <f>(GY11-IC11)/IC11</f>
        <v>-0.10520019167287824</v>
      </c>
      <c r="HA11" s="109">
        <v>14984.09</v>
      </c>
      <c r="HB11" s="53">
        <f>(HA11-IE11)/IE11</f>
        <v>-0.12060038734667526</v>
      </c>
      <c r="HC11" s="109">
        <v>13022.68</v>
      </c>
      <c r="HD11" s="53">
        <f>(HC11-IG11)/IG11</f>
        <v>-0.11211017931410648</v>
      </c>
      <c r="HE11" s="109">
        <v>22016.6</v>
      </c>
      <c r="HF11" s="53">
        <f>(HE11-II11)/II11</f>
        <v>-0.13900121231082091</v>
      </c>
      <c r="HG11" s="329">
        <f>GI11+GK11+GM11+GO11+GQ11+GS11+GU11+GW11+GY11+HA11+HC11+HE11</f>
        <v>203693.82</v>
      </c>
      <c r="HH11" s="109">
        <f>HE11+HC11+HA11+GY11+GW11+GU11+GS11+GQ11+GO11+GM11+GK11+GI11</f>
        <v>203693.82</v>
      </c>
      <c r="HI11" s="312"/>
      <c r="HJ11" s="326"/>
      <c r="HK11" s="396"/>
      <c r="HL11" s="332">
        <v>15807</v>
      </c>
      <c r="HM11" s="333">
        <f>(HL11-IN11)/IN11</f>
        <v>9.3869731800766288E-3</v>
      </c>
      <c r="HN11" s="336">
        <v>21435</v>
      </c>
      <c r="HO11" s="333">
        <f>(HN11-IP11)/IP11</f>
        <v>2.3380874444704231E-3</v>
      </c>
      <c r="HP11" s="336">
        <v>19024.599999999999</v>
      </c>
      <c r="HQ11" s="338">
        <f>(HP11-IR11)/IR11</f>
        <v>6.2199185486855949E-3</v>
      </c>
      <c r="HR11" s="352">
        <v>15587</v>
      </c>
      <c r="HS11" s="245">
        <f>(HR11-IT11)/IT11</f>
        <v>2.508361204013378E-3</v>
      </c>
      <c r="HT11" s="352">
        <v>18996</v>
      </c>
      <c r="HU11" s="245">
        <f>(HT11-IV11)/IV11</f>
        <v>1.8606895812107886E-2</v>
      </c>
      <c r="HV11" s="338"/>
      <c r="HW11" s="352">
        <v>17724.400000000001</v>
      </c>
      <c r="HX11" s="245">
        <f>(HW11-IX11)/IX11</f>
        <v>9.189773956613417E-3</v>
      </c>
      <c r="HY11" s="352">
        <v>17900</v>
      </c>
      <c r="HZ11" s="245">
        <f>(HY11-IZ11)/IZ11</f>
        <v>9.8160893602617632E-3</v>
      </c>
      <c r="IA11" s="352">
        <v>17698</v>
      </c>
      <c r="IB11" s="337">
        <f>(IA11-JB11)/JB11</f>
        <v>3.2796451914098974E-2</v>
      </c>
      <c r="IC11" s="352">
        <v>18782</v>
      </c>
      <c r="ID11" s="339">
        <f>(IC11-JD11)/JD11</f>
        <v>4.5999144201968331E-3</v>
      </c>
      <c r="IE11" s="352">
        <v>17039</v>
      </c>
      <c r="IF11" s="339">
        <f>(IE11-JF11)/JF11</f>
        <v>5.013566120089654E-3</v>
      </c>
      <c r="IG11" s="352">
        <v>14667</v>
      </c>
      <c r="IH11" s="240">
        <f>(IG11-JH11)/JH11</f>
        <v>4.5890410958904114E-3</v>
      </c>
      <c r="II11" s="352">
        <v>25571</v>
      </c>
      <c r="IJ11" s="240">
        <f>(II11-JJ11)/JJ11</f>
        <v>1.3194389412790237E-2</v>
      </c>
      <c r="IK11" s="309">
        <f>HL11+HN11+HP11+HR11+HT11+HW11+HY11+IA11+IC11+IE11+IG11+II11</f>
        <v>220231</v>
      </c>
      <c r="IL11" s="53">
        <f>IK11/JL11-1</f>
        <v>9.9467124028946863E-3</v>
      </c>
      <c r="IM11" s="310"/>
      <c r="IN11" s="332">
        <v>15660</v>
      </c>
      <c r="IO11" s="53">
        <f>IN11/JP11-1</f>
        <v>2.3850170091995082E-2</v>
      </c>
      <c r="IP11" s="109">
        <v>21385</v>
      </c>
      <c r="IQ11" s="53">
        <f>IP11/JQ11-1</f>
        <v>1.39297476787692E-2</v>
      </c>
      <c r="IR11" s="109">
        <v>18907</v>
      </c>
      <c r="IS11" s="312">
        <f>(IR11-JR11)/JR11</f>
        <v>2.1785929069171983E-2</v>
      </c>
      <c r="IT11" s="397" t="s">
        <v>241</v>
      </c>
      <c r="IU11" s="53">
        <f>(IT11-JS11)/JS11</f>
        <v>1.6649908098056571E-2</v>
      </c>
      <c r="IV11" s="397" t="s">
        <v>242</v>
      </c>
      <c r="IW11" s="53">
        <f>(IV11-JT11)/JT11</f>
        <v>2.707604726711009E-2</v>
      </c>
      <c r="IX11" s="398" t="s">
        <v>243</v>
      </c>
      <c r="IY11" s="53">
        <f>(IX11-JU11)/JU11</f>
        <v>6.630246351783689E-2</v>
      </c>
      <c r="IZ11" s="389">
        <v>17726</v>
      </c>
      <c r="JA11" s="53">
        <f>(IZ11-JV11)/JV11</f>
        <v>1.6402661456144427E-2</v>
      </c>
      <c r="JB11" s="109">
        <v>17136</v>
      </c>
      <c r="JC11" s="53">
        <f>(JB11-JW11)/JW11</f>
        <v>8.9210200515031784E-3</v>
      </c>
      <c r="JD11" s="109">
        <v>18696</v>
      </c>
      <c r="JE11" s="312">
        <f>(JD11-JX11)/JX11</f>
        <v>1.1316807210811097E-3</v>
      </c>
      <c r="JF11" s="109">
        <v>16954</v>
      </c>
      <c r="JG11" s="333">
        <f>(JF11-JY11)/JY11</f>
        <v>2.8202418619706137E-2</v>
      </c>
      <c r="JH11" s="399">
        <v>14600</v>
      </c>
      <c r="JI11" s="333">
        <f>(JH11-JZ11)/JZ11</f>
        <v>8.9518199821722964E-3</v>
      </c>
      <c r="JJ11" s="109">
        <v>25238</v>
      </c>
      <c r="JK11" s="333">
        <f>(JJ11-KA11)/KA11</f>
        <v>1.7890399226192712E-2</v>
      </c>
      <c r="JL11" s="317">
        <f t="shared" si="64"/>
        <v>218062</v>
      </c>
      <c r="JM11" s="316">
        <f>JL11/JO11-1</f>
        <v>2.0578472544984683E-2</v>
      </c>
      <c r="JN11" s="318"/>
      <c r="JO11" s="332">
        <v>213665.09863394001</v>
      </c>
      <c r="JP11" s="109">
        <v>15295.206718179201</v>
      </c>
      <c r="JQ11" s="109">
        <v>21091.204838360401</v>
      </c>
      <c r="JR11" s="109">
        <v>18503.8758727319</v>
      </c>
      <c r="JS11" s="109">
        <v>15293.3668474796</v>
      </c>
      <c r="JT11" s="109">
        <v>18157.370186581698</v>
      </c>
      <c r="JU11" s="109">
        <v>16470.936343950601</v>
      </c>
      <c r="JV11" s="109">
        <v>17439.938591468199</v>
      </c>
      <c r="JW11" s="109">
        <v>16984.4811035112</v>
      </c>
      <c r="JX11" s="109">
        <v>18674.866014162999</v>
      </c>
      <c r="JY11" s="109">
        <v>16488.9711334852</v>
      </c>
      <c r="JZ11" s="109">
        <v>14470.4630199864</v>
      </c>
      <c r="KA11" s="109">
        <v>24794.417964042201</v>
      </c>
    </row>
    <row r="12" spans="1:287" s="93" customFormat="1" ht="28.8" customHeight="1">
      <c r="A12" s="686"/>
      <c r="B12" s="71" t="s">
        <v>211</v>
      </c>
      <c r="C12" s="319">
        <v>0.44669999999999999</v>
      </c>
      <c r="D12" s="275">
        <f t="shared" si="0"/>
        <v>-0.45939731332445843</v>
      </c>
      <c r="E12" s="274">
        <v>0.48230000000000001</v>
      </c>
      <c r="F12" s="275">
        <f t="shared" si="1"/>
        <v>-0.47881996974281393</v>
      </c>
      <c r="G12" s="274">
        <v>0.49780000000000002</v>
      </c>
      <c r="H12" s="275">
        <f t="shared" si="2"/>
        <v>-0.52765917069930734</v>
      </c>
      <c r="I12" s="274">
        <v>0.49170000000000003</v>
      </c>
      <c r="J12" s="275">
        <f t="shared" si="3"/>
        <v>-0.51808291678917961</v>
      </c>
      <c r="K12" s="274">
        <v>0.49370000000000003</v>
      </c>
      <c r="L12" s="275">
        <f t="shared" si="4"/>
        <v>-0.52985429959051511</v>
      </c>
      <c r="M12" s="274">
        <v>0.4869</v>
      </c>
      <c r="N12" s="275">
        <f t="shared" si="5"/>
        <v>-0.40788033564392556</v>
      </c>
      <c r="O12" s="274">
        <v>0.49880000000000002</v>
      </c>
      <c r="P12" s="275">
        <f t="shared" si="6"/>
        <v>-0.32209839630334325</v>
      </c>
      <c r="Q12" s="126"/>
      <c r="R12" s="126"/>
      <c r="S12" s="274">
        <f t="shared" si="7"/>
        <v>3.3979000000000004</v>
      </c>
      <c r="T12" s="275">
        <f t="shared" si="8"/>
        <v>-0.52480910692808991</v>
      </c>
      <c r="U12" s="275"/>
      <c r="V12" s="319">
        <v>0.82630000000000003</v>
      </c>
      <c r="W12" s="275">
        <f t="shared" si="9"/>
        <v>8.8525885917533964E-2</v>
      </c>
      <c r="X12" s="319">
        <v>0.9254</v>
      </c>
      <c r="Y12" s="320">
        <f t="shared" si="10"/>
        <v>0.13853346456692917</v>
      </c>
      <c r="Z12" s="319">
        <v>1.0539000000000001</v>
      </c>
      <c r="AA12" s="320">
        <f t="shared" si="11"/>
        <v>0.32133901705115364</v>
      </c>
      <c r="AB12" s="319">
        <v>1.0203</v>
      </c>
      <c r="AC12" s="320">
        <f t="shared" si="12"/>
        <v>0.25529035433070879</v>
      </c>
      <c r="AD12" s="319">
        <v>1.0501</v>
      </c>
      <c r="AE12" s="320">
        <f t="shared" si="13"/>
        <v>0.34541960281870598</v>
      </c>
      <c r="AF12" s="319">
        <v>0.82230000000000003</v>
      </c>
      <c r="AG12" s="320">
        <f t="shared" si="14"/>
        <v>9.6838735494197747E-2</v>
      </c>
      <c r="AH12" s="319">
        <v>0.73580000000000001</v>
      </c>
      <c r="AI12" s="320">
        <f t="shared" si="15"/>
        <v>-4.9231166817418348E-2</v>
      </c>
      <c r="AJ12" s="319">
        <v>0.71650000000000003</v>
      </c>
      <c r="AK12" s="320">
        <f t="shared" si="16"/>
        <v>-0.11771949267331616</v>
      </c>
      <c r="AL12" s="319">
        <v>0.75819999999999999</v>
      </c>
      <c r="AM12" s="320">
        <f t="shared" si="17"/>
        <v>-0.14713160854893137</v>
      </c>
      <c r="AN12" s="319">
        <v>0.7732</v>
      </c>
      <c r="AO12" s="320">
        <f t="shared" si="18"/>
        <v>-7.2901678657074309E-2</v>
      </c>
      <c r="AP12" s="319">
        <v>0.4269</v>
      </c>
      <c r="AQ12" s="320">
        <f t="shared" si="19"/>
        <v>-0.4777342794225593</v>
      </c>
      <c r="AR12" s="319">
        <v>0.43030000000000002</v>
      </c>
      <c r="AS12" s="320">
        <f t="shared" si="20"/>
        <v>-0.41391991283029139</v>
      </c>
      <c r="AT12" s="276">
        <f t="shared" si="21"/>
        <v>9.5391999999999992</v>
      </c>
      <c r="AU12" s="275">
        <f t="shared" si="22"/>
        <v>-3.5411726608934879E-3</v>
      </c>
      <c r="AV12" s="277"/>
      <c r="AW12" s="111">
        <v>0.7591</v>
      </c>
      <c r="AX12" s="275">
        <v>1.3788780946411801</v>
      </c>
      <c r="AY12" s="319">
        <v>0.81279999999999997</v>
      </c>
      <c r="AZ12" s="320">
        <f t="shared" si="23"/>
        <v>1.4871481028151776</v>
      </c>
      <c r="BA12" s="111">
        <v>0.79759999999999998</v>
      </c>
      <c r="BB12" s="320">
        <f t="shared" si="24"/>
        <v>1.4074856625415033</v>
      </c>
      <c r="BC12" s="111">
        <v>0.81279999999999997</v>
      </c>
      <c r="BD12" s="320">
        <f t="shared" si="25"/>
        <v>1.4467188440698373</v>
      </c>
      <c r="BE12" s="400">
        <v>0.78049999999999997</v>
      </c>
      <c r="BF12" s="320">
        <f t="shared" si="26"/>
        <v>1.1572692095080153</v>
      </c>
      <c r="BG12" s="111">
        <v>0.74970000000000003</v>
      </c>
      <c r="BH12" s="320">
        <f t="shared" si="27"/>
        <v>0.91543178334184971</v>
      </c>
      <c r="BI12" s="111">
        <v>0.77390000000000003</v>
      </c>
      <c r="BJ12" s="320">
        <f t="shared" si="28"/>
        <v>6.3195493886522902E-2</v>
      </c>
      <c r="BK12" s="111">
        <v>0.81210000000000004</v>
      </c>
      <c r="BL12" s="320">
        <f t="shared" si="29"/>
        <v>-2.1566265060240841E-2</v>
      </c>
      <c r="BM12" s="111">
        <v>0.88900000000000001</v>
      </c>
      <c r="BN12" s="320">
        <f t="shared" si="30"/>
        <v>4.0618049865386974E-2</v>
      </c>
      <c r="BO12" s="111">
        <v>0.83399999999999996</v>
      </c>
      <c r="BP12" s="320">
        <f t="shared" si="31"/>
        <v>-0.17204407822892898</v>
      </c>
      <c r="BQ12" s="111">
        <v>0.81740000000000002</v>
      </c>
      <c r="BR12" s="320">
        <f t="shared" si="32"/>
        <v>-0.24370836417468544</v>
      </c>
      <c r="BS12" s="111">
        <v>0.73419999999999996</v>
      </c>
      <c r="BT12" s="320">
        <f t="shared" si="33"/>
        <v>-0.28293778689325133</v>
      </c>
      <c r="BU12" s="274">
        <f t="shared" si="34"/>
        <v>9.5730999999999984</v>
      </c>
      <c r="BV12" s="275">
        <f t="shared" si="35"/>
        <v>0.26180998576474912</v>
      </c>
      <c r="BW12" s="345"/>
      <c r="BX12" s="111">
        <v>0.31909999999999999</v>
      </c>
      <c r="BY12" s="320">
        <f t="shared" si="36"/>
        <v>-0.14012395580706005</v>
      </c>
      <c r="BZ12" s="111">
        <v>0.32679999999999998</v>
      </c>
      <c r="CA12" s="275">
        <f t="shared" si="37"/>
        <v>-0.10734771920240371</v>
      </c>
      <c r="CB12" s="274">
        <v>0.33129999999999998</v>
      </c>
      <c r="CC12" s="275">
        <f t="shared" si="38"/>
        <v>9.2317837124958668E-2</v>
      </c>
      <c r="CD12" s="274">
        <v>0.3322</v>
      </c>
      <c r="CE12" s="275">
        <v>0.20843943252091701</v>
      </c>
      <c r="CF12" s="319">
        <v>0.36180000000000001</v>
      </c>
      <c r="CG12" s="275">
        <f t="shared" si="39"/>
        <v>0.30897250361794515</v>
      </c>
      <c r="CH12" s="319">
        <v>0.39140000000000003</v>
      </c>
      <c r="CI12" s="275">
        <f t="shared" si="40"/>
        <v>0.548259493670886</v>
      </c>
      <c r="CJ12" s="319">
        <v>0.72789999999999999</v>
      </c>
      <c r="CK12" s="275">
        <f t="shared" si="41"/>
        <v>1.8389235569422775</v>
      </c>
      <c r="CL12" s="274">
        <v>0.83</v>
      </c>
      <c r="CM12" s="275">
        <f t="shared" si="42"/>
        <v>2.1679389312977095</v>
      </c>
      <c r="CN12" s="274">
        <v>0.85429999999999995</v>
      </c>
      <c r="CO12" s="275">
        <f t="shared" si="43"/>
        <v>2.2092411720510894</v>
      </c>
      <c r="CP12" s="274">
        <v>1.0073000000000001</v>
      </c>
      <c r="CQ12" s="275">
        <f t="shared" si="44"/>
        <v>2.6351497654276437</v>
      </c>
      <c r="CR12" s="274">
        <v>1.0808</v>
      </c>
      <c r="CS12" s="275">
        <f t="shared" si="45"/>
        <v>4.8264150943396222</v>
      </c>
      <c r="CT12" s="274">
        <v>1.0239</v>
      </c>
      <c r="CU12" s="275">
        <f t="shared" si="46"/>
        <v>2.7003975424647635</v>
      </c>
      <c r="CV12" s="274">
        <f t="shared" si="47"/>
        <v>7.5868000000000002</v>
      </c>
      <c r="CW12" s="275">
        <f t="shared" si="48"/>
        <v>1.2522784622235417</v>
      </c>
      <c r="CX12" s="323">
        <f t="shared" si="49"/>
        <v>-5.2646188008882211E-2</v>
      </c>
      <c r="CY12" s="323"/>
      <c r="CZ12" s="395">
        <v>0.37109999999999999</v>
      </c>
      <c r="DA12" s="111">
        <v>0.36609999999999998</v>
      </c>
      <c r="DB12" s="111">
        <v>0.30330000000000001</v>
      </c>
      <c r="DC12" s="276">
        <v>0.27489999999999998</v>
      </c>
      <c r="DD12" s="319">
        <v>0.27639999999999998</v>
      </c>
      <c r="DE12" s="319">
        <v>0.25280000000000002</v>
      </c>
      <c r="DF12" s="274">
        <v>0.25640000000000002</v>
      </c>
      <c r="DG12" s="274">
        <v>0.26200000000000001</v>
      </c>
      <c r="DH12" s="274">
        <v>0.26619999999999999</v>
      </c>
      <c r="DI12" s="274">
        <v>0.27710000000000001</v>
      </c>
      <c r="DJ12" s="274">
        <v>0.1855</v>
      </c>
      <c r="DK12" s="274">
        <v>0.2767</v>
      </c>
      <c r="DL12" s="274">
        <v>3.3685</v>
      </c>
      <c r="DM12" s="325">
        <v>-0.35316934539240002</v>
      </c>
      <c r="DN12" s="326"/>
      <c r="DO12" s="327">
        <v>0.4461</v>
      </c>
      <c r="DP12" s="84"/>
      <c r="DQ12" s="109">
        <v>0.46629999999999999</v>
      </c>
      <c r="DR12" s="53"/>
      <c r="DS12" s="109">
        <v>0.47010000000000002</v>
      </c>
      <c r="DT12" s="53" t="e">
        <f t="shared" si="50"/>
        <v>#DIV/0!</v>
      </c>
      <c r="DU12" s="109">
        <f t="shared" si="51"/>
        <v>1.3825000000000001</v>
      </c>
      <c r="DV12" s="109">
        <v>0.4662</v>
      </c>
      <c r="DW12" s="53" t="e">
        <f t="shared" si="52"/>
        <v>#DIV/0!</v>
      </c>
      <c r="DX12" s="109">
        <v>0.45679999999999998</v>
      </c>
      <c r="DY12" s="53" t="e">
        <f t="shared" si="53"/>
        <v>#DIV/0!</v>
      </c>
      <c r="DZ12" s="109">
        <v>0.40970000000000001</v>
      </c>
      <c r="EA12" s="53" t="e">
        <f t="shared" si="54"/>
        <v>#DIV/0!</v>
      </c>
      <c r="EB12" s="109">
        <v>0.40889999999999999</v>
      </c>
      <c r="EC12" s="53" t="e">
        <f t="shared" si="55"/>
        <v>#DIV/0!</v>
      </c>
      <c r="ED12" s="109">
        <v>0.42459999999999998</v>
      </c>
      <c r="EE12" s="53" t="e">
        <f t="shared" si="56"/>
        <v>#DIV/0!</v>
      </c>
      <c r="EF12" s="109">
        <v>0.45960000000000001</v>
      </c>
      <c r="EG12" s="53" t="e">
        <f t="shared" si="57"/>
        <v>#DIV/0!</v>
      </c>
      <c r="EH12" s="109">
        <v>0.40379999999999999</v>
      </c>
      <c r="EI12" s="53" t="e">
        <f t="shared" si="58"/>
        <v>#DIV/0!</v>
      </c>
      <c r="EJ12" s="109">
        <v>0.40410000000000001</v>
      </c>
      <c r="EK12" s="53" t="e">
        <f t="shared" si="59"/>
        <v>#DIV/0!</v>
      </c>
      <c r="EL12" s="109">
        <v>0.39150000000000001</v>
      </c>
      <c r="EM12" s="53" t="e">
        <f t="shared" si="60"/>
        <v>#DIV/0!</v>
      </c>
      <c r="EN12" s="111">
        <f t="shared" si="66"/>
        <v>5.2077</v>
      </c>
      <c r="EO12" s="53" t="e">
        <f t="shared" si="61"/>
        <v>#DIV/0!</v>
      </c>
      <c r="EP12" s="53"/>
      <c r="EQ12" s="53"/>
      <c r="ER12" s="346"/>
      <c r="ES12" s="53"/>
      <c r="ET12" s="346"/>
      <c r="EU12" s="53"/>
      <c r="EV12" s="346"/>
      <c r="EW12" s="53"/>
      <c r="EX12" s="346"/>
      <c r="EY12" s="53"/>
      <c r="EZ12" s="346"/>
      <c r="FA12" s="53"/>
      <c r="FB12" s="346"/>
      <c r="FC12" s="53"/>
      <c r="FD12" s="346"/>
      <c r="FE12" s="53"/>
      <c r="FF12" s="346"/>
      <c r="FG12" s="53"/>
      <c r="FH12" s="346"/>
      <c r="FI12" s="53"/>
      <c r="FJ12" s="346"/>
      <c r="FK12" s="53"/>
      <c r="FL12" s="346"/>
      <c r="FM12" s="53"/>
      <c r="FN12" s="109">
        <f t="shared" si="62"/>
        <v>0</v>
      </c>
      <c r="FO12" s="53"/>
      <c r="FP12" s="401"/>
      <c r="FQ12" s="401"/>
      <c r="FR12" s="401"/>
      <c r="FS12" s="401"/>
      <c r="FT12" s="401"/>
      <c r="FU12" s="401"/>
      <c r="FV12" s="402"/>
      <c r="FW12" s="402"/>
      <c r="FX12" s="402"/>
      <c r="FY12" s="402"/>
      <c r="FZ12" s="328"/>
      <c r="GA12" s="402"/>
      <c r="GB12" s="328"/>
      <c r="GC12" s="402"/>
      <c r="GD12" s="328"/>
      <c r="GE12" s="349"/>
      <c r="GF12" s="403"/>
      <c r="GG12" s="330"/>
      <c r="GH12" s="310"/>
      <c r="GI12" s="404"/>
      <c r="GJ12" s="325"/>
      <c r="GK12" s="405"/>
      <c r="GL12" s="325"/>
      <c r="GM12" s="405"/>
      <c r="GN12" s="325"/>
      <c r="GO12" s="405"/>
      <c r="GP12" s="325"/>
      <c r="GQ12" s="405"/>
      <c r="GR12" s="325"/>
      <c r="GS12" s="406"/>
      <c r="GT12" s="325"/>
      <c r="GU12" s="405"/>
      <c r="GV12" s="325"/>
      <c r="GW12" s="405"/>
      <c r="GX12" s="325"/>
      <c r="GY12" s="405"/>
      <c r="GZ12" s="325"/>
      <c r="HA12" s="405"/>
      <c r="HB12" s="325"/>
      <c r="HC12" s="405"/>
      <c r="HD12" s="325"/>
      <c r="HE12" s="405"/>
      <c r="HF12" s="325"/>
      <c r="HG12" s="350"/>
      <c r="HH12" s="405"/>
      <c r="HI12" s="407"/>
      <c r="HJ12" s="326"/>
      <c r="HK12" s="396"/>
      <c r="HL12" s="404"/>
      <c r="HM12" s="408"/>
      <c r="HN12" s="409"/>
      <c r="HO12" s="408"/>
      <c r="HP12" s="409"/>
      <c r="HQ12" s="410"/>
      <c r="HR12" s="411"/>
      <c r="HS12" s="412"/>
      <c r="HT12" s="411"/>
      <c r="HU12" s="412"/>
      <c r="HV12" s="410"/>
      <c r="HW12" s="411"/>
      <c r="HX12" s="412"/>
      <c r="HY12" s="411"/>
      <c r="HZ12" s="412"/>
      <c r="IA12" s="411"/>
      <c r="IB12" s="339"/>
      <c r="IC12" s="411"/>
      <c r="ID12" s="339"/>
      <c r="IE12" s="411"/>
      <c r="IF12" s="339"/>
      <c r="IG12" s="411"/>
      <c r="IH12" s="240"/>
      <c r="II12" s="411"/>
      <c r="IJ12" s="240"/>
      <c r="IK12" s="353"/>
      <c r="IL12" s="53"/>
      <c r="IM12" s="310"/>
      <c r="IN12" s="404"/>
      <c r="IO12" s="325"/>
      <c r="IP12" s="405"/>
      <c r="IQ12" s="325"/>
      <c r="IR12" s="405"/>
      <c r="IS12" s="312"/>
      <c r="IT12" s="413"/>
      <c r="IU12" s="325"/>
      <c r="IV12" s="413"/>
      <c r="IW12" s="325"/>
      <c r="IX12" s="414"/>
      <c r="IY12" s="325"/>
      <c r="IZ12" s="414"/>
      <c r="JA12" s="325"/>
      <c r="JB12" s="415"/>
      <c r="JC12" s="325"/>
      <c r="JD12" s="416"/>
      <c r="JE12" s="407"/>
      <c r="JF12" s="416"/>
      <c r="JG12" s="408"/>
      <c r="JH12" s="417"/>
      <c r="JI12" s="408"/>
      <c r="JJ12" s="416"/>
      <c r="JK12" s="408"/>
      <c r="JL12" s="317">
        <f t="shared" si="64"/>
        <v>0</v>
      </c>
      <c r="JM12" s="316"/>
      <c r="JN12" s="318"/>
      <c r="JO12" s="261"/>
      <c r="JP12" s="347"/>
      <c r="JQ12" s="347"/>
      <c r="JR12" s="347"/>
      <c r="JS12" s="347"/>
      <c r="JT12" s="347"/>
      <c r="JU12" s="347"/>
      <c r="JV12" s="347"/>
      <c r="JW12" s="347"/>
      <c r="JX12" s="347"/>
      <c r="JY12" s="347"/>
      <c r="JZ12" s="347"/>
      <c r="KA12" s="347"/>
    </row>
    <row r="13" spans="1:287" s="93" customFormat="1" ht="28.8" customHeight="1">
      <c r="A13" s="662"/>
      <c r="B13" s="359" t="s">
        <v>212</v>
      </c>
      <c r="C13" s="319">
        <v>4.9843000000000002</v>
      </c>
      <c r="D13" s="275">
        <f t="shared" si="0"/>
        <v>-0.60914195197691379</v>
      </c>
      <c r="E13" s="274">
        <v>5.2579000000000002</v>
      </c>
      <c r="F13" s="275">
        <f t="shared" si="1"/>
        <v>-0.62002254758841979</v>
      </c>
      <c r="G13" s="274">
        <v>5.3201000000000001</v>
      </c>
      <c r="H13" s="275">
        <f t="shared" si="2"/>
        <v>-0.63181934573036114</v>
      </c>
      <c r="I13" s="274">
        <v>5.2381000000000002</v>
      </c>
      <c r="J13" s="275">
        <f t="shared" si="3"/>
        <v>-0.6291400574899817</v>
      </c>
      <c r="K13" s="274">
        <v>5.2893999999999997</v>
      </c>
      <c r="L13" s="275">
        <f t="shared" si="4"/>
        <v>-0.63116165877537367</v>
      </c>
      <c r="M13" s="274">
        <v>5.1517999999999997</v>
      </c>
      <c r="N13" s="275">
        <f t="shared" si="5"/>
        <v>-0.59788946214066607</v>
      </c>
      <c r="O13" s="274">
        <v>5.2450999999999999</v>
      </c>
      <c r="P13" s="275">
        <f t="shared" si="6"/>
        <v>-0.49325642957896165</v>
      </c>
      <c r="Q13" s="126"/>
      <c r="R13" s="126"/>
      <c r="S13" s="274">
        <f t="shared" si="7"/>
        <v>36.486699999999999</v>
      </c>
      <c r="T13" s="275">
        <f t="shared" si="8"/>
        <v>-0.64508516683673123</v>
      </c>
      <c r="U13" s="275"/>
      <c r="V13" s="319">
        <v>12.7522</v>
      </c>
      <c r="W13" s="275">
        <f t="shared" si="9"/>
        <v>-5.7041024579254085E-2</v>
      </c>
      <c r="X13" s="319">
        <v>13.837400000000001</v>
      </c>
      <c r="Y13" s="320">
        <f t="shared" si="10"/>
        <v>-4.878635604347259E-2</v>
      </c>
      <c r="Z13" s="319">
        <v>14.4497</v>
      </c>
      <c r="AA13" s="320">
        <f t="shared" si="11"/>
        <v>2.7483076397974759E-2</v>
      </c>
      <c r="AB13" s="319">
        <v>14.1242</v>
      </c>
      <c r="AC13" s="320">
        <f t="shared" si="12"/>
        <v>-2.9071086333358531E-2</v>
      </c>
      <c r="AD13" s="319">
        <v>14.3407</v>
      </c>
      <c r="AE13" s="320">
        <f t="shared" si="13"/>
        <v>2.1868631446935405E-2</v>
      </c>
      <c r="AF13" s="319">
        <v>12.8119</v>
      </c>
      <c r="AG13" s="320">
        <f t="shared" si="14"/>
        <v>-6.1041568949343317E-2</v>
      </c>
      <c r="AH13" s="319">
        <v>10.3506</v>
      </c>
      <c r="AI13" s="320">
        <f t="shared" si="15"/>
        <v>-0.22940164831483267</v>
      </c>
      <c r="AJ13" s="319">
        <v>10.1374</v>
      </c>
      <c r="AK13" s="320">
        <f t="shared" si="16"/>
        <v>-0.26479312470537053</v>
      </c>
      <c r="AL13" s="319">
        <v>10.292199999999999</v>
      </c>
      <c r="AM13" s="320">
        <f t="shared" si="17"/>
        <v>-0.29097547533755863</v>
      </c>
      <c r="AN13" s="319">
        <v>10.3424</v>
      </c>
      <c r="AO13" s="320">
        <f t="shared" si="18"/>
        <v>-0.25512790965660292</v>
      </c>
      <c r="AP13" s="319">
        <v>10.3424</v>
      </c>
      <c r="AQ13" s="320">
        <f t="shared" si="19"/>
        <v>-0.25070275596255831</v>
      </c>
      <c r="AR13" s="319">
        <v>4.9603999999999999</v>
      </c>
      <c r="AS13" s="320">
        <f t="shared" si="20"/>
        <v>-0.57356304052543794</v>
      </c>
      <c r="AT13" s="276">
        <f t="shared" si="21"/>
        <v>138.7415</v>
      </c>
      <c r="AU13" s="275">
        <f t="shared" si="22"/>
        <v>-0.16125605897381035</v>
      </c>
      <c r="AV13" s="277"/>
      <c r="AW13" s="384">
        <v>13.5236</v>
      </c>
      <c r="AX13" s="343">
        <v>0.35056375021221797</v>
      </c>
      <c r="AY13" s="360">
        <v>14.5471</v>
      </c>
      <c r="AZ13" s="344">
        <f t="shared" si="23"/>
        <v>0.48512536752695201</v>
      </c>
      <c r="BA13" s="111">
        <v>14.0632</v>
      </c>
      <c r="BB13" s="344">
        <f t="shared" si="24"/>
        <v>0.41549239069168209</v>
      </c>
      <c r="BC13" s="111">
        <v>14.5471</v>
      </c>
      <c r="BD13" s="344">
        <f t="shared" si="25"/>
        <v>0.48235593824833156</v>
      </c>
      <c r="BE13" s="400">
        <v>14.033799999999999</v>
      </c>
      <c r="BF13" s="344">
        <f t="shared" si="26"/>
        <v>0.26277050434156646</v>
      </c>
      <c r="BG13" s="111">
        <v>13.6448</v>
      </c>
      <c r="BH13" s="344">
        <f t="shared" si="27"/>
        <v>0.18290420459471179</v>
      </c>
      <c r="BI13" s="111">
        <v>13.431900000000001</v>
      </c>
      <c r="BJ13" s="344">
        <f t="shared" si="28"/>
        <v>-3.435012976555929E-2</v>
      </c>
      <c r="BK13" s="111">
        <v>13.788500000000001</v>
      </c>
      <c r="BL13" s="344">
        <f t="shared" si="29"/>
        <v>-0.12391112353625133</v>
      </c>
      <c r="BM13" s="111">
        <v>14.516</v>
      </c>
      <c r="BN13" s="344">
        <f t="shared" si="30"/>
        <v>-2.4547586568377744E-2</v>
      </c>
      <c r="BO13" s="111">
        <v>13.8848</v>
      </c>
      <c r="BP13" s="344">
        <f t="shared" si="31"/>
        <v>-0.11097451658342938</v>
      </c>
      <c r="BQ13" s="111">
        <v>13.8028</v>
      </c>
      <c r="BR13" s="344">
        <f t="shared" si="32"/>
        <v>-0.12696314381313212</v>
      </c>
      <c r="BS13" s="111">
        <v>11.632199999999999</v>
      </c>
      <c r="BT13" s="344">
        <f t="shared" si="33"/>
        <v>-0.31623157907112087</v>
      </c>
      <c r="BU13" s="274">
        <f t="shared" si="34"/>
        <v>165.41580000000002</v>
      </c>
      <c r="BV13" s="275">
        <f t="shared" si="35"/>
        <v>6.5992418901450023E-2</v>
      </c>
      <c r="BW13" s="345"/>
      <c r="BX13" s="384">
        <v>10.013299999999999</v>
      </c>
      <c r="BY13" s="344">
        <f t="shared" si="36"/>
        <v>-0.18183972284864536</v>
      </c>
      <c r="BZ13" s="384">
        <v>9.7951999999999995</v>
      </c>
      <c r="CA13" s="344">
        <f t="shared" si="37"/>
        <v>-0.18247297917623007</v>
      </c>
      <c r="CB13" s="360">
        <v>9.9352</v>
      </c>
      <c r="CC13" s="275">
        <f t="shared" si="38"/>
        <v>6.412467198629046E-2</v>
      </c>
      <c r="CD13" s="360">
        <v>9.8134999999999994</v>
      </c>
      <c r="CE13" s="275">
        <v>0.23639318651413599</v>
      </c>
      <c r="CF13" s="319">
        <v>11.1135</v>
      </c>
      <c r="CG13" s="275">
        <f t="shared" si="39"/>
        <v>0.36724324590325286</v>
      </c>
      <c r="CH13" s="319">
        <v>11.535</v>
      </c>
      <c r="CI13" s="275">
        <f t="shared" si="40"/>
        <v>0.50502981355113974</v>
      </c>
      <c r="CJ13" s="319">
        <v>13.909700000000001</v>
      </c>
      <c r="CK13" s="275">
        <f t="shared" si="41"/>
        <v>0.7785065848356989</v>
      </c>
      <c r="CL13" s="274">
        <v>15.7387</v>
      </c>
      <c r="CM13" s="275">
        <f t="shared" si="42"/>
        <v>0.92425817021432666</v>
      </c>
      <c r="CN13" s="274">
        <v>14.8813</v>
      </c>
      <c r="CO13" s="275">
        <f t="shared" si="43"/>
        <v>0.78422156945027255</v>
      </c>
      <c r="CP13" s="274">
        <v>15.618</v>
      </c>
      <c r="CQ13" s="275">
        <f t="shared" si="44"/>
        <v>0.72515491930940779</v>
      </c>
      <c r="CR13" s="274">
        <v>15.8101</v>
      </c>
      <c r="CS13" s="275">
        <f t="shared" si="45"/>
        <v>1.6185633602199512</v>
      </c>
      <c r="CT13" s="274">
        <v>17.011900000000001</v>
      </c>
      <c r="CU13" s="275">
        <f t="shared" si="46"/>
        <v>0.88049521914552598</v>
      </c>
      <c r="CV13" s="274">
        <f t="shared" si="47"/>
        <v>155.17539999999997</v>
      </c>
      <c r="CW13" s="275">
        <f t="shared" si="48"/>
        <v>0.46717710840867333</v>
      </c>
      <c r="CX13" s="323">
        <f t="shared" si="49"/>
        <v>7.6014699464266533E-2</v>
      </c>
      <c r="CY13" s="323"/>
      <c r="CZ13" s="385">
        <v>12.238799999999999</v>
      </c>
      <c r="DA13" s="384">
        <v>11.9815</v>
      </c>
      <c r="DB13" s="384">
        <v>9.3364999999999991</v>
      </c>
      <c r="DC13" s="384">
        <v>7.9371999999999998</v>
      </c>
      <c r="DD13" s="360">
        <v>8.1283999999999992</v>
      </c>
      <c r="DE13" s="360">
        <v>7.6642999999999999</v>
      </c>
      <c r="DF13" s="360">
        <v>7.8209999999999997</v>
      </c>
      <c r="DG13" s="360">
        <v>8.1791</v>
      </c>
      <c r="DH13" s="360">
        <v>8.3405000000000005</v>
      </c>
      <c r="DI13" s="360">
        <v>9.0531000000000006</v>
      </c>
      <c r="DJ13" s="360">
        <v>6.0377000000000001</v>
      </c>
      <c r="DK13" s="360">
        <v>9.0465</v>
      </c>
      <c r="DL13" s="360">
        <v>105.7646</v>
      </c>
      <c r="DM13" s="362">
        <v>-0.31001787508317802</v>
      </c>
      <c r="DN13" s="326"/>
      <c r="DO13" s="327">
        <v>15.8825</v>
      </c>
      <c r="DP13" s="84"/>
      <c r="DQ13" s="109">
        <v>16.4391</v>
      </c>
      <c r="DR13" s="53"/>
      <c r="DS13" s="109">
        <v>16.772200000000002</v>
      </c>
      <c r="DT13" s="53" t="e">
        <f t="shared" si="50"/>
        <v>#DIV/0!</v>
      </c>
      <c r="DU13" s="109">
        <f t="shared" si="51"/>
        <v>49.093800000000002</v>
      </c>
      <c r="DV13" s="109">
        <v>12.539300000000001</v>
      </c>
      <c r="DW13" s="53" t="e">
        <f t="shared" si="52"/>
        <v>#DIV/0!</v>
      </c>
      <c r="DX13" s="109">
        <v>9.8553999999999995</v>
      </c>
      <c r="DY13" s="53" t="e">
        <f t="shared" si="53"/>
        <v>#DIV/0!</v>
      </c>
      <c r="DZ13" s="109">
        <v>10.2418</v>
      </c>
      <c r="EA13" s="53" t="e">
        <f t="shared" si="54"/>
        <v>#DIV/0!</v>
      </c>
      <c r="EB13" s="109">
        <v>10.248699999999999</v>
      </c>
      <c r="EC13" s="53" t="e">
        <f t="shared" si="55"/>
        <v>#DIV/0!</v>
      </c>
      <c r="ED13" s="109">
        <v>10.398300000000001</v>
      </c>
      <c r="EE13" s="53" t="e">
        <f t="shared" si="56"/>
        <v>#DIV/0!</v>
      </c>
      <c r="EF13" s="109">
        <v>10.540900000000001</v>
      </c>
      <c r="EG13" s="53" t="e">
        <f t="shared" si="57"/>
        <v>#DIV/0!</v>
      </c>
      <c r="EH13" s="109">
        <v>13.8743</v>
      </c>
      <c r="EI13" s="53" t="e">
        <f t="shared" si="58"/>
        <v>#DIV/0!</v>
      </c>
      <c r="EJ13" s="109">
        <v>13.4026</v>
      </c>
      <c r="EK13" s="53" t="e">
        <f t="shared" si="59"/>
        <v>#DIV/0!</v>
      </c>
      <c r="EL13" s="109">
        <v>13.0909</v>
      </c>
      <c r="EM13" s="53" t="e">
        <f t="shared" si="60"/>
        <v>#DIV/0!</v>
      </c>
      <c r="EN13" s="111">
        <f t="shared" si="66"/>
        <v>153.28600000000003</v>
      </c>
      <c r="EO13" s="53" t="e">
        <f t="shared" si="61"/>
        <v>#DIV/0!</v>
      </c>
      <c r="EP13" s="53"/>
      <c r="EQ13" s="53"/>
      <c r="ER13" s="346"/>
      <c r="ES13" s="53"/>
      <c r="ET13" s="346"/>
      <c r="EU13" s="53"/>
      <c r="EV13" s="346"/>
      <c r="EW13" s="53"/>
      <c r="EX13" s="346"/>
      <c r="EY13" s="53"/>
      <c r="EZ13" s="346"/>
      <c r="FA13" s="53"/>
      <c r="FB13" s="346"/>
      <c r="FC13" s="53"/>
      <c r="FD13" s="346"/>
      <c r="FE13" s="53"/>
      <c r="FF13" s="346"/>
      <c r="FG13" s="53"/>
      <c r="FH13" s="346"/>
      <c r="FI13" s="53"/>
      <c r="FJ13" s="346"/>
      <c r="FK13" s="53"/>
      <c r="FL13" s="346"/>
      <c r="FM13" s="53"/>
      <c r="FN13" s="109">
        <f t="shared" si="62"/>
        <v>0</v>
      </c>
      <c r="FO13" s="53"/>
      <c r="FP13" s="401"/>
      <c r="FQ13" s="401"/>
      <c r="FR13" s="401"/>
      <c r="FS13" s="401"/>
      <c r="FT13" s="401"/>
      <c r="FU13" s="401"/>
      <c r="FV13" s="402"/>
      <c r="FW13" s="402"/>
      <c r="FX13" s="402"/>
      <c r="FY13" s="402"/>
      <c r="FZ13" s="328"/>
      <c r="GA13" s="402"/>
      <c r="GB13" s="328"/>
      <c r="GC13" s="402"/>
      <c r="GD13" s="328"/>
      <c r="GE13" s="349"/>
      <c r="GF13" s="403"/>
      <c r="GG13" s="330"/>
      <c r="GH13" s="310"/>
      <c r="GI13" s="404"/>
      <c r="GJ13" s="325"/>
      <c r="GK13" s="405"/>
      <c r="GL13" s="325"/>
      <c r="GM13" s="405"/>
      <c r="GN13" s="325"/>
      <c r="GO13" s="405"/>
      <c r="GP13" s="325"/>
      <c r="GQ13" s="405"/>
      <c r="GR13" s="325"/>
      <c r="GS13" s="406"/>
      <c r="GT13" s="325"/>
      <c r="GU13" s="405"/>
      <c r="GV13" s="325"/>
      <c r="GW13" s="405"/>
      <c r="GX13" s="325"/>
      <c r="GY13" s="405"/>
      <c r="GZ13" s="325"/>
      <c r="HA13" s="405"/>
      <c r="HB13" s="325"/>
      <c r="HC13" s="405"/>
      <c r="HD13" s="325"/>
      <c r="HE13" s="405"/>
      <c r="HF13" s="325"/>
      <c r="HG13" s="350"/>
      <c r="HH13" s="405"/>
      <c r="HI13" s="407"/>
      <c r="HJ13" s="326"/>
      <c r="HK13" s="396"/>
      <c r="HL13" s="404"/>
      <c r="HM13" s="408"/>
      <c r="HN13" s="409"/>
      <c r="HO13" s="408"/>
      <c r="HP13" s="409"/>
      <c r="HQ13" s="410"/>
      <c r="HR13" s="411"/>
      <c r="HS13" s="412"/>
      <c r="HT13" s="411"/>
      <c r="HU13" s="412"/>
      <c r="HV13" s="410"/>
      <c r="HW13" s="411"/>
      <c r="HX13" s="412"/>
      <c r="HY13" s="411"/>
      <c r="HZ13" s="412"/>
      <c r="IA13" s="411"/>
      <c r="IB13" s="339"/>
      <c r="IC13" s="411"/>
      <c r="ID13" s="339"/>
      <c r="IE13" s="411"/>
      <c r="IF13" s="339"/>
      <c r="IG13" s="411"/>
      <c r="IH13" s="240"/>
      <c r="II13" s="411"/>
      <c r="IJ13" s="240"/>
      <c r="IK13" s="353"/>
      <c r="IL13" s="53"/>
      <c r="IM13" s="310"/>
      <c r="IN13" s="404"/>
      <c r="IO13" s="325"/>
      <c r="IP13" s="405"/>
      <c r="IQ13" s="325"/>
      <c r="IR13" s="405"/>
      <c r="IS13" s="312"/>
      <c r="IT13" s="413"/>
      <c r="IU13" s="325"/>
      <c r="IV13" s="413"/>
      <c r="IW13" s="325"/>
      <c r="IX13" s="414"/>
      <c r="IY13" s="325"/>
      <c r="IZ13" s="414"/>
      <c r="JA13" s="325"/>
      <c r="JB13" s="415"/>
      <c r="JC13" s="325"/>
      <c r="JD13" s="416"/>
      <c r="JE13" s="407"/>
      <c r="JF13" s="416"/>
      <c r="JG13" s="408"/>
      <c r="JH13" s="417"/>
      <c r="JI13" s="408"/>
      <c r="JJ13" s="416"/>
      <c r="JK13" s="408"/>
      <c r="JL13" s="317">
        <f t="shared" si="64"/>
        <v>0</v>
      </c>
      <c r="JM13" s="316"/>
      <c r="JN13" s="318"/>
      <c r="JO13" s="261"/>
      <c r="JP13" s="347"/>
      <c r="JQ13" s="347"/>
      <c r="JR13" s="347"/>
      <c r="JS13" s="347"/>
      <c r="JT13" s="347"/>
      <c r="JU13" s="347"/>
      <c r="JV13" s="347"/>
      <c r="JW13" s="347"/>
      <c r="JX13" s="347"/>
      <c r="JY13" s="347"/>
      <c r="JZ13" s="347"/>
      <c r="KA13" s="347"/>
    </row>
    <row r="14" spans="1:287" s="92" customFormat="1" ht="28.8" hidden="1" customHeight="1">
      <c r="A14" s="684" t="s">
        <v>95</v>
      </c>
      <c r="B14" s="273" t="s">
        <v>206</v>
      </c>
      <c r="C14" s="274">
        <v>44.256100000000004</v>
      </c>
      <c r="D14" s="275">
        <f t="shared" si="0"/>
        <v>-0.1355504466195403</v>
      </c>
      <c r="E14" s="274">
        <v>64.757800000000003</v>
      </c>
      <c r="F14" s="275">
        <f t="shared" si="1"/>
        <v>-7.7723911631669362E-2</v>
      </c>
      <c r="G14" s="274">
        <v>60.402799999999999</v>
      </c>
      <c r="H14" s="275">
        <f t="shared" si="2"/>
        <v>4.2558222624190734E-2</v>
      </c>
      <c r="I14" s="274">
        <v>68.256</v>
      </c>
      <c r="J14" s="275">
        <f t="shared" si="3"/>
        <v>5.7106616673403554E-2</v>
      </c>
      <c r="K14" s="274">
        <v>66.075299999999999</v>
      </c>
      <c r="L14" s="275">
        <f t="shared" si="4"/>
        <v>3.2779966894921797E-2</v>
      </c>
      <c r="M14" s="274">
        <v>57.514699999999998</v>
      </c>
      <c r="N14" s="275">
        <f t="shared" si="5"/>
        <v>-6.3067920803047017E-2</v>
      </c>
      <c r="O14" s="274">
        <v>58.761899999999997</v>
      </c>
      <c r="P14" s="275">
        <f t="shared" si="6"/>
        <v>0.12407892018456024</v>
      </c>
      <c r="Q14" s="126"/>
      <c r="R14" s="126"/>
      <c r="S14" s="274">
        <f t="shared" si="7"/>
        <v>420.02459999999996</v>
      </c>
      <c r="T14" s="275">
        <f t="shared" si="8"/>
        <v>-0.12852271465873821</v>
      </c>
      <c r="U14" s="275"/>
      <c r="V14" s="274">
        <v>51.195700000000002</v>
      </c>
      <c r="W14" s="275">
        <f t="shared" si="9"/>
        <v>2.0340766635243313E-2</v>
      </c>
      <c r="X14" s="274">
        <v>70.215199999999996</v>
      </c>
      <c r="Y14" s="275">
        <f t="shared" si="10"/>
        <v>4.7448701787885295E-2</v>
      </c>
      <c r="Z14" s="274">
        <v>57.937100000000001</v>
      </c>
      <c r="AA14" s="275">
        <f t="shared" si="11"/>
        <v>2.1533681972219387E-2</v>
      </c>
      <c r="AB14" s="274">
        <v>64.568700000000007</v>
      </c>
      <c r="AC14" s="275">
        <f t="shared" si="12"/>
        <v>2.0982873815640346E-3</v>
      </c>
      <c r="AD14" s="274">
        <v>63.978099999999998</v>
      </c>
      <c r="AE14" s="275">
        <f t="shared" si="13"/>
        <v>3.1450667689872036E-2</v>
      </c>
      <c r="AF14" s="274">
        <v>61.386200000000002</v>
      </c>
      <c r="AG14" s="275">
        <f t="shared" si="14"/>
        <v>4.4956864560849352E-2</v>
      </c>
      <c r="AH14" s="274">
        <v>52.275599999999997</v>
      </c>
      <c r="AI14" s="275">
        <f t="shared" si="15"/>
        <v>-6.6795436409823439E-2</v>
      </c>
      <c r="AJ14" s="274">
        <v>60.411900000000003</v>
      </c>
      <c r="AK14" s="275">
        <f t="shared" si="16"/>
        <v>-1.1485131017871519E-2</v>
      </c>
      <c r="AL14" s="274">
        <v>52.050800000000002</v>
      </c>
      <c r="AM14" s="275">
        <f t="shared" si="17"/>
        <v>-5.0554245261508424E-2</v>
      </c>
      <c r="AN14" s="274">
        <v>57.771099999999997</v>
      </c>
      <c r="AO14" s="275">
        <f t="shared" si="18"/>
        <v>-0.16318883152850927</v>
      </c>
      <c r="AP14" s="274">
        <v>49.136099999999999</v>
      </c>
      <c r="AQ14" s="275">
        <f t="shared" si="19"/>
        <v>-5.03615058588881E-2</v>
      </c>
      <c r="AR14" s="274">
        <v>41.231900000000003</v>
      </c>
      <c r="AS14" s="275">
        <f t="shared" si="20"/>
        <v>-0.12592057118871858</v>
      </c>
      <c r="AT14" s="276">
        <f t="shared" si="21"/>
        <v>682.15840000000003</v>
      </c>
      <c r="AU14" s="275">
        <f t="shared" si="22"/>
        <v>-2.4143688226509696E-2</v>
      </c>
      <c r="AV14" s="277"/>
      <c r="AW14" s="363">
        <v>50.1751</v>
      </c>
      <c r="AX14" s="279">
        <v>-4.9991101080366598E-2</v>
      </c>
      <c r="AY14" s="278">
        <v>67.034499999999994</v>
      </c>
      <c r="AZ14" s="279">
        <f t="shared" si="23"/>
        <v>0.15202316608951927</v>
      </c>
      <c r="BA14" s="278">
        <v>56.715800000000002</v>
      </c>
      <c r="BB14" s="279">
        <f t="shared" si="24"/>
        <v>-3.4882593077254276E-2</v>
      </c>
      <c r="BC14" s="278">
        <v>64.433499999999995</v>
      </c>
      <c r="BD14" s="279">
        <f t="shared" si="25"/>
        <v>0.11267968032271658</v>
      </c>
      <c r="BE14" s="364">
        <v>62.027299999999997</v>
      </c>
      <c r="BF14" s="279">
        <f t="shared" si="26"/>
        <v>5.2297559663299076E-3</v>
      </c>
      <c r="BG14" s="281">
        <v>58.745199999999997</v>
      </c>
      <c r="BH14" s="279">
        <f t="shared" si="27"/>
        <v>-1.8759510458790429E-2</v>
      </c>
      <c r="BI14" s="281">
        <v>56.017299999999999</v>
      </c>
      <c r="BJ14" s="279">
        <f t="shared" si="28"/>
        <v>-0.12279435254029203</v>
      </c>
      <c r="BK14" s="281">
        <v>61.113799999999998</v>
      </c>
      <c r="BL14" s="279">
        <f t="shared" si="29"/>
        <v>-9.9053704028576051E-2</v>
      </c>
      <c r="BM14" s="281">
        <v>54.822299999999998</v>
      </c>
      <c r="BN14" s="279">
        <f t="shared" si="30"/>
        <v>-2.0356852478936482E-2</v>
      </c>
      <c r="BO14" s="281">
        <v>69.037199999999999</v>
      </c>
      <c r="BP14" s="279">
        <f t="shared" si="31"/>
        <v>0.11219012391821259</v>
      </c>
      <c r="BQ14" s="281">
        <v>51.741900000000001</v>
      </c>
      <c r="BR14" s="279">
        <f t="shared" si="32"/>
        <v>-1.9905449116696117E-3</v>
      </c>
      <c r="BS14" s="281">
        <v>47.171799999999998</v>
      </c>
      <c r="BT14" s="279">
        <f t="shared" si="33"/>
        <v>-2.7656219402846682E-2</v>
      </c>
      <c r="BU14" s="278">
        <f t="shared" si="34"/>
        <v>699.03570000000002</v>
      </c>
      <c r="BV14" s="279">
        <f t="shared" si="35"/>
        <v>-4.2926439211832257E-4</v>
      </c>
      <c r="BW14" s="282"/>
      <c r="BX14" s="363">
        <v>52.815399999999997</v>
      </c>
      <c r="BY14" s="279">
        <f t="shared" si="36"/>
        <v>0.11128785535587649</v>
      </c>
      <c r="BZ14" s="363">
        <v>58.188499999999998</v>
      </c>
      <c r="CA14" s="279">
        <f t="shared" si="37"/>
        <v>6.8573267672800142E-3</v>
      </c>
      <c r="CB14" s="278">
        <v>58.765700000000002</v>
      </c>
      <c r="CC14" s="279">
        <f t="shared" si="38"/>
        <v>0.26264618610837176</v>
      </c>
      <c r="CD14" s="278">
        <v>57.9084</v>
      </c>
      <c r="CE14" s="279">
        <v>0.32055085663725702</v>
      </c>
      <c r="CF14" s="281">
        <v>61.704599999999999</v>
      </c>
      <c r="CG14" s="279">
        <f t="shared" si="39"/>
        <v>0.36981307996270485</v>
      </c>
      <c r="CH14" s="281">
        <v>59.868299999999998</v>
      </c>
      <c r="CI14" s="279">
        <f t="shared" si="40"/>
        <v>0.33605372039152126</v>
      </c>
      <c r="CJ14" s="281">
        <v>63.858800000000002</v>
      </c>
      <c r="CK14" s="279">
        <f t="shared" si="41"/>
        <v>0.18853947975759744</v>
      </c>
      <c r="CL14" s="278">
        <v>67.832899999999995</v>
      </c>
      <c r="CM14" s="279">
        <f t="shared" si="42"/>
        <v>0.50693230313303217</v>
      </c>
      <c r="CN14" s="278">
        <f>55.9615+CN16</f>
        <v>55.961500000000001</v>
      </c>
      <c r="CO14" s="279">
        <f t="shared" si="43"/>
        <v>0.33502951013650528</v>
      </c>
      <c r="CP14" s="278">
        <f>62.0732+CP16</f>
        <v>62.0732</v>
      </c>
      <c r="CQ14" s="279">
        <f t="shared" si="44"/>
        <v>0.82933025268034477</v>
      </c>
      <c r="CR14" s="278">
        <v>51.845100000000002</v>
      </c>
      <c r="CS14" s="279">
        <f t="shared" si="45"/>
        <v>0.86852082777709705</v>
      </c>
      <c r="CT14" s="418">
        <v>48.513500000000001</v>
      </c>
      <c r="CU14" s="279">
        <f t="shared" si="46"/>
        <v>0.66271952072165941</v>
      </c>
      <c r="CV14" s="278">
        <f t="shared" si="47"/>
        <v>699.33590000000004</v>
      </c>
      <c r="CW14" s="279">
        <f t="shared" si="48"/>
        <v>0.35246039233068815</v>
      </c>
      <c r="CX14" s="283">
        <f t="shared" si="49"/>
        <v>-6.4260653369363818E-2</v>
      </c>
      <c r="CY14" s="283"/>
      <c r="CZ14" s="367">
        <v>47.526299999999999</v>
      </c>
      <c r="DA14" s="363">
        <v>57.792200000000001</v>
      </c>
      <c r="DB14" s="363">
        <v>46.541699999999999</v>
      </c>
      <c r="DC14" s="363">
        <v>43.851700000000001</v>
      </c>
      <c r="DD14" s="278">
        <v>45.045999999999999</v>
      </c>
      <c r="DE14" s="278">
        <v>44.809800000000003</v>
      </c>
      <c r="DF14" s="278">
        <v>53.7288</v>
      </c>
      <c r="DG14" s="278">
        <v>45.0139</v>
      </c>
      <c r="DH14" s="278">
        <v>41.9178</v>
      </c>
      <c r="DI14" s="278">
        <v>33.932200000000002</v>
      </c>
      <c r="DJ14" s="278">
        <v>27.746600000000001</v>
      </c>
      <c r="DK14" s="278">
        <v>29.177199999999999</v>
      </c>
      <c r="DL14" s="278">
        <v>517.08420000000001</v>
      </c>
      <c r="DM14" s="286">
        <v>-0.25500498935709498</v>
      </c>
      <c r="DN14" s="287"/>
      <c r="DO14" s="288">
        <v>56.742600000000003</v>
      </c>
      <c r="DP14" s="289">
        <f>(DO14-DX14)/DX14</f>
        <v>-0.27524025565961097</v>
      </c>
      <c r="DQ14" s="292">
        <v>57.094099999999997</v>
      </c>
      <c r="DR14" s="291"/>
      <c r="DS14" s="292">
        <v>60.069499999999998</v>
      </c>
      <c r="DT14" s="291">
        <f t="shared" si="50"/>
        <v>3.4340569707617017</v>
      </c>
      <c r="DU14" s="292">
        <f t="shared" si="51"/>
        <v>173.90620000000001</v>
      </c>
      <c r="DV14" s="292">
        <v>67.944999999999993</v>
      </c>
      <c r="DW14" s="291">
        <f t="shared" si="52"/>
        <v>1.6416979650236001</v>
      </c>
      <c r="DX14" s="292">
        <v>78.291600000000003</v>
      </c>
      <c r="DY14" s="291">
        <f t="shared" si="53"/>
        <v>2.2621500000000001</v>
      </c>
      <c r="DZ14" s="292">
        <v>57.881900000000002</v>
      </c>
      <c r="EA14" s="291">
        <f t="shared" si="54"/>
        <v>2.8587933333333333</v>
      </c>
      <c r="EB14" s="292">
        <v>63.386400000000002</v>
      </c>
      <c r="EC14" s="291">
        <f t="shared" si="55"/>
        <v>1.1128800000000001</v>
      </c>
      <c r="ED14" s="292">
        <v>42.183300000000003</v>
      </c>
      <c r="EE14" s="291">
        <f t="shared" si="56"/>
        <v>-0.20408867924528296</v>
      </c>
      <c r="EF14" s="292">
        <v>53.991700000000002</v>
      </c>
      <c r="EG14" s="291">
        <f t="shared" si="57"/>
        <v>-0.4529849324839112</v>
      </c>
      <c r="EH14" s="292">
        <v>62.060200000000002</v>
      </c>
      <c r="EI14" s="291">
        <f t="shared" si="58"/>
        <v>-0.30954539841193723</v>
      </c>
      <c r="EJ14" s="292">
        <v>47.914200000000001</v>
      </c>
      <c r="EK14" s="291">
        <f t="shared" si="59"/>
        <v>-0.38871226193635305</v>
      </c>
      <c r="EL14" s="292">
        <v>46.5169</v>
      </c>
      <c r="EM14" s="291">
        <f t="shared" si="60"/>
        <v>-0.2541519822729037</v>
      </c>
      <c r="EN14" s="290">
        <f t="shared" si="66"/>
        <v>694.07740000000013</v>
      </c>
      <c r="EO14" s="291">
        <f t="shared" si="61"/>
        <v>-0.11084479284737725</v>
      </c>
      <c r="EP14" s="293">
        <v>290</v>
      </c>
      <c r="EQ14" s="291">
        <f>(EP14-FP14)/FP14</f>
        <v>-2.3569023569023569E-2</v>
      </c>
      <c r="ER14" s="292">
        <v>0</v>
      </c>
      <c r="ES14" s="291">
        <f>(ER14-FQ14)/FQ14</f>
        <v>-1</v>
      </c>
      <c r="ET14" s="292">
        <v>13.5473</v>
      </c>
      <c r="EU14" s="291">
        <f>(ET14-FR14)/FR14</f>
        <v>-0.95712879746835444</v>
      </c>
      <c r="EV14" s="292">
        <v>25.720199999999998</v>
      </c>
      <c r="EW14" s="291">
        <f>(EV14-FS14)/FS14</f>
        <v>-0.89711920000000001</v>
      </c>
      <c r="EX14" s="292">
        <v>24</v>
      </c>
      <c r="EY14" s="291">
        <f>(EX14-FT14)/FT14</f>
        <v>-0.90041493775933612</v>
      </c>
      <c r="EZ14" s="292">
        <v>15</v>
      </c>
      <c r="FA14" s="291">
        <f>(EZ14-FU14)/FU14</f>
        <v>-0.94339622641509435</v>
      </c>
      <c r="FB14" s="292">
        <v>30</v>
      </c>
      <c r="FC14" s="291">
        <f>(FB14-FV14)/FV14</f>
        <v>-0.8867924528301887</v>
      </c>
      <c r="FD14" s="292">
        <v>53</v>
      </c>
      <c r="FE14" s="291">
        <f>(FD14-FW14)/FW14</f>
        <v>-0.792156862745098</v>
      </c>
      <c r="FF14" s="292">
        <v>98.702399999999997</v>
      </c>
      <c r="FG14" s="291">
        <f>(FF14-FX14)/FX14</f>
        <v>-0.60039514170040487</v>
      </c>
      <c r="FH14" s="292">
        <v>89.883099999999999</v>
      </c>
      <c r="FI14" s="291">
        <f>(FH14-FY14)/FY14</f>
        <v>-0.6502603112840466</v>
      </c>
      <c r="FJ14" s="292">
        <v>78.382400000000004</v>
      </c>
      <c r="FK14" s="291">
        <f>(FJ14-GA14)/GA14</f>
        <v>-0.65621754385964903</v>
      </c>
      <c r="FL14" s="292">
        <v>62.367800000000003</v>
      </c>
      <c r="FM14" s="291">
        <f>(FL14-GC14)/GC14</f>
        <v>-0.77238029197080293</v>
      </c>
      <c r="FN14" s="292">
        <f t="shared" si="62"/>
        <v>780.6031999999999</v>
      </c>
      <c r="FO14" s="291">
        <f>(FN14-(FP14+FQ14+FR14+FS14+FT14+FU14+FV14+FW14+FX14+FY14+GA14+GC14))/(FP14+FQ14+FR14+FS14+FT14+FU14+FV14+FW14+FX14+FY14+GA14+GC14)</f>
        <v>-0.76186601586333125</v>
      </c>
      <c r="FP14" s="293">
        <v>297</v>
      </c>
      <c r="FQ14" s="293">
        <v>383</v>
      </c>
      <c r="FR14" s="293">
        <v>316</v>
      </c>
      <c r="FS14" s="293">
        <v>250</v>
      </c>
      <c r="FT14" s="293">
        <v>241</v>
      </c>
      <c r="FU14" s="293">
        <v>265</v>
      </c>
      <c r="FV14" s="293">
        <v>265</v>
      </c>
      <c r="FW14" s="390" t="s">
        <v>244</v>
      </c>
      <c r="FX14" s="390" t="s">
        <v>245</v>
      </c>
      <c r="FY14" s="390" t="s">
        <v>246</v>
      </c>
      <c r="FZ14" s="294">
        <f>(FY14-HA14)/HA14</f>
        <v>-2.2813688212927757E-2</v>
      </c>
      <c r="GA14" s="390" t="s">
        <v>247</v>
      </c>
      <c r="GB14" s="294">
        <f>(GA14-HC14)/HC14</f>
        <v>-2.1459227467811159E-2</v>
      </c>
      <c r="GC14" s="390" t="s">
        <v>248</v>
      </c>
      <c r="GD14" s="294">
        <f>(GC14-HE14)/HE14</f>
        <v>-2.1428571428571429E-2</v>
      </c>
      <c r="GE14" s="293">
        <f>FP14+FQ14+FR14+FS14+FT14+FU14+FV14+FW14+FX14+FY14+GA14+GC14</f>
        <v>3278</v>
      </c>
      <c r="GF14" s="295">
        <f>(GE14-HG14)/HG14</f>
        <v>-2.3823704586063133E-2</v>
      </c>
      <c r="GG14" s="249"/>
      <c r="GH14" s="296"/>
      <c r="GI14" s="297">
        <v>304</v>
      </c>
      <c r="GJ14" s="294">
        <f>(GI14-HL14)/HL14</f>
        <v>1.3333333333333334E-2</v>
      </c>
      <c r="GK14" s="293">
        <v>394</v>
      </c>
      <c r="GL14" s="294">
        <f>(GK14-HN14)/HN14</f>
        <v>-2.9556650246305417E-2</v>
      </c>
      <c r="GM14" s="293">
        <v>324</v>
      </c>
      <c r="GN14" s="294">
        <f>(GM14-HP14)/HP14</f>
        <v>-1.2195121951219513E-2</v>
      </c>
      <c r="GO14" s="293">
        <v>256</v>
      </c>
      <c r="GP14" s="294">
        <f>(GO14-HR14)/HR14</f>
        <v>-1.1583011583011582E-2</v>
      </c>
      <c r="GQ14" s="293">
        <v>246</v>
      </c>
      <c r="GR14" s="294">
        <f>(GQ14-HT14)/HT14</f>
        <v>-1.2048192771084338E-2</v>
      </c>
      <c r="GS14" s="293">
        <v>271</v>
      </c>
      <c r="GT14" s="294">
        <f>(GS14-HW14)/HW14</f>
        <v>-1.0948905109489052E-2</v>
      </c>
      <c r="GU14" s="293">
        <v>272</v>
      </c>
      <c r="GV14" s="294">
        <f>(GU14-HY14)/HY14</f>
        <v>-1.090909090909091E-2</v>
      </c>
      <c r="GW14" s="293">
        <v>262</v>
      </c>
      <c r="GX14" s="294">
        <f>(GW14-IA14)/IA14</f>
        <v>7.6923076923076927E-3</v>
      </c>
      <c r="GY14" s="293">
        <v>253</v>
      </c>
      <c r="GZ14" s="294">
        <f>(GY14-IC14)/IC14</f>
        <v>-1.556420233463035E-2</v>
      </c>
      <c r="HA14" s="293">
        <v>263</v>
      </c>
      <c r="HB14" s="294">
        <f>(HA14-IE14)/IE14</f>
        <v>-1.1278195488721804E-2</v>
      </c>
      <c r="HC14" s="293">
        <v>233</v>
      </c>
      <c r="HD14" s="294">
        <f>(HC14-IG14)/IG14</f>
        <v>-1.2711864406779662E-2</v>
      </c>
      <c r="HE14" s="293">
        <v>280</v>
      </c>
      <c r="HF14" s="294">
        <f>(HE14-II14)/II14</f>
        <v>-1.0600706713780919E-2</v>
      </c>
      <c r="HG14" s="293">
        <f>GI14+GK14+GM14+GO14+GQ14+GS14+GU14+GW14+GY14+HA14+HC14+HE14</f>
        <v>3358</v>
      </c>
      <c r="HH14" s="293">
        <f>HE14+HC14+HA14+GY14+GW14+GU14+GS14+GQ14+GO14+GM14+GK14+GI14</f>
        <v>3358</v>
      </c>
      <c r="HI14" s="295"/>
      <c r="HJ14" s="287"/>
      <c r="HK14" s="391"/>
      <c r="HL14" s="297">
        <v>300</v>
      </c>
      <c r="HM14" s="298">
        <f>(HL14-IN14)/IN14</f>
        <v>2.7397260273972601E-2</v>
      </c>
      <c r="HN14" s="373">
        <v>406</v>
      </c>
      <c r="HO14" s="298">
        <f>(HN14-IP14)/IP14</f>
        <v>2.7848101265822784E-2</v>
      </c>
      <c r="HP14" s="373">
        <v>328</v>
      </c>
      <c r="HQ14" s="377">
        <f>(HP14-IR14)/IR14</f>
        <v>2.1806853582554516E-2</v>
      </c>
      <c r="HR14" s="375">
        <v>259</v>
      </c>
      <c r="HS14" s="376">
        <f>(HR14-IT14)/IT14</f>
        <v>2.3715415019762844E-2</v>
      </c>
      <c r="HT14" s="419">
        <v>249</v>
      </c>
      <c r="HU14" s="376">
        <f>(HT14-IV14)/IV14</f>
        <v>0</v>
      </c>
      <c r="HV14" s="376"/>
      <c r="HW14" s="419">
        <v>274</v>
      </c>
      <c r="HX14" s="376">
        <f>(HW14-IX14)/IX14</f>
        <v>2.2388059701492536E-2</v>
      </c>
      <c r="HY14" s="419">
        <v>275</v>
      </c>
      <c r="HZ14" s="376">
        <f>(HY14-IZ14)/IZ14</f>
        <v>2.2304832713754646E-2</v>
      </c>
      <c r="IA14" s="293">
        <v>260</v>
      </c>
      <c r="IB14" s="308">
        <f>(IA14-JB14)/JB14</f>
        <v>0</v>
      </c>
      <c r="IC14" s="293">
        <v>257</v>
      </c>
      <c r="ID14" s="308">
        <f>(IC14-JD14)/JD14</f>
        <v>2.3904382470119521E-2</v>
      </c>
      <c r="IE14" s="293">
        <v>266</v>
      </c>
      <c r="IF14" s="308">
        <f>(IE14-JF14)/JF14</f>
        <v>2.3076923076923078E-2</v>
      </c>
      <c r="IG14" s="293">
        <v>236</v>
      </c>
      <c r="IH14" s="295">
        <f>(IG14-JH14)/JH14</f>
        <v>1.9746791686471039E-2</v>
      </c>
      <c r="II14" s="293">
        <v>283</v>
      </c>
      <c r="IJ14" s="240">
        <f>(II14-JJ14)/JJ14</f>
        <v>2.1660649819494584E-2</v>
      </c>
      <c r="IK14" s="309">
        <f>HL14+HN14+HP14+HR14+HT14+HW14+HY14+IA14+IC14+IE14+IG14+II14</f>
        <v>3393</v>
      </c>
      <c r="IL14" s="53">
        <f>IK14/JL14-1</f>
        <v>2.0012445775200449E-2</v>
      </c>
      <c r="IM14" s="310"/>
      <c r="IN14" s="378">
        <v>292</v>
      </c>
      <c r="IO14" s="328">
        <f>IN14/JP14-1</f>
        <v>4.6558741784064051E-2</v>
      </c>
      <c r="IP14" s="329">
        <v>395</v>
      </c>
      <c r="IQ14" s="328">
        <f>IP14/JQ14-1</f>
        <v>3.2908553572988497E-2</v>
      </c>
      <c r="IR14" s="329">
        <v>321</v>
      </c>
      <c r="IS14" s="312">
        <f>(IR14-JR14)/JR14</f>
        <v>4.4918459532110697E-2</v>
      </c>
      <c r="IT14" s="420">
        <v>253</v>
      </c>
      <c r="IU14" s="328">
        <f>(IT14-JS14)/JS14</f>
        <v>4.9717241156007216E-2</v>
      </c>
      <c r="IV14" s="420">
        <v>249</v>
      </c>
      <c r="IW14" s="328">
        <f>(IV14-JT14)/JT14</f>
        <v>4.0546497838996123E-2</v>
      </c>
      <c r="IX14" s="420">
        <v>268</v>
      </c>
      <c r="IY14" s="328">
        <f>(IX14-JU14)/JU14</f>
        <v>4.1038376064718593E-2</v>
      </c>
      <c r="IZ14" s="420">
        <v>269</v>
      </c>
      <c r="JA14" s="328">
        <f>(IZ14-JV14)/JV14</f>
        <v>5.0188894727372653E-2</v>
      </c>
      <c r="JB14" s="329">
        <v>260</v>
      </c>
      <c r="JC14" s="328">
        <f>(JB14-JW14)/JW14</f>
        <v>5.2961643805687054E-2</v>
      </c>
      <c r="JD14" s="329">
        <v>251</v>
      </c>
      <c r="JE14" s="380">
        <f>(JD14-JX14)/JX14</f>
        <v>1.2323971205001335E-2</v>
      </c>
      <c r="JF14" s="329">
        <v>260</v>
      </c>
      <c r="JG14" s="382">
        <f>(JF14-JY14)/JY14</f>
        <v>2.2653634168644719E-2</v>
      </c>
      <c r="JH14" s="421">
        <v>231.43</v>
      </c>
      <c r="JI14" s="298">
        <f>(JH14-JZ14)/JZ14</f>
        <v>1.0021186797708484E-2</v>
      </c>
      <c r="JJ14" s="383">
        <v>277</v>
      </c>
      <c r="JK14" s="298">
        <f>(JJ14-KA14)/KA14</f>
        <v>1.1881272431601171E-2</v>
      </c>
      <c r="JL14" s="317">
        <f t="shared" si="64"/>
        <v>3326.4300000000003</v>
      </c>
      <c r="JM14" s="316">
        <f>JL14/JO14-1</f>
        <v>3.4817447642332411E-2</v>
      </c>
      <c r="JN14" s="318"/>
      <c r="JO14" s="301">
        <v>3214.5090011564298</v>
      </c>
      <c r="JP14" s="292">
        <v>279.00966122764299</v>
      </c>
      <c r="JQ14" s="292">
        <v>382.41526670839801</v>
      </c>
      <c r="JR14" s="292">
        <v>307.20100412785899</v>
      </c>
      <c r="JS14" s="292">
        <v>241.017285494313</v>
      </c>
      <c r="JT14" s="292">
        <v>239.29733127459701</v>
      </c>
      <c r="JU14" s="292">
        <v>257.435274396973</v>
      </c>
      <c r="JV14" s="292">
        <v>256.14439588016398</v>
      </c>
      <c r="JW14" s="292">
        <v>246.922574558642</v>
      </c>
      <c r="JX14" s="292">
        <v>247.94434108008599</v>
      </c>
      <c r="JY14" s="292">
        <v>254.240528085899</v>
      </c>
      <c r="JZ14" s="292">
        <v>229.133807315224</v>
      </c>
      <c r="KA14" s="292">
        <v>273.74753100663202</v>
      </c>
    </row>
    <row r="15" spans="1:287" ht="28.8" hidden="1" customHeight="1">
      <c r="A15" s="686"/>
      <c r="B15" s="71" t="s">
        <v>209</v>
      </c>
      <c r="C15" s="319">
        <v>4442.6527999999998</v>
      </c>
      <c r="D15" s="275">
        <f t="shared" si="0"/>
        <v>-0.16493417849426006</v>
      </c>
      <c r="E15" s="274">
        <v>6222.1126000000004</v>
      </c>
      <c r="F15" s="275">
        <f t="shared" si="1"/>
        <v>-7.7453754388353779E-2</v>
      </c>
      <c r="G15" s="274">
        <v>5800.6944000000003</v>
      </c>
      <c r="H15" s="275">
        <f t="shared" si="2"/>
        <v>0.11922304039209175</v>
      </c>
      <c r="I15" s="274">
        <v>6318.1347999999998</v>
      </c>
      <c r="J15" s="275">
        <f t="shared" si="3"/>
        <v>4.7501180293807455E-3</v>
      </c>
      <c r="K15" s="274">
        <v>6328.6093000000001</v>
      </c>
      <c r="L15" s="275">
        <f t="shared" si="4"/>
        <v>4.7588811186588753E-2</v>
      </c>
      <c r="M15" s="274">
        <v>5538.8125</v>
      </c>
      <c r="N15" s="275">
        <f t="shared" si="5"/>
        <v>-0.12573176274148612</v>
      </c>
      <c r="O15" s="274">
        <v>5530.4413999999997</v>
      </c>
      <c r="P15" s="275">
        <f t="shared" si="6"/>
        <v>7.472500992535247E-2</v>
      </c>
      <c r="Q15" s="126"/>
      <c r="R15" s="126"/>
      <c r="S15" s="274">
        <f t="shared" si="7"/>
        <v>40181.457800000004</v>
      </c>
      <c r="T15" s="275">
        <f t="shared" si="8"/>
        <v>-0.147251098534396</v>
      </c>
      <c r="U15" s="275"/>
      <c r="V15" s="319">
        <v>5320.1229000000003</v>
      </c>
      <c r="W15" s="275">
        <f t="shared" si="9"/>
        <v>-1.6671669449618731E-2</v>
      </c>
      <c r="X15" s="111">
        <v>6744.4993999999997</v>
      </c>
      <c r="Y15" s="320">
        <f t="shared" si="10"/>
        <v>-1.3559120692855031E-2</v>
      </c>
      <c r="Z15" s="111">
        <v>5182.7867999999999</v>
      </c>
      <c r="AA15" s="320">
        <f t="shared" si="11"/>
        <v>-0.10953567256120011</v>
      </c>
      <c r="AB15" s="111">
        <v>6288.2647999999999</v>
      </c>
      <c r="AC15" s="320">
        <f t="shared" si="12"/>
        <v>-2.6272456787820864E-2</v>
      </c>
      <c r="AD15" s="111">
        <v>6041.1196</v>
      </c>
      <c r="AE15" s="320">
        <f t="shared" si="13"/>
        <v>-2.0425483655950094E-2</v>
      </c>
      <c r="AF15" s="111">
        <v>6335.3697000000002</v>
      </c>
      <c r="AG15" s="320">
        <f t="shared" si="14"/>
        <v>0.12510333786337857</v>
      </c>
      <c r="AH15" s="111">
        <v>5145.9129999999996</v>
      </c>
      <c r="AI15" s="320">
        <f t="shared" si="15"/>
        <v>-0.16108822749193941</v>
      </c>
      <c r="AJ15" s="111">
        <v>6061.8411999999998</v>
      </c>
      <c r="AK15" s="320">
        <f t="shared" si="16"/>
        <v>-4.528795685357101E-2</v>
      </c>
      <c r="AL15" s="111">
        <v>5254.1806999999999</v>
      </c>
      <c r="AM15" s="320">
        <f t="shared" si="17"/>
        <v>-7.3993303724932069E-2</v>
      </c>
      <c r="AN15" s="111">
        <v>5743.0441000000001</v>
      </c>
      <c r="AO15" s="320">
        <f t="shared" si="18"/>
        <v>-0.19094988530186152</v>
      </c>
      <c r="AP15" s="111">
        <v>4862.8407999999999</v>
      </c>
      <c r="AQ15" s="320">
        <f t="shared" si="19"/>
        <v>-5.4796171385156356E-2</v>
      </c>
      <c r="AR15" s="111">
        <v>4174.5837000000001</v>
      </c>
      <c r="AS15" s="320">
        <f t="shared" si="20"/>
        <v>-0.10885456753309231</v>
      </c>
      <c r="AT15" s="276">
        <f t="shared" si="21"/>
        <v>67154.566699999996</v>
      </c>
      <c r="AU15" s="275">
        <f t="shared" si="22"/>
        <v>-5.9578417018067431E-2</v>
      </c>
      <c r="AV15" s="277"/>
      <c r="AW15" s="111">
        <v>5410.3220000000001</v>
      </c>
      <c r="AX15" s="275">
        <v>7.9663746067344401E-2</v>
      </c>
      <c r="AY15" s="319">
        <v>6837.2058999999999</v>
      </c>
      <c r="AZ15" s="320">
        <f t="shared" si="23"/>
        <v>0.17681764528204225</v>
      </c>
      <c r="BA15" s="319">
        <v>5820.3194000000003</v>
      </c>
      <c r="BB15" s="320">
        <f t="shared" si="24"/>
        <v>2.9988249576170745E-2</v>
      </c>
      <c r="BC15" s="319">
        <v>6457.9305000000004</v>
      </c>
      <c r="BD15" s="320">
        <f t="shared" si="25"/>
        <v>7.1507289165232413E-2</v>
      </c>
      <c r="BE15" s="321">
        <v>6167.0852999999997</v>
      </c>
      <c r="BF15" s="320">
        <f t="shared" si="26"/>
        <v>2.2984096060245207E-2</v>
      </c>
      <c r="BG15" s="319">
        <v>5630.9224999999997</v>
      </c>
      <c r="BH15" s="320">
        <f t="shared" si="27"/>
        <v>-6.7375580293823734E-2</v>
      </c>
      <c r="BI15" s="319">
        <v>6134.0335999999998</v>
      </c>
      <c r="BJ15" s="320">
        <f t="shared" si="28"/>
        <v>-8.8750451221297211E-2</v>
      </c>
      <c r="BK15" s="319">
        <v>6349.3922000000002</v>
      </c>
      <c r="BL15" s="320">
        <f t="shared" si="29"/>
        <v>-7.60057039917027E-2</v>
      </c>
      <c r="BM15" s="319">
        <v>5674.0201999999999</v>
      </c>
      <c r="BN15" s="320">
        <f t="shared" si="30"/>
        <v>-1.4921422033816856E-2</v>
      </c>
      <c r="BO15" s="319">
        <v>7098.5023000000001</v>
      </c>
      <c r="BP15" s="320">
        <f t="shared" si="31"/>
        <v>0.10649488829455689</v>
      </c>
      <c r="BQ15" s="319">
        <v>5144.7536</v>
      </c>
      <c r="BR15" s="320">
        <f t="shared" si="32"/>
        <v>-4.2288800000014892E-2</v>
      </c>
      <c r="BS15" s="319">
        <v>4684.5145000000002</v>
      </c>
      <c r="BT15" s="320">
        <f t="shared" si="33"/>
        <v>-5.961213542041166E-2</v>
      </c>
      <c r="BU15" s="274">
        <f t="shared" si="34"/>
        <v>71409.002000000008</v>
      </c>
      <c r="BV15" s="275">
        <f t="shared" si="35"/>
        <v>1.0072737173330015E-2</v>
      </c>
      <c r="BW15" s="345"/>
      <c r="BX15" s="111">
        <v>5011.1175999999996</v>
      </c>
      <c r="BY15" s="320">
        <f t="shared" si="36"/>
        <v>2.3422028916885607E-2</v>
      </c>
      <c r="BZ15" s="111">
        <v>5809.9111000000003</v>
      </c>
      <c r="CA15" s="275">
        <f t="shared" si="37"/>
        <v>-6.4107672371009672E-2</v>
      </c>
      <c r="CB15" s="274">
        <v>5650.86</v>
      </c>
      <c r="CC15" s="275">
        <f t="shared" si="38"/>
        <v>0.17697938741651842</v>
      </c>
      <c r="CD15" s="274">
        <v>6026.9589999999998</v>
      </c>
      <c r="CE15" s="275">
        <v>0.38853123912430798</v>
      </c>
      <c r="CF15" s="319">
        <v>6028.5250999999998</v>
      </c>
      <c r="CG15" s="275">
        <f t="shared" si="39"/>
        <v>0.39356828093220941</v>
      </c>
      <c r="CH15" s="319">
        <v>6037.7172</v>
      </c>
      <c r="CI15" s="275">
        <f t="shared" si="40"/>
        <v>0.27735027486319663</v>
      </c>
      <c r="CJ15" s="319">
        <v>6731.4530999999997</v>
      </c>
      <c r="CK15" s="275">
        <f t="shared" si="41"/>
        <v>0.20808746747011364</v>
      </c>
      <c r="CL15" s="274">
        <v>6871.6790000000001</v>
      </c>
      <c r="CM15" s="275">
        <f t="shared" si="42"/>
        <v>0.63737369479648986</v>
      </c>
      <c r="CN15" s="274">
        <v>5759.9670999999998</v>
      </c>
      <c r="CO15" s="275">
        <f t="shared" si="43"/>
        <v>0.43669907622216031</v>
      </c>
      <c r="CP15" s="274">
        <f>6415.3051+CP17</f>
        <v>6415.3050999999996</v>
      </c>
      <c r="CQ15" s="275">
        <f t="shared" si="44"/>
        <v>1.312998911590173</v>
      </c>
      <c r="CR15" s="274">
        <v>5371.9259000000002</v>
      </c>
      <c r="CS15" s="275">
        <f t="shared" si="45"/>
        <v>1.2681855190232754</v>
      </c>
      <c r="CT15" s="274">
        <v>4981.4705999999996</v>
      </c>
      <c r="CU15" s="275">
        <f t="shared" si="46"/>
        <v>0.82391485579088042</v>
      </c>
      <c r="CV15" s="274">
        <f t="shared" si="47"/>
        <v>70696.890799999994</v>
      </c>
      <c r="CW15" s="275">
        <f t="shared" si="48"/>
        <v>0.38757915969585999</v>
      </c>
      <c r="CX15" s="323">
        <f t="shared" si="49"/>
        <v>-7.2684416588843948E-2</v>
      </c>
      <c r="CY15" s="323"/>
      <c r="CZ15" s="395">
        <v>4896.4332000000004</v>
      </c>
      <c r="DA15" s="111">
        <v>6207.8841000000002</v>
      </c>
      <c r="DB15" s="111">
        <v>4801.1545999999998</v>
      </c>
      <c r="DC15" s="276">
        <v>4340.5281999999997</v>
      </c>
      <c r="DD15" s="319">
        <v>4325.9632000000001</v>
      </c>
      <c r="DE15" s="319">
        <v>4726.7514000000001</v>
      </c>
      <c r="DF15" s="274">
        <v>5571.9915000000001</v>
      </c>
      <c r="DG15" s="274">
        <v>4196.7689</v>
      </c>
      <c r="DH15" s="274">
        <v>4009.1673999999998</v>
      </c>
      <c r="DI15" s="274">
        <v>2773.5875999999998</v>
      </c>
      <c r="DJ15" s="274">
        <v>2368.3802999999998</v>
      </c>
      <c r="DK15" s="274">
        <v>2731.1968999999999</v>
      </c>
      <c r="DL15" s="274">
        <v>50949.8073</v>
      </c>
      <c r="DM15" s="325">
        <v>-0.32335226516302401</v>
      </c>
      <c r="DN15" s="326"/>
      <c r="DO15" s="327">
        <v>5392.7653</v>
      </c>
      <c r="DP15" s="84">
        <f>(DO15-DX15)/DX15</f>
        <v>-0.39476945823717968</v>
      </c>
      <c r="DQ15" s="244">
        <v>5654.4841999999999</v>
      </c>
      <c r="DR15" s="245"/>
      <c r="DS15" s="244">
        <v>7178.2245999999996</v>
      </c>
      <c r="DT15" s="53">
        <f t="shared" si="50"/>
        <v>7.8310642465042237</v>
      </c>
      <c r="DU15" s="109">
        <f t="shared" si="51"/>
        <v>18225.474099999999</v>
      </c>
      <c r="DV15" s="244">
        <v>7298.0343999999996</v>
      </c>
      <c r="DW15" s="53">
        <f t="shared" si="52"/>
        <v>3.7291197839311767</v>
      </c>
      <c r="DX15" s="244">
        <v>8910.2662999999993</v>
      </c>
      <c r="DY15" s="53">
        <f t="shared" si="53"/>
        <v>5.1876849305555552</v>
      </c>
      <c r="DZ15" s="244">
        <v>6669.3579</v>
      </c>
      <c r="EA15" s="53">
        <f t="shared" si="54"/>
        <v>5.8403670769230773</v>
      </c>
      <c r="EB15" s="244">
        <v>7174.8116</v>
      </c>
      <c r="EC15" s="53">
        <f t="shared" si="55"/>
        <v>2.6793905641025639</v>
      </c>
      <c r="ED15" s="244">
        <v>4355.0406999999996</v>
      </c>
      <c r="EE15" s="53">
        <f t="shared" si="56"/>
        <v>9.5607723270440134E-2</v>
      </c>
      <c r="EF15" s="244">
        <v>6233.7503999999999</v>
      </c>
      <c r="EG15" s="53">
        <f t="shared" si="57"/>
        <v>-0.268884325233962</v>
      </c>
      <c r="EH15" s="244">
        <v>6550.7218999999996</v>
      </c>
      <c r="EI15" s="53">
        <f t="shared" si="58"/>
        <v>-0.35820606443520209</v>
      </c>
      <c r="EJ15" s="244">
        <v>5049.7519000000002</v>
      </c>
      <c r="EK15" s="53">
        <f t="shared" si="59"/>
        <v>-0.57729538980473949</v>
      </c>
      <c r="EL15" s="244">
        <v>4830.1791999999996</v>
      </c>
      <c r="EM15" s="53">
        <f t="shared" si="60"/>
        <v>-0.16545478668303934</v>
      </c>
      <c r="EN15" s="111">
        <f t="shared" si="66"/>
        <v>75297.388399999996</v>
      </c>
      <c r="EO15" s="53">
        <f t="shared" si="61"/>
        <v>9.187756862322026E-2</v>
      </c>
      <c r="EP15" s="422">
        <v>21798</v>
      </c>
      <c r="EQ15" s="53">
        <f>(EP15-FP15)/FP15</f>
        <v>-2.176547143562357E-2</v>
      </c>
      <c r="ER15" s="244">
        <v>0</v>
      </c>
      <c r="ES15" s="53">
        <f>(ER15-FQ15)/FQ15</f>
        <v>-1</v>
      </c>
      <c r="ET15" s="244">
        <v>812.83799999999997</v>
      </c>
      <c r="EU15" s="53">
        <f>(ET15-FR15)/FR15</f>
        <v>-0.96922234002271868</v>
      </c>
      <c r="EV15" s="244">
        <v>1543.212</v>
      </c>
      <c r="EW15" s="53">
        <f>(EV15-FS15)/FS15</f>
        <v>-0.92831605351170565</v>
      </c>
      <c r="EX15" s="244">
        <v>1440</v>
      </c>
      <c r="EY15" s="53">
        <f>(EX15-FT15)/FT15</f>
        <v>-0.94244604316546765</v>
      </c>
      <c r="EZ15" s="244">
        <v>975</v>
      </c>
      <c r="FA15" s="53">
        <f>(EZ15-FU15)/FU15</f>
        <v>-0.95814193105224743</v>
      </c>
      <c r="FB15" s="244">
        <v>1950</v>
      </c>
      <c r="FC15" s="53">
        <f>(FB15-FV15)/FV15</f>
        <v>-0.92061553492916459</v>
      </c>
      <c r="FD15" s="244">
        <v>3975</v>
      </c>
      <c r="FE15" s="53">
        <f>(FD15-FW15)/FW15</f>
        <v>-0.83051931440266058</v>
      </c>
      <c r="FF15" s="244">
        <v>8526.3531000000003</v>
      </c>
      <c r="FG15" s="53">
        <f>(FF15-FX15)/FX15</f>
        <v>-0.67027521945937585</v>
      </c>
      <c r="FH15" s="244">
        <v>10206.8928</v>
      </c>
      <c r="FI15" s="53">
        <f>(FH15-FY15)/FY15</f>
        <v>-0.55219177817751064</v>
      </c>
      <c r="FJ15" s="244">
        <v>11946.2901</v>
      </c>
      <c r="FK15" s="53">
        <f>(FJ15-GA15)/GA15</f>
        <v>-0.39189157037414102</v>
      </c>
      <c r="FL15" s="244">
        <v>5787.7981</v>
      </c>
      <c r="FM15" s="53">
        <f>(FL15-GC15)/GC15</f>
        <v>-0.83510546723646728</v>
      </c>
      <c r="FN15" s="109">
        <f t="shared" si="62"/>
        <v>68961.384099999996</v>
      </c>
      <c r="FO15" s="53">
        <f>(FN15-(FP15+FQ15+FR15+FS15+FT15+FU15+FV15+FW15+FX15+FY15+GA15+GC15))/(FP15+FQ15+FR15+FS15+FT15+FU15+FV15+FW15+FX15+FY15+GA15+GC15)</f>
        <v>-0.76892404368105727</v>
      </c>
      <c r="FP15" s="422">
        <v>22283</v>
      </c>
      <c r="FQ15" s="422">
        <v>28487</v>
      </c>
      <c r="FR15" s="422">
        <v>26410</v>
      </c>
      <c r="FS15" s="422">
        <v>21528</v>
      </c>
      <c r="FT15" s="422">
        <v>25020</v>
      </c>
      <c r="FU15" s="422">
        <v>23293</v>
      </c>
      <c r="FV15" s="422">
        <v>24564</v>
      </c>
      <c r="FW15" s="387" t="s">
        <v>249</v>
      </c>
      <c r="FX15" s="387" t="s">
        <v>250</v>
      </c>
      <c r="FY15" s="387" t="s">
        <v>251</v>
      </c>
      <c r="FZ15" s="328">
        <f>(FY15-HA15)/HA15</f>
        <v>-2.054058699669116E-2</v>
      </c>
      <c r="GA15" s="387" t="s">
        <v>252</v>
      </c>
      <c r="GB15" s="328">
        <f>(GA15-HC15)/HC15</f>
        <v>-2.0931971093944679E-2</v>
      </c>
      <c r="GC15" s="387" t="s">
        <v>253</v>
      </c>
      <c r="GD15" s="328">
        <f>(GC15-HE15)/HE15</f>
        <v>-1.8593597092129176E-2</v>
      </c>
      <c r="GE15" s="329">
        <f>FP15+FQ15+FR15+FS15+FT15+FU15+FV15+FW15+FX15+FY15+GA15+GC15</f>
        <v>298436</v>
      </c>
      <c r="GF15" s="388">
        <f>(GE15-HG15)/HG15</f>
        <v>-1.9962891811569218E-2</v>
      </c>
      <c r="GG15" s="330"/>
      <c r="GH15" s="250"/>
      <c r="GI15" s="332">
        <v>22731</v>
      </c>
      <c r="GJ15" s="53">
        <f>(GI15-HL15)/HL15</f>
        <v>2.0746328977502358E-2</v>
      </c>
      <c r="GK15" s="109">
        <v>29093</v>
      </c>
      <c r="GL15" s="53">
        <f>(GK15-HN15)/HN15</f>
        <v>-3.0524176080509179E-2</v>
      </c>
      <c r="GM15" s="244">
        <v>26898</v>
      </c>
      <c r="GN15" s="53">
        <f>(GM15-HP15)/HP15</f>
        <v>-1.5842815850133547E-2</v>
      </c>
      <c r="GO15" s="244">
        <v>21963</v>
      </c>
      <c r="GP15" s="53">
        <f>(GO15-HR15)/HR15</f>
        <v>-1.5818246997669833E-2</v>
      </c>
      <c r="GQ15" s="244">
        <v>25496</v>
      </c>
      <c r="GR15" s="53">
        <f>(GQ15-HT15)/HT15</f>
        <v>-1.4190155821057109E-2</v>
      </c>
      <c r="GS15" s="109">
        <v>23696</v>
      </c>
      <c r="GT15" s="53">
        <f>(GS15-HW15)/HW15</f>
        <v>-1.2502083680613436E-2</v>
      </c>
      <c r="GU15" s="109">
        <v>25063</v>
      </c>
      <c r="GV15" s="53">
        <f>(GU15-HY15)/HY15</f>
        <v>-1.2529057168748275E-2</v>
      </c>
      <c r="GW15" s="109">
        <v>24031</v>
      </c>
      <c r="GX15" s="53">
        <f>(GW15-IA15)/IA15</f>
        <v>7.0401877383396887E-3</v>
      </c>
      <c r="GY15" s="109">
        <v>26443</v>
      </c>
      <c r="GZ15" s="53">
        <f>(GY15-IC15)/IC15</f>
        <v>-1.3173608001194208E-2</v>
      </c>
      <c r="HA15" s="109">
        <v>23271</v>
      </c>
      <c r="HB15" s="53">
        <f>(HA15-IE15)/IE15</f>
        <v>-1.2098828323993886E-2</v>
      </c>
      <c r="HC15" s="109">
        <v>20065</v>
      </c>
      <c r="HD15" s="53">
        <f>(HC15-IG15)/IG15</f>
        <v>-1.1381553015372487E-2</v>
      </c>
      <c r="HE15" s="109">
        <v>35765</v>
      </c>
      <c r="HF15" s="53">
        <f>(HE15-II15)/II15</f>
        <v>-1.012980543023996E-2</v>
      </c>
      <c r="HG15" s="329">
        <f>GI15+GK15+GM15+GO15+GQ15+GS15+GU15+GW15+GY15+HA15+HC15+HE15</f>
        <v>304515</v>
      </c>
      <c r="HH15" s="109">
        <f>HE15+HC15+HA15+GY15+GW15+GU15+GS15+GQ15+GO15+GM15+GK15+GI15</f>
        <v>304515</v>
      </c>
      <c r="HI15" s="312"/>
      <c r="HJ15" s="326"/>
      <c r="HK15" s="396"/>
      <c r="HL15" s="332">
        <v>22269</v>
      </c>
      <c r="HM15" s="333">
        <f>(HL15-IN15)/IN15</f>
        <v>3.403603268945022E-2</v>
      </c>
      <c r="HN15" s="336">
        <v>30009</v>
      </c>
      <c r="HO15" s="333">
        <f>(HN15-IP15)/IP15</f>
        <v>3.6043500776799589E-2</v>
      </c>
      <c r="HP15" s="336">
        <v>27331</v>
      </c>
      <c r="HQ15" s="338">
        <f>(HP15-IR15)/IR15</f>
        <v>3.0813909632646904E-2</v>
      </c>
      <c r="HR15" s="352">
        <v>22316</v>
      </c>
      <c r="HS15" s="245">
        <f>(HR15-IT15)/IT15</f>
        <v>3.4728984096072703E-2</v>
      </c>
      <c r="HT15" s="423">
        <v>25863</v>
      </c>
      <c r="HU15" s="245">
        <f>(HT15-IV15)/IV15</f>
        <v>0</v>
      </c>
      <c r="HV15" s="245"/>
      <c r="HW15" s="423">
        <v>23996</v>
      </c>
      <c r="HX15" s="245">
        <f>(HW15-IX15)/IX15</f>
        <v>2.3894862604540025E-2</v>
      </c>
      <c r="HY15" s="423">
        <v>25381</v>
      </c>
      <c r="HZ15" s="245">
        <f>(HY15-IZ15)/IZ15</f>
        <v>3.0114858557571331E-2</v>
      </c>
      <c r="IA15" s="109">
        <v>23863</v>
      </c>
      <c r="IB15" s="337">
        <f>(IA15-JB15)/JB15</f>
        <v>0</v>
      </c>
      <c r="IC15" s="109">
        <v>26796</v>
      </c>
      <c r="ID15" s="339">
        <f>(IC15-JD15)/JD15</f>
        <v>3.0615384615384614E-2</v>
      </c>
      <c r="IE15" s="109">
        <v>23556</v>
      </c>
      <c r="IF15" s="339">
        <f>(IE15-JF15)/JF15</f>
        <v>3.5428571428571427E-2</v>
      </c>
      <c r="IG15" s="109">
        <v>20296</v>
      </c>
      <c r="IH15" s="240">
        <f>(IG15-JH15)/JH15</f>
        <v>3.2352049546387728E-2</v>
      </c>
      <c r="II15" s="109">
        <v>36131</v>
      </c>
      <c r="IJ15" s="240">
        <f>(II15-JJ15)/JJ15</f>
        <v>3.2019423021993718E-2</v>
      </c>
      <c r="IK15" s="309">
        <f>HL15+HN15+HP15+HR15+HT15+HW15+HY15+IA15+IC15+IE15+IG15+II15</f>
        <v>307807</v>
      </c>
      <c r="IL15" s="53">
        <f>IK15/JL15-1</f>
        <v>2.6697668361913562E-2</v>
      </c>
      <c r="IM15" s="250"/>
      <c r="IN15" s="424">
        <v>21536</v>
      </c>
      <c r="IO15" s="245">
        <f>IN15/JP15-1</f>
        <v>5.0883727362214692E-2</v>
      </c>
      <c r="IP15" s="109">
        <v>28965</v>
      </c>
      <c r="IQ15" s="245">
        <f>IP15/JQ15-1</f>
        <v>4.179033567921242E-2</v>
      </c>
      <c r="IR15" s="244">
        <v>26514</v>
      </c>
      <c r="IS15" s="312">
        <f>(IR15-JR15)/JR15</f>
        <v>5.1955888157174952E-2</v>
      </c>
      <c r="IT15" s="423">
        <v>21567</v>
      </c>
      <c r="IU15" s="245">
        <f>(IT15-JS15)/JS15</f>
        <v>5.3469504935119608E-2</v>
      </c>
      <c r="IV15" s="423">
        <v>25863</v>
      </c>
      <c r="IW15" s="245">
        <f>(IV15-JT15)/JT15</f>
        <v>5.0682653551636397E-2</v>
      </c>
      <c r="IX15" s="423">
        <v>23436</v>
      </c>
      <c r="IY15" s="53">
        <f>(IX15-JU15)/JU15</f>
        <v>5.3391532905642955E-2</v>
      </c>
      <c r="IZ15" s="423">
        <v>24639</v>
      </c>
      <c r="JA15" s="53">
        <f>(IZ15-JV15)/JV15</f>
        <v>4.7171330296888733E-2</v>
      </c>
      <c r="JB15" s="109">
        <v>23863</v>
      </c>
      <c r="JC15" s="53">
        <f>(JB15-JW15)/JW15</f>
        <v>4.3324763764183774E-2</v>
      </c>
      <c r="JD15" s="109">
        <v>26000</v>
      </c>
      <c r="JE15" s="312">
        <f>(JD15-JX15)/JX15</f>
        <v>2.4697060610742092E-2</v>
      </c>
      <c r="JF15" s="109">
        <v>22750</v>
      </c>
      <c r="JG15" s="333">
        <f>(JF15-JY15)/JY15</f>
        <v>3.8747280537324395E-2</v>
      </c>
      <c r="JH15" s="425">
        <v>19659.96</v>
      </c>
      <c r="JI15" s="333">
        <f>(JH15-JZ15)/JZ15</f>
        <v>1.9999745638854521E-2</v>
      </c>
      <c r="JJ15" s="109">
        <v>35010</v>
      </c>
      <c r="JK15" s="333">
        <f>(JJ15-KA15)/KA15</f>
        <v>2.2789798513789872E-2</v>
      </c>
      <c r="JL15" s="317">
        <f t="shared" si="64"/>
        <v>299802.95999999996</v>
      </c>
      <c r="JM15" s="316">
        <f>JL15/JO15-1</f>
        <v>4.0921010617836817E-2</v>
      </c>
      <c r="JN15" s="318"/>
      <c r="JO15" s="424">
        <v>288017.01276262302</v>
      </c>
      <c r="JP15" s="244">
        <v>20493.228165266901</v>
      </c>
      <c r="JQ15" s="244">
        <v>27803.099153454699</v>
      </c>
      <c r="JR15" s="244">
        <v>25204.4789125592</v>
      </c>
      <c r="JS15" s="244">
        <v>20472.353398903801</v>
      </c>
      <c r="JT15" s="244">
        <v>24615.424945462801</v>
      </c>
      <c r="JU15" s="244">
        <v>22248.137817621198</v>
      </c>
      <c r="JV15" s="244">
        <v>23529.1010049086</v>
      </c>
      <c r="JW15" s="244">
        <v>22872.072847102099</v>
      </c>
      <c r="JX15" s="244">
        <v>25373.3527687719</v>
      </c>
      <c r="JY15" s="244">
        <v>21901.3810445134</v>
      </c>
      <c r="JZ15" s="244">
        <v>19274.475394781999</v>
      </c>
      <c r="KA15" s="244">
        <v>34229.907309275899</v>
      </c>
    </row>
    <row r="16" spans="1:287" ht="28.8" customHeight="1">
      <c r="A16" s="686"/>
      <c r="B16" s="71" t="s">
        <v>211</v>
      </c>
      <c r="C16" s="426"/>
      <c r="D16" s="343"/>
      <c r="E16" s="274"/>
      <c r="F16" s="343"/>
      <c r="G16" s="274"/>
      <c r="H16" s="343"/>
      <c r="I16" s="274"/>
      <c r="J16" s="343"/>
      <c r="K16" s="274"/>
      <c r="L16" s="343"/>
      <c r="M16" s="274"/>
      <c r="N16" s="343"/>
      <c r="O16" s="274"/>
      <c r="P16" s="343"/>
      <c r="Q16" s="126"/>
      <c r="R16" s="126"/>
      <c r="S16" s="274">
        <f t="shared" si="7"/>
        <v>0</v>
      </c>
      <c r="T16" s="275" t="e">
        <f t="shared" si="8"/>
        <v>#DIV/0!</v>
      </c>
      <c r="U16" s="427"/>
      <c r="V16" s="426"/>
      <c r="W16" s="343"/>
      <c r="X16" s="428"/>
      <c r="Y16" s="344"/>
      <c r="Z16" s="428"/>
      <c r="AA16" s="344"/>
      <c r="AB16" s="428"/>
      <c r="AC16" s="344"/>
      <c r="AD16" s="428"/>
      <c r="AE16" s="344"/>
      <c r="AF16" s="428"/>
      <c r="AG16" s="344"/>
      <c r="AH16" s="428"/>
      <c r="AI16" s="344"/>
      <c r="AJ16" s="428"/>
      <c r="AK16" s="344"/>
      <c r="AL16" s="428"/>
      <c r="AM16" s="344"/>
      <c r="AN16" s="428"/>
      <c r="AO16" s="344"/>
      <c r="AP16" s="428"/>
      <c r="AQ16" s="344"/>
      <c r="AR16" s="428"/>
      <c r="AS16" s="344"/>
      <c r="AT16" s="276">
        <f t="shared" si="21"/>
        <v>0</v>
      </c>
      <c r="AU16" s="275" t="e">
        <f t="shared" si="22"/>
        <v>#DIV/0!</v>
      </c>
      <c r="AV16" s="277"/>
      <c r="AW16" s="429"/>
      <c r="AX16" s="275"/>
      <c r="AY16" s="320"/>
      <c r="AZ16" s="320"/>
      <c r="BA16" s="320"/>
      <c r="BB16" s="320"/>
      <c r="BC16" s="320"/>
      <c r="BD16" s="320"/>
      <c r="BE16" s="430"/>
      <c r="BF16" s="320"/>
      <c r="BG16" s="320"/>
      <c r="BH16" s="320"/>
      <c r="BI16" s="320"/>
      <c r="BJ16" s="320"/>
      <c r="BK16" s="320"/>
      <c r="BL16" s="320"/>
      <c r="BM16" s="320"/>
      <c r="BN16" s="320"/>
      <c r="BO16" s="320"/>
      <c r="BP16" s="320"/>
      <c r="BQ16" s="320"/>
      <c r="BR16" s="320"/>
      <c r="BS16" s="320"/>
      <c r="BT16" s="320"/>
      <c r="BU16" s="274">
        <f t="shared" si="34"/>
        <v>0</v>
      </c>
      <c r="BV16" s="275" t="e">
        <f t="shared" si="35"/>
        <v>#DIV/0!</v>
      </c>
      <c r="BW16" s="345"/>
      <c r="BX16" s="111">
        <v>0</v>
      </c>
      <c r="BY16" s="320">
        <f t="shared" si="36"/>
        <v>-1</v>
      </c>
      <c r="BZ16" s="111">
        <v>0</v>
      </c>
      <c r="CA16" s="275">
        <f t="shared" si="37"/>
        <v>-1</v>
      </c>
      <c r="CB16" s="274">
        <v>0</v>
      </c>
      <c r="CC16" s="275">
        <f t="shared" si="38"/>
        <v>-1</v>
      </c>
      <c r="CD16" s="274">
        <v>0</v>
      </c>
      <c r="CE16" s="275">
        <v>-1</v>
      </c>
      <c r="CF16" s="319">
        <v>0</v>
      </c>
      <c r="CG16" s="275">
        <f t="shared" si="39"/>
        <v>-1</v>
      </c>
      <c r="CH16" s="319">
        <v>0</v>
      </c>
      <c r="CI16" s="275" t="e">
        <f t="shared" si="40"/>
        <v>#DIV/0!</v>
      </c>
      <c r="CJ16" s="319">
        <v>0</v>
      </c>
      <c r="CK16" s="275" t="e">
        <f t="shared" si="41"/>
        <v>#DIV/0!</v>
      </c>
      <c r="CL16" s="274">
        <v>0</v>
      </c>
      <c r="CM16" s="275" t="e">
        <f t="shared" si="42"/>
        <v>#DIV/0!</v>
      </c>
      <c r="CN16" s="274">
        <v>0</v>
      </c>
      <c r="CO16" s="275" t="e">
        <f t="shared" si="43"/>
        <v>#DIV/0!</v>
      </c>
      <c r="CP16" s="274">
        <v>0</v>
      </c>
      <c r="CQ16" s="275" t="e">
        <f t="shared" si="44"/>
        <v>#DIV/0!</v>
      </c>
      <c r="CR16" s="342"/>
      <c r="CS16" s="275" t="e">
        <f t="shared" si="45"/>
        <v>#DIV/0!</v>
      </c>
      <c r="CT16" s="431"/>
      <c r="CU16" s="275" t="e">
        <f t="shared" si="46"/>
        <v>#DIV/0!</v>
      </c>
      <c r="CV16" s="274">
        <f t="shared" si="47"/>
        <v>0</v>
      </c>
      <c r="CW16" s="275">
        <f t="shared" si="48"/>
        <v>-1</v>
      </c>
      <c r="CX16" s="323" t="e">
        <f t="shared" si="49"/>
        <v>#DIV/0!</v>
      </c>
      <c r="CY16" s="323"/>
      <c r="CZ16" s="395">
        <v>0.70550000000000002</v>
      </c>
      <c r="DA16" s="111">
        <v>0.76139999999999997</v>
      </c>
      <c r="DB16" s="111">
        <v>0.73319999999999996</v>
      </c>
      <c r="DC16" s="276">
        <v>3.3696999999999999</v>
      </c>
      <c r="DD16" s="319">
        <v>3.3035999999999999</v>
      </c>
      <c r="DE16" s="319">
        <v>0</v>
      </c>
      <c r="DF16" s="274">
        <v>0</v>
      </c>
      <c r="DG16" s="274">
        <v>0</v>
      </c>
      <c r="DH16" s="274">
        <v>0</v>
      </c>
      <c r="DI16" s="274">
        <v>0</v>
      </c>
      <c r="DJ16" s="274">
        <v>0</v>
      </c>
      <c r="DK16" s="274">
        <v>0</v>
      </c>
      <c r="DL16" s="274">
        <v>8.8734000000000002</v>
      </c>
      <c r="DM16" s="325">
        <v>-0.56997678667487295</v>
      </c>
      <c r="DN16" s="326"/>
      <c r="DO16" s="327">
        <v>2.5287000000000002</v>
      </c>
      <c r="DP16" s="84"/>
      <c r="DQ16" s="244">
        <v>5.6718999999999999</v>
      </c>
      <c r="DR16" s="245"/>
      <c r="DS16" s="244">
        <v>2.7322000000000002</v>
      </c>
      <c r="DT16" s="53" t="e">
        <f t="shared" si="50"/>
        <v>#DIV/0!</v>
      </c>
      <c r="DU16" s="109">
        <f t="shared" si="51"/>
        <v>10.9328</v>
      </c>
      <c r="DV16" s="244">
        <v>2.7330999999999999</v>
      </c>
      <c r="DW16" s="53" t="e">
        <f t="shared" si="52"/>
        <v>#DIV/0!</v>
      </c>
      <c r="DX16" s="244">
        <v>2.7296</v>
      </c>
      <c r="DY16" s="53" t="e">
        <f t="shared" si="53"/>
        <v>#DIV/0!</v>
      </c>
      <c r="DZ16" s="244">
        <v>0.57440000000000002</v>
      </c>
      <c r="EA16" s="53" t="e">
        <f t="shared" si="54"/>
        <v>#DIV/0!</v>
      </c>
      <c r="EB16" s="244">
        <v>0.59409999999999996</v>
      </c>
      <c r="EC16" s="53" t="e">
        <f t="shared" si="55"/>
        <v>#DIV/0!</v>
      </c>
      <c r="ED16" s="244">
        <v>0.62309999999999999</v>
      </c>
      <c r="EE16" s="53" t="e">
        <f t="shared" si="56"/>
        <v>#DIV/0!</v>
      </c>
      <c r="EF16" s="244">
        <v>0.53410000000000002</v>
      </c>
      <c r="EG16" s="53" t="e">
        <f t="shared" si="57"/>
        <v>#DIV/0!</v>
      </c>
      <c r="EH16" s="244">
        <v>0.62309999999999999</v>
      </c>
      <c r="EI16" s="53" t="e">
        <f t="shared" si="58"/>
        <v>#DIV/0!</v>
      </c>
      <c r="EJ16" s="244">
        <v>0.6583</v>
      </c>
      <c r="EK16" s="53" t="e">
        <f t="shared" si="59"/>
        <v>#DIV/0!</v>
      </c>
      <c r="EL16" s="244">
        <v>0.6321</v>
      </c>
      <c r="EM16" s="53" t="e">
        <f t="shared" si="60"/>
        <v>#DIV/0!</v>
      </c>
      <c r="EN16" s="111">
        <f t="shared" si="66"/>
        <v>20.634700000000006</v>
      </c>
      <c r="EO16" s="53" t="e">
        <f t="shared" si="61"/>
        <v>#DIV/0!</v>
      </c>
      <c r="EP16" s="53"/>
      <c r="EQ16" s="53"/>
      <c r="ER16" s="243"/>
      <c r="ES16" s="53"/>
      <c r="ET16" s="243"/>
      <c r="EU16" s="53"/>
      <c r="EV16" s="243"/>
      <c r="EW16" s="53"/>
      <c r="EX16" s="243"/>
      <c r="EY16" s="53"/>
      <c r="EZ16" s="243"/>
      <c r="FA16" s="53"/>
      <c r="FB16" s="243"/>
      <c r="FC16" s="53"/>
      <c r="FD16" s="243"/>
      <c r="FE16" s="53"/>
      <c r="FF16" s="243"/>
      <c r="FG16" s="53"/>
      <c r="FH16" s="243"/>
      <c r="FI16" s="53"/>
      <c r="FJ16" s="243"/>
      <c r="FK16" s="53"/>
      <c r="FL16" s="243"/>
      <c r="FM16" s="53"/>
      <c r="FN16" s="109">
        <f t="shared" si="62"/>
        <v>0</v>
      </c>
      <c r="FO16" s="53"/>
      <c r="FP16" s="252"/>
      <c r="FQ16" s="252"/>
      <c r="FR16" s="252"/>
      <c r="FS16" s="252"/>
      <c r="FT16" s="252"/>
      <c r="FU16" s="252"/>
      <c r="FV16" s="432"/>
      <c r="FW16" s="402"/>
      <c r="FX16" s="402"/>
      <c r="FY16" s="402"/>
      <c r="FZ16" s="328"/>
      <c r="GA16" s="402"/>
      <c r="GB16" s="328"/>
      <c r="GC16" s="402"/>
      <c r="GD16" s="328"/>
      <c r="GE16" s="349"/>
      <c r="GF16" s="403"/>
      <c r="GG16" s="330"/>
      <c r="GH16" s="250"/>
      <c r="GI16" s="404"/>
      <c r="GJ16" s="325"/>
      <c r="GK16" s="405"/>
      <c r="GL16" s="325"/>
      <c r="GM16" s="433"/>
      <c r="GN16" s="325"/>
      <c r="GO16" s="433"/>
      <c r="GP16" s="325"/>
      <c r="GQ16" s="433"/>
      <c r="GR16" s="325"/>
      <c r="GS16" s="416"/>
      <c r="GT16" s="325"/>
      <c r="GU16" s="405"/>
      <c r="GV16" s="325"/>
      <c r="GW16" s="405"/>
      <c r="GX16" s="325"/>
      <c r="GY16" s="405"/>
      <c r="GZ16" s="325"/>
      <c r="HA16" s="405"/>
      <c r="HB16" s="325"/>
      <c r="HC16" s="405"/>
      <c r="HD16" s="325"/>
      <c r="HE16" s="405"/>
      <c r="HF16" s="325"/>
      <c r="HG16" s="350"/>
      <c r="HH16" s="405"/>
      <c r="HI16" s="407"/>
      <c r="HJ16" s="330"/>
      <c r="HK16" s="396"/>
      <c r="HL16" s="404"/>
      <c r="HM16" s="408"/>
      <c r="HN16" s="409"/>
      <c r="HO16" s="408"/>
      <c r="HP16" s="409"/>
      <c r="HQ16" s="410"/>
      <c r="HR16" s="411"/>
      <c r="HS16" s="412"/>
      <c r="HT16" s="434"/>
      <c r="HU16" s="412"/>
      <c r="HV16" s="410"/>
      <c r="HW16" s="434"/>
      <c r="HX16" s="412"/>
      <c r="HY16" s="434"/>
      <c r="HZ16" s="412"/>
      <c r="IA16" s="435"/>
      <c r="IB16" s="339"/>
      <c r="IC16" s="435"/>
      <c r="ID16" s="339"/>
      <c r="IE16" s="435"/>
      <c r="IF16" s="339"/>
      <c r="IG16" s="435"/>
      <c r="IH16" s="240"/>
      <c r="II16" s="435"/>
      <c r="IJ16" s="240"/>
      <c r="IK16" s="353"/>
      <c r="IL16" s="53"/>
      <c r="IM16" s="250"/>
      <c r="IN16" s="436"/>
      <c r="IO16" s="412"/>
      <c r="IP16" s="405"/>
      <c r="IQ16" s="412"/>
      <c r="IR16" s="433"/>
      <c r="IS16" s="312"/>
      <c r="IT16" s="437"/>
      <c r="IU16" s="412"/>
      <c r="IV16" s="437"/>
      <c r="IW16" s="412"/>
      <c r="IX16" s="437"/>
      <c r="IY16" s="325"/>
      <c r="IZ16" s="437"/>
      <c r="JA16" s="325"/>
      <c r="JB16" s="416"/>
      <c r="JC16" s="325"/>
      <c r="JD16" s="416"/>
      <c r="JE16" s="407"/>
      <c r="JF16" s="416"/>
      <c r="JG16" s="408"/>
      <c r="JH16" s="438"/>
      <c r="JI16" s="408"/>
      <c r="JJ16" s="416"/>
      <c r="JK16" s="408"/>
      <c r="JL16" s="317">
        <f t="shared" si="64"/>
        <v>0</v>
      </c>
      <c r="JM16" s="316"/>
      <c r="JN16" s="318"/>
      <c r="JO16" s="242"/>
      <c r="JP16" s="116"/>
      <c r="JQ16" s="116"/>
      <c r="JR16" s="116"/>
      <c r="JS16" s="116"/>
      <c r="JT16" s="116"/>
      <c r="JU16" s="116"/>
      <c r="JV16" s="116"/>
      <c r="JW16" s="116"/>
      <c r="JX16" s="116"/>
      <c r="JY16" s="116"/>
      <c r="JZ16" s="116"/>
      <c r="KA16" s="116"/>
    </row>
    <row r="17" spans="1:287" ht="28.8" customHeight="1">
      <c r="A17" s="662"/>
      <c r="B17" s="359" t="s">
        <v>212</v>
      </c>
      <c r="C17" s="426"/>
      <c r="D17" s="275"/>
      <c r="E17" s="274"/>
      <c r="F17" s="275"/>
      <c r="G17" s="274"/>
      <c r="H17" s="275"/>
      <c r="I17" s="274"/>
      <c r="J17" s="275"/>
      <c r="K17" s="274"/>
      <c r="L17" s="275"/>
      <c r="M17" s="274"/>
      <c r="N17" s="275"/>
      <c r="O17" s="274"/>
      <c r="P17" s="275"/>
      <c r="Q17" s="126"/>
      <c r="R17" s="126"/>
      <c r="S17" s="274">
        <f t="shared" si="7"/>
        <v>0</v>
      </c>
      <c r="T17" s="275" t="e">
        <f t="shared" si="8"/>
        <v>#DIV/0!</v>
      </c>
      <c r="U17" s="275"/>
      <c r="V17" s="426"/>
      <c r="W17" s="275"/>
      <c r="X17" s="429"/>
      <c r="Y17" s="320"/>
      <c r="Z17" s="429"/>
      <c r="AA17" s="320"/>
      <c r="AB17" s="429"/>
      <c r="AC17" s="320"/>
      <c r="AD17" s="429"/>
      <c r="AE17" s="320"/>
      <c r="AF17" s="429"/>
      <c r="AG17" s="320"/>
      <c r="AH17" s="429"/>
      <c r="AI17" s="320"/>
      <c r="AJ17" s="429"/>
      <c r="AK17" s="320"/>
      <c r="AL17" s="429"/>
      <c r="AM17" s="320"/>
      <c r="AN17" s="429"/>
      <c r="AO17" s="320"/>
      <c r="AP17" s="429"/>
      <c r="AQ17" s="320"/>
      <c r="AR17" s="429"/>
      <c r="AS17" s="320"/>
      <c r="AT17" s="276">
        <f t="shared" si="21"/>
        <v>0</v>
      </c>
      <c r="AU17" s="275" t="e">
        <f t="shared" si="22"/>
        <v>#DIV/0!</v>
      </c>
      <c r="AV17" s="277"/>
      <c r="AW17" s="428"/>
      <c r="AX17" s="343"/>
      <c r="AY17" s="344"/>
      <c r="AZ17" s="344"/>
      <c r="BA17" s="344"/>
      <c r="BB17" s="344"/>
      <c r="BC17" s="344"/>
      <c r="BD17" s="344"/>
      <c r="BE17" s="430"/>
      <c r="BF17" s="344"/>
      <c r="BG17" s="320"/>
      <c r="BH17" s="344"/>
      <c r="BI17" s="320"/>
      <c r="BJ17" s="344"/>
      <c r="BK17" s="320"/>
      <c r="BL17" s="344"/>
      <c r="BM17" s="320"/>
      <c r="BN17" s="344"/>
      <c r="BO17" s="320"/>
      <c r="BP17" s="344"/>
      <c r="BQ17" s="320"/>
      <c r="BR17" s="344"/>
      <c r="BS17" s="320"/>
      <c r="BT17" s="344"/>
      <c r="BU17" s="274">
        <f t="shared" si="34"/>
        <v>0</v>
      </c>
      <c r="BV17" s="275" t="e">
        <f t="shared" si="35"/>
        <v>#DIV/0!</v>
      </c>
      <c r="BW17" s="345"/>
      <c r="BX17" s="384">
        <v>0</v>
      </c>
      <c r="BY17" s="344">
        <f t="shared" si="36"/>
        <v>-1</v>
      </c>
      <c r="BZ17" s="384">
        <v>0</v>
      </c>
      <c r="CA17" s="344">
        <f t="shared" si="37"/>
        <v>-1</v>
      </c>
      <c r="CB17" s="360">
        <v>0</v>
      </c>
      <c r="CC17" s="275">
        <f t="shared" si="38"/>
        <v>-1</v>
      </c>
      <c r="CD17" s="360">
        <v>0</v>
      </c>
      <c r="CE17" s="275">
        <v>-1</v>
      </c>
      <c r="CF17" s="319">
        <v>0</v>
      </c>
      <c r="CG17" s="275">
        <f t="shared" si="39"/>
        <v>-1</v>
      </c>
      <c r="CH17" s="319">
        <v>0</v>
      </c>
      <c r="CI17" s="275" t="e">
        <f t="shared" si="40"/>
        <v>#DIV/0!</v>
      </c>
      <c r="CJ17" s="319">
        <v>0</v>
      </c>
      <c r="CK17" s="275" t="e">
        <f t="shared" si="41"/>
        <v>#DIV/0!</v>
      </c>
      <c r="CL17" s="274">
        <v>0</v>
      </c>
      <c r="CM17" s="275" t="e">
        <f t="shared" si="42"/>
        <v>#DIV/0!</v>
      </c>
      <c r="CN17" s="274">
        <v>0</v>
      </c>
      <c r="CO17" s="275" t="e">
        <f t="shared" si="43"/>
        <v>#DIV/0!</v>
      </c>
      <c r="CP17" s="274">
        <v>0</v>
      </c>
      <c r="CQ17" s="275" t="e">
        <f t="shared" si="44"/>
        <v>#DIV/0!</v>
      </c>
      <c r="CR17" s="342"/>
      <c r="CS17" s="275" t="e">
        <f t="shared" si="45"/>
        <v>#DIV/0!</v>
      </c>
      <c r="CT17" s="431"/>
      <c r="CU17" s="275" t="e">
        <f t="shared" si="46"/>
        <v>#DIV/0!</v>
      </c>
      <c r="CV17" s="274">
        <f t="shared" si="47"/>
        <v>0</v>
      </c>
      <c r="CW17" s="275">
        <f t="shared" si="48"/>
        <v>-1</v>
      </c>
      <c r="CX17" s="323" t="e">
        <f t="shared" si="49"/>
        <v>#DIV/0!</v>
      </c>
      <c r="CY17" s="323"/>
      <c r="CZ17" s="385">
        <v>49.0306</v>
      </c>
      <c r="DA17" s="384">
        <v>50.589399999999998</v>
      </c>
      <c r="DB17" s="384">
        <v>47.201500000000003</v>
      </c>
      <c r="DC17" s="384">
        <v>105.1155</v>
      </c>
      <c r="DD17" s="360">
        <v>106.6182</v>
      </c>
      <c r="DE17" s="360">
        <v>0</v>
      </c>
      <c r="DF17" s="360">
        <v>0</v>
      </c>
      <c r="DG17" s="360">
        <v>0</v>
      </c>
      <c r="DH17" s="360">
        <v>0</v>
      </c>
      <c r="DI17" s="360">
        <v>0</v>
      </c>
      <c r="DJ17" s="360">
        <v>0</v>
      </c>
      <c r="DK17" s="360">
        <v>0</v>
      </c>
      <c r="DL17" s="360">
        <v>358.55520000000001</v>
      </c>
      <c r="DM17" s="362">
        <v>-0.63466476252891701</v>
      </c>
      <c r="DN17" s="326"/>
      <c r="DO17" s="327">
        <v>250.73140000000001</v>
      </c>
      <c r="DP17" s="84"/>
      <c r="DQ17" s="244">
        <v>198.547</v>
      </c>
      <c r="DR17" s="245"/>
      <c r="DS17" s="244">
        <v>89.942599999999999</v>
      </c>
      <c r="DT17" s="53" t="e">
        <f t="shared" si="50"/>
        <v>#DIV/0!</v>
      </c>
      <c r="DU17" s="109">
        <f t="shared" si="51"/>
        <v>539.221</v>
      </c>
      <c r="DV17" s="244">
        <v>86.092600000000004</v>
      </c>
      <c r="DW17" s="53" t="e">
        <f t="shared" si="52"/>
        <v>#DIV/0!</v>
      </c>
      <c r="DX17" s="244">
        <v>86.075299999999999</v>
      </c>
      <c r="DY17" s="53" t="e">
        <f t="shared" si="53"/>
        <v>#DIV/0!</v>
      </c>
      <c r="DZ17" s="244">
        <v>34.4831</v>
      </c>
      <c r="EA17" s="53" t="e">
        <f t="shared" si="54"/>
        <v>#DIV/0!</v>
      </c>
      <c r="EB17" s="244">
        <v>36.091500000000003</v>
      </c>
      <c r="EC17" s="53" t="e">
        <f t="shared" si="55"/>
        <v>#DIV/0!</v>
      </c>
      <c r="ED17" s="244">
        <v>40.4664</v>
      </c>
      <c r="EE17" s="53" t="e">
        <f t="shared" si="56"/>
        <v>#DIV/0!</v>
      </c>
      <c r="EF17" s="244">
        <v>34.683900000000001</v>
      </c>
      <c r="EG17" s="53" t="e">
        <f t="shared" si="57"/>
        <v>#DIV/0!</v>
      </c>
      <c r="EH17" s="244">
        <v>40.4664</v>
      </c>
      <c r="EI17" s="53" t="e">
        <f t="shared" si="58"/>
        <v>#DIV/0!</v>
      </c>
      <c r="EJ17" s="244">
        <v>42.776600000000002</v>
      </c>
      <c r="EK17" s="53" t="e">
        <f t="shared" si="59"/>
        <v>#DIV/0!</v>
      </c>
      <c r="EL17" s="244">
        <v>41.084800000000001</v>
      </c>
      <c r="EM17" s="53" t="e">
        <f t="shared" si="60"/>
        <v>#DIV/0!</v>
      </c>
      <c r="EN17" s="111">
        <f t="shared" si="66"/>
        <v>981.44159999999999</v>
      </c>
      <c r="EO17" s="53" t="e">
        <f t="shared" si="61"/>
        <v>#DIV/0!</v>
      </c>
      <c r="EP17" s="53"/>
      <c r="EQ17" s="53"/>
      <c r="ER17" s="243"/>
      <c r="ES17" s="53"/>
      <c r="ET17" s="243"/>
      <c r="EU17" s="53"/>
      <c r="EV17" s="243"/>
      <c r="EW17" s="53"/>
      <c r="EX17" s="243"/>
      <c r="EY17" s="53"/>
      <c r="EZ17" s="243"/>
      <c r="FA17" s="53"/>
      <c r="FB17" s="243"/>
      <c r="FC17" s="53"/>
      <c r="FD17" s="243"/>
      <c r="FE17" s="53"/>
      <c r="FF17" s="243"/>
      <c r="FG17" s="53"/>
      <c r="FH17" s="243"/>
      <c r="FI17" s="53"/>
      <c r="FJ17" s="243"/>
      <c r="FK17" s="53"/>
      <c r="FL17" s="243"/>
      <c r="FM17" s="53"/>
      <c r="FN17" s="109">
        <f t="shared" si="62"/>
        <v>0</v>
      </c>
      <c r="FO17" s="53"/>
      <c r="FP17" s="252"/>
      <c r="FQ17" s="252"/>
      <c r="FR17" s="252"/>
      <c r="FS17" s="252"/>
      <c r="FT17" s="252"/>
      <c r="FU17" s="252"/>
      <c r="FV17" s="432"/>
      <c r="FW17" s="402"/>
      <c r="FX17" s="402"/>
      <c r="FY17" s="402"/>
      <c r="FZ17" s="328"/>
      <c r="GA17" s="402"/>
      <c r="GB17" s="328"/>
      <c r="GC17" s="402"/>
      <c r="GD17" s="328"/>
      <c r="GE17" s="349"/>
      <c r="GF17" s="403"/>
      <c r="GG17" s="330"/>
      <c r="GH17" s="250"/>
      <c r="GI17" s="404"/>
      <c r="GJ17" s="325"/>
      <c r="GK17" s="405"/>
      <c r="GL17" s="325"/>
      <c r="GM17" s="433"/>
      <c r="GN17" s="325"/>
      <c r="GO17" s="433"/>
      <c r="GP17" s="325"/>
      <c r="GQ17" s="433"/>
      <c r="GR17" s="325"/>
      <c r="GS17" s="416"/>
      <c r="GT17" s="325"/>
      <c r="GU17" s="405"/>
      <c r="GV17" s="325"/>
      <c r="GW17" s="405"/>
      <c r="GX17" s="325"/>
      <c r="GY17" s="405"/>
      <c r="GZ17" s="325"/>
      <c r="HA17" s="405"/>
      <c r="HB17" s="325"/>
      <c r="HC17" s="405"/>
      <c r="HD17" s="325"/>
      <c r="HE17" s="405"/>
      <c r="HF17" s="325"/>
      <c r="HG17" s="350"/>
      <c r="HH17" s="405"/>
      <c r="HI17" s="407"/>
      <c r="HJ17" s="330"/>
      <c r="HK17" s="396"/>
      <c r="HL17" s="404"/>
      <c r="HM17" s="408"/>
      <c r="HN17" s="409"/>
      <c r="HO17" s="408"/>
      <c r="HP17" s="409"/>
      <c r="HQ17" s="410"/>
      <c r="HR17" s="411"/>
      <c r="HS17" s="412"/>
      <c r="HT17" s="434"/>
      <c r="HU17" s="412"/>
      <c r="HV17" s="410"/>
      <c r="HW17" s="434"/>
      <c r="HX17" s="412"/>
      <c r="HY17" s="434"/>
      <c r="HZ17" s="412"/>
      <c r="IA17" s="435"/>
      <c r="IB17" s="339"/>
      <c r="IC17" s="435"/>
      <c r="ID17" s="339"/>
      <c r="IE17" s="435"/>
      <c r="IF17" s="339"/>
      <c r="IG17" s="435"/>
      <c r="IH17" s="240"/>
      <c r="II17" s="435"/>
      <c r="IJ17" s="240"/>
      <c r="IK17" s="353"/>
      <c r="IL17" s="53"/>
      <c r="IM17" s="250"/>
      <c r="IN17" s="436"/>
      <c r="IO17" s="412"/>
      <c r="IP17" s="405"/>
      <c r="IQ17" s="412"/>
      <c r="IR17" s="433"/>
      <c r="IS17" s="312"/>
      <c r="IT17" s="437"/>
      <c r="IU17" s="412"/>
      <c r="IV17" s="437"/>
      <c r="IW17" s="412"/>
      <c r="IX17" s="437"/>
      <c r="IY17" s="325"/>
      <c r="IZ17" s="437"/>
      <c r="JA17" s="325"/>
      <c r="JB17" s="416"/>
      <c r="JC17" s="325"/>
      <c r="JD17" s="416"/>
      <c r="JE17" s="407"/>
      <c r="JF17" s="416"/>
      <c r="JG17" s="408"/>
      <c r="JH17" s="438"/>
      <c r="JI17" s="408"/>
      <c r="JJ17" s="416"/>
      <c r="JK17" s="408"/>
      <c r="JL17" s="317">
        <f t="shared" si="64"/>
        <v>0</v>
      </c>
      <c r="JM17" s="316"/>
      <c r="JN17" s="318"/>
      <c r="JO17" s="242"/>
      <c r="JP17" s="116"/>
      <c r="JQ17" s="116"/>
      <c r="JR17" s="116"/>
      <c r="JS17" s="116"/>
      <c r="JT17" s="116"/>
      <c r="JU17" s="116"/>
      <c r="JV17" s="116"/>
      <c r="JW17" s="116"/>
      <c r="JX17" s="116"/>
      <c r="JY17" s="116"/>
      <c r="JZ17" s="116"/>
      <c r="KA17" s="116"/>
    </row>
    <row r="18" spans="1:287" s="94" customFormat="1" ht="28.8" hidden="1" customHeight="1">
      <c r="A18" s="684" t="s">
        <v>96</v>
      </c>
      <c r="B18" s="273" t="s">
        <v>206</v>
      </c>
      <c r="C18" s="274">
        <v>178.5701</v>
      </c>
      <c r="D18" s="275">
        <f>C18/V18-1</f>
        <v>-0.28040292900062824</v>
      </c>
      <c r="E18" s="274">
        <v>215.5515</v>
      </c>
      <c r="F18" s="275">
        <f>E18/X18-1</f>
        <v>-0.14488529522376836</v>
      </c>
      <c r="G18" s="274">
        <v>211.3526</v>
      </c>
      <c r="H18" s="275">
        <f>G18/Z18-1</f>
        <v>-0.10759558342305831</v>
      </c>
      <c r="I18" s="274">
        <v>243.59989999999999</v>
      </c>
      <c r="J18" s="275">
        <f>I18/AB18-1</f>
        <v>-6.7200282443905746E-2</v>
      </c>
      <c r="K18" s="274">
        <v>277.37639999999999</v>
      </c>
      <c r="L18" s="275">
        <f>K18/AD18-1</f>
        <v>5.0241720028836756E-2</v>
      </c>
      <c r="M18" s="274">
        <v>250.6952</v>
      </c>
      <c r="N18" s="275">
        <f>M18/AF18-1</f>
        <v>9.1125286387788274E-2</v>
      </c>
      <c r="O18" s="274">
        <v>253.93010000000001</v>
      </c>
      <c r="P18" s="275">
        <f>O18/AH18-1</f>
        <v>1.5555879947448448E-2</v>
      </c>
      <c r="Q18" s="126"/>
      <c r="R18" s="126"/>
      <c r="S18" s="274">
        <f t="shared" si="7"/>
        <v>1631.0758000000001</v>
      </c>
      <c r="T18" s="275">
        <f t="shared" si="8"/>
        <v>-0.18971183547473447</v>
      </c>
      <c r="U18" s="275"/>
      <c r="V18" s="274">
        <v>248.15289999999999</v>
      </c>
      <c r="W18" s="275">
        <f>V18/AW18-1</f>
        <v>0.22266237224768681</v>
      </c>
      <c r="X18" s="274">
        <v>252.07320000000001</v>
      </c>
      <c r="Y18" s="275">
        <f>X18/AY18-1</f>
        <v>0.19113485968536703</v>
      </c>
      <c r="Z18" s="274">
        <v>236.83500000000001</v>
      </c>
      <c r="AA18" s="275">
        <f>Z18/BA18-1</f>
        <v>5.9748355910065332E-2</v>
      </c>
      <c r="AB18" s="274">
        <v>261.14920000000001</v>
      </c>
      <c r="AC18" s="275">
        <f>AB18/BC18-1</f>
        <v>-4.2583971673743504E-2</v>
      </c>
      <c r="AD18" s="274">
        <v>264.10719999999998</v>
      </c>
      <c r="AE18" s="275">
        <f>AD18/BE18-1</f>
        <v>-7.6620895209292939E-2</v>
      </c>
      <c r="AF18" s="274">
        <v>229.75839999999999</v>
      </c>
      <c r="AG18" s="275">
        <f>AF18/BG18-1</f>
        <v>-0.15812338180557706</v>
      </c>
      <c r="AH18" s="274">
        <v>250.04050000000001</v>
      </c>
      <c r="AI18" s="275">
        <f>AH18/BI18-1</f>
        <v>-0.12721503125111255</v>
      </c>
      <c r="AJ18" s="274">
        <v>270.84129999999999</v>
      </c>
      <c r="AK18" s="275">
        <f>AJ18/BK18-1</f>
        <v>-0.12159426437926824</v>
      </c>
      <c r="AL18" s="274">
        <v>233.63220000000001</v>
      </c>
      <c r="AM18" s="275">
        <f>AL18/BM18-1</f>
        <v>-0.16706940820879712</v>
      </c>
      <c r="AN18" s="274">
        <v>265.93810000000002</v>
      </c>
      <c r="AO18" s="275">
        <f>AN18/BO18-1</f>
        <v>-0.13621545072602392</v>
      </c>
      <c r="AP18" s="274">
        <v>236.33359999999999</v>
      </c>
      <c r="AQ18" s="275">
        <f>AP18/BQ18-1</f>
        <v>-0.13754982195107179</v>
      </c>
      <c r="AR18" s="274">
        <v>200.56319999999999</v>
      </c>
      <c r="AS18" s="275">
        <f>AR18/BS18-1</f>
        <v>-0.14256325718160223</v>
      </c>
      <c r="AT18" s="276">
        <f t="shared" si="21"/>
        <v>2949.4247999999998</v>
      </c>
      <c r="AU18" s="275">
        <f t="shared" si="22"/>
        <v>-6.6900938134097254E-2</v>
      </c>
      <c r="AV18" s="277"/>
      <c r="AW18" s="363">
        <v>202.96109999999999</v>
      </c>
      <c r="AX18" s="279">
        <v>0.106148475756808</v>
      </c>
      <c r="AY18" s="278">
        <v>211.62440000000001</v>
      </c>
      <c r="AZ18" s="279">
        <f t="shared" ref="AZ18:AZ57" si="67">AY18/BZ18-1</f>
        <v>6.7867896356093915E-2</v>
      </c>
      <c r="BA18" s="278">
        <v>223.48230000000001</v>
      </c>
      <c r="BB18" s="279">
        <f t="shared" ref="BB18:BB57" si="68">BA18/CB18-1</f>
        <v>-5.7747175441976828E-2</v>
      </c>
      <c r="BC18" s="278">
        <v>272.76459999999997</v>
      </c>
      <c r="BD18" s="279">
        <f t="shared" ref="BD18:BD57" si="69">BC18/CD18-1</f>
        <v>5.5301819509909533E-2</v>
      </c>
      <c r="BE18" s="364">
        <v>286.02249999999998</v>
      </c>
      <c r="BF18" s="279">
        <f t="shared" ref="BF18:BF57" si="70">BE18/CF18-1</f>
        <v>8.2265783566897621E-2</v>
      </c>
      <c r="BG18" s="281">
        <v>272.91219999999998</v>
      </c>
      <c r="BH18" s="279">
        <f t="shared" ref="BH18:BH57" si="71">BG18/CH18-1</f>
        <v>8.7325160232849974E-2</v>
      </c>
      <c r="BI18" s="281">
        <v>286.48579999999998</v>
      </c>
      <c r="BJ18" s="279">
        <f t="shared" ref="BJ18:BJ57" si="72">BI18/CJ18-1</f>
        <v>3.4147697328048565E-2</v>
      </c>
      <c r="BK18" s="281">
        <v>308.33280000000002</v>
      </c>
      <c r="BL18" s="279">
        <f t="shared" ref="BL18:BL57" si="73">BK18/CL18-1</f>
        <v>9.6164224408550325E-2</v>
      </c>
      <c r="BM18" s="281">
        <v>280.49419999999998</v>
      </c>
      <c r="BN18" s="279">
        <f t="shared" ref="BN18:BN57" si="74">BM18/CN18-1</f>
        <v>0.13041922292448915</v>
      </c>
      <c r="BO18" s="281">
        <v>307.87549999999999</v>
      </c>
      <c r="BP18" s="279">
        <f t="shared" ref="BP18:BP57" si="75">BO18/CP18-1</f>
        <v>0.1776391409703002</v>
      </c>
      <c r="BQ18" s="281">
        <v>274.0258</v>
      </c>
      <c r="BR18" s="279">
        <f t="shared" ref="BR18:BR57" si="76">BQ18/CR18-1</f>
        <v>0.18959385706421994</v>
      </c>
      <c r="BS18" s="281">
        <v>233.9102</v>
      </c>
      <c r="BT18" s="279">
        <f t="shared" ref="BT18:BT57" si="77">BS18/CT18-1</f>
        <v>0.16547242923389582</v>
      </c>
      <c r="BU18" s="278">
        <f t="shared" si="34"/>
        <v>3160.8914</v>
      </c>
      <c r="BV18" s="279">
        <f t="shared" si="35"/>
        <v>9.3161746116998012E-2</v>
      </c>
      <c r="BW18" s="282"/>
      <c r="BX18" s="363">
        <v>183.4845</v>
      </c>
      <c r="BY18" s="279">
        <f t="shared" si="36"/>
        <v>-9.1126365406981935E-2</v>
      </c>
      <c r="BZ18" s="363">
        <v>198.1747</v>
      </c>
      <c r="CA18" s="279">
        <f t="shared" si="37"/>
        <v>-7.7231004340175491E-2</v>
      </c>
      <c r="CB18" s="278">
        <v>237.17869999999999</v>
      </c>
      <c r="CC18" s="279">
        <f t="shared" si="38"/>
        <v>0.17309909472339924</v>
      </c>
      <c r="CD18" s="278">
        <v>258.47070000000002</v>
      </c>
      <c r="CE18" s="279">
        <v>0.35241209240559401</v>
      </c>
      <c r="CF18" s="281">
        <v>264.28120000000001</v>
      </c>
      <c r="CG18" s="279">
        <f t="shared" si="39"/>
        <v>0.34988934001907257</v>
      </c>
      <c r="CH18" s="281">
        <v>250.9941</v>
      </c>
      <c r="CI18" s="279">
        <f t="shared" si="40"/>
        <v>0.15895512429508707</v>
      </c>
      <c r="CJ18" s="281">
        <v>277.02600000000001</v>
      </c>
      <c r="CK18" s="279">
        <f t="shared" si="41"/>
        <v>8.9285931953936526E-2</v>
      </c>
      <c r="CL18" s="278">
        <v>281.28339999999997</v>
      </c>
      <c r="CM18" s="279">
        <f t="shared" si="42"/>
        <v>8.3553742121332819E-2</v>
      </c>
      <c r="CN18" s="278">
        <f>244.9769+CN20</f>
        <v>248.13290000000001</v>
      </c>
      <c r="CO18" s="279">
        <f t="shared" si="43"/>
        <v>3.1911402959750035E-2</v>
      </c>
      <c r="CP18" s="278">
        <f>257.9596+CP20</f>
        <v>261.43450000000001</v>
      </c>
      <c r="CQ18" s="279">
        <f t="shared" si="44"/>
        <v>0.29425710831611362</v>
      </c>
      <c r="CR18" s="278">
        <v>230.35239999999999</v>
      </c>
      <c r="CS18" s="279">
        <f t="shared" si="45"/>
        <v>0.39926377684906211</v>
      </c>
      <c r="CT18" s="281">
        <v>200.69990000000001</v>
      </c>
      <c r="CU18" s="279">
        <f t="shared" si="46"/>
        <v>0.40333976851524911</v>
      </c>
      <c r="CV18" s="278">
        <f t="shared" si="47"/>
        <v>2891.5130000000004</v>
      </c>
      <c r="CW18" s="279">
        <f t="shared" si="48"/>
        <v>0.16297906960805708</v>
      </c>
      <c r="CX18" s="283">
        <f t="shared" si="49"/>
        <v>-0.12872668138035448</v>
      </c>
      <c r="CY18" s="283"/>
      <c r="CZ18" s="367">
        <v>201.88120000000001</v>
      </c>
      <c r="DA18" s="363">
        <v>214.76089999999999</v>
      </c>
      <c r="DB18" s="363">
        <v>202.18129999999999</v>
      </c>
      <c r="DC18" s="363">
        <v>191.1183</v>
      </c>
      <c r="DD18" s="278">
        <v>195.7799</v>
      </c>
      <c r="DE18" s="278">
        <v>216.5693</v>
      </c>
      <c r="DF18" s="278">
        <v>254.31890000000001</v>
      </c>
      <c r="DG18" s="278">
        <v>259.59339999999997</v>
      </c>
      <c r="DH18" s="278">
        <v>240.45949999999999</v>
      </c>
      <c r="DI18" s="278">
        <v>201.9958</v>
      </c>
      <c r="DJ18" s="278">
        <v>164.624</v>
      </c>
      <c r="DK18" s="278">
        <v>143.01589999999999</v>
      </c>
      <c r="DL18" s="278">
        <v>2486.2984000000001</v>
      </c>
      <c r="DM18" s="286">
        <v>-6.93561615900887E-2</v>
      </c>
      <c r="DN18" s="287"/>
      <c r="DO18" s="288">
        <v>211.98</v>
      </c>
      <c r="DP18" s="289">
        <f>(DO18-DX18)/DX18</f>
        <v>-0.23366605727729847</v>
      </c>
      <c r="DQ18" s="292">
        <v>211.75</v>
      </c>
      <c r="DR18" s="291"/>
      <c r="DS18" s="292">
        <v>219.83590000000001</v>
      </c>
      <c r="DT18" s="291">
        <f t="shared" si="50"/>
        <v>5.0728149171270713</v>
      </c>
      <c r="DU18" s="292">
        <f t="shared" si="51"/>
        <v>643.56590000000006</v>
      </c>
      <c r="DV18" s="292">
        <v>259.14</v>
      </c>
      <c r="DW18" s="291">
        <f t="shared" si="52"/>
        <v>0.91955555555555546</v>
      </c>
      <c r="DX18" s="292">
        <v>276.6157</v>
      </c>
      <c r="DY18" s="291">
        <f t="shared" si="53"/>
        <v>0.49521999999999999</v>
      </c>
      <c r="DZ18" s="292">
        <v>249.82230000000001</v>
      </c>
      <c r="EA18" s="291">
        <f t="shared" si="54"/>
        <v>0.78444500000000006</v>
      </c>
      <c r="EB18" s="292">
        <v>248.9417</v>
      </c>
      <c r="EC18" s="291">
        <f t="shared" si="55"/>
        <v>-0.11092250000000001</v>
      </c>
      <c r="ED18" s="292">
        <v>159.1078</v>
      </c>
      <c r="EE18" s="291">
        <f t="shared" si="56"/>
        <v>-0.39959320754716982</v>
      </c>
      <c r="EF18" s="292">
        <v>196.6046</v>
      </c>
      <c r="EG18" s="291">
        <f t="shared" si="57"/>
        <v>-0.49405646053681251</v>
      </c>
      <c r="EH18" s="292">
        <v>236.28550000000001</v>
      </c>
      <c r="EI18" s="291">
        <f t="shared" si="58"/>
        <v>-0.36482392473118275</v>
      </c>
      <c r="EJ18" s="292">
        <v>204.8715</v>
      </c>
      <c r="EK18" s="291">
        <f t="shared" si="59"/>
        <v>-0.40444331395348837</v>
      </c>
      <c r="EL18" s="292">
        <v>196.63460000000001</v>
      </c>
      <c r="EM18" s="291">
        <f t="shared" si="60"/>
        <v>-0.21346159999999997</v>
      </c>
      <c r="EN18" s="290">
        <f t="shared" si="66"/>
        <v>2671.5896000000002</v>
      </c>
      <c r="EO18" s="291">
        <f t="shared" si="61"/>
        <v>-0.15155040507623554</v>
      </c>
      <c r="EP18" s="293">
        <v>753</v>
      </c>
      <c r="EQ18" s="291">
        <f>(EP18-FP18)/FP18</f>
        <v>-5.2830188679245285E-2</v>
      </c>
      <c r="ER18" s="292">
        <v>0</v>
      </c>
      <c r="ES18" s="291">
        <f>(ER18-FQ18)/FQ18</f>
        <v>-1</v>
      </c>
      <c r="ET18" s="292">
        <v>36.200000000000003</v>
      </c>
      <c r="EU18" s="291">
        <f>(ET18-FR18)/FR18</f>
        <v>-0.95695600475624254</v>
      </c>
      <c r="EV18" s="292">
        <v>135</v>
      </c>
      <c r="EW18" s="291">
        <f>(EV18-FS18)/FS18</f>
        <v>-0.8125</v>
      </c>
      <c r="EX18" s="292">
        <v>185</v>
      </c>
      <c r="EY18" s="291">
        <f>(EX18-FT18)/FT18</f>
        <v>-0.75816993464052285</v>
      </c>
      <c r="EZ18" s="292">
        <v>140</v>
      </c>
      <c r="FA18" s="291">
        <f>(EZ18-FU18)/FU18</f>
        <v>-0.80309423347398035</v>
      </c>
      <c r="FB18" s="292">
        <v>280</v>
      </c>
      <c r="FC18" s="291">
        <f>(FB18-FV18)/FV18</f>
        <v>-0.6271637816245007</v>
      </c>
      <c r="FD18" s="292">
        <v>265</v>
      </c>
      <c r="FE18" s="291">
        <f>(FD18-FW18)/FW18</f>
        <v>-0.65223097112860895</v>
      </c>
      <c r="FF18" s="292">
        <v>388.59</v>
      </c>
      <c r="FG18" s="291">
        <f>(FF18-FX18)/FX18</f>
        <v>-0.46622252747252751</v>
      </c>
      <c r="FH18" s="292">
        <v>372</v>
      </c>
      <c r="FI18" s="291">
        <f>(FH18-FY18)/FY18</f>
        <v>-0.58803986710963452</v>
      </c>
      <c r="FJ18" s="292">
        <v>344</v>
      </c>
      <c r="FK18" s="291">
        <f>(FJ18-GA18)/GA18</f>
        <v>-0.5127478753541076</v>
      </c>
      <c r="FL18" s="292">
        <v>250</v>
      </c>
      <c r="FM18" s="291">
        <f>(FL18-GC18)/GC18</f>
        <v>-0.64387464387464388</v>
      </c>
      <c r="FN18" s="292">
        <f t="shared" si="62"/>
        <v>3148.79</v>
      </c>
      <c r="FO18" s="291">
        <f>(FN18-(FP18+FQ18+FR18+FS18+FT18+FU18+FV18+FW18+FX18+FY18+GA18+GC18))/(FP18+FQ18+FR18+FS18+FT18+FU18+FV18+FW18+FX18+FY18+GA18+GC18)</f>
        <v>-0.66794022736380321</v>
      </c>
      <c r="FP18" s="293">
        <v>795</v>
      </c>
      <c r="FQ18" s="293">
        <v>1098.5999999999999</v>
      </c>
      <c r="FR18" s="293">
        <v>841</v>
      </c>
      <c r="FS18" s="293">
        <v>720</v>
      </c>
      <c r="FT18" s="293">
        <v>765</v>
      </c>
      <c r="FU18" s="293">
        <v>711</v>
      </c>
      <c r="FV18" s="390" t="s">
        <v>254</v>
      </c>
      <c r="FW18" s="390" t="s">
        <v>255</v>
      </c>
      <c r="FX18" s="390" t="s">
        <v>256</v>
      </c>
      <c r="FY18" s="390" t="s">
        <v>257</v>
      </c>
      <c r="FZ18" s="294">
        <f>(FY18-HA18)/HA18</f>
        <v>-6.6184074457083769E-2</v>
      </c>
      <c r="GA18" s="390" t="s">
        <v>258</v>
      </c>
      <c r="GB18" s="294">
        <f>(GA18-HC18)/HC18</f>
        <v>-4.9158249158249158E-2</v>
      </c>
      <c r="GC18" s="390" t="s">
        <v>259</v>
      </c>
      <c r="GD18" s="294">
        <f>(GC18-HE18)/HE18</f>
        <v>-4.619565217391304E-2</v>
      </c>
      <c r="GE18" s="293">
        <f>FP18+FQ18+FR18+FS18+FT18+FU18+FV18+FW18+FX18+FY18+GA18+GC18</f>
        <v>9482.6</v>
      </c>
      <c r="GF18" s="295">
        <f>(GE18-HG18)/HG18</f>
        <v>-0.10249396621078033</v>
      </c>
      <c r="GG18" s="249"/>
      <c r="GH18" s="296"/>
      <c r="GI18" s="297">
        <v>854</v>
      </c>
      <c r="GJ18" s="294">
        <f>(GI18-HL18)/HL18</f>
        <v>-5.7395143487858721E-2</v>
      </c>
      <c r="GK18" s="293">
        <v>1185</v>
      </c>
      <c r="GL18" s="294">
        <f>(GK18-HN18)/HN18</f>
        <v>-4.8192771084337352E-2</v>
      </c>
      <c r="GM18" s="293">
        <v>954</v>
      </c>
      <c r="GN18" s="294">
        <f>(GM18-HP18)/HP18</f>
        <v>-4.8853439680957129E-2</v>
      </c>
      <c r="GO18" s="293">
        <v>804</v>
      </c>
      <c r="GP18" s="294">
        <f>(GO18-HR18)/HR18</f>
        <v>-4.6828689982216953E-2</v>
      </c>
      <c r="GQ18" s="293">
        <v>897</v>
      </c>
      <c r="GR18" s="294">
        <f>(GQ18-HT18)/HT18</f>
        <v>-4.5236828100053222E-2</v>
      </c>
      <c r="GS18" s="293">
        <v>880</v>
      </c>
      <c r="GT18" s="294">
        <f>(GS18-HW18)/HW18</f>
        <v>0</v>
      </c>
      <c r="GU18" s="293">
        <v>862</v>
      </c>
      <c r="GV18" s="294">
        <f>(GU18-HY18)/HY18</f>
        <v>-3.2547699214365879E-2</v>
      </c>
      <c r="GW18" s="293">
        <v>858</v>
      </c>
      <c r="GX18" s="294">
        <f>(GW18-IA18)/IA18</f>
        <v>-3.0508474576271188E-2</v>
      </c>
      <c r="GY18" s="293">
        <v>826</v>
      </c>
      <c r="GZ18" s="294">
        <f>(GY18-IC18)/IC18</f>
        <v>-1.5494636471990465E-2</v>
      </c>
      <c r="HA18" s="293">
        <v>967</v>
      </c>
      <c r="HB18" s="294">
        <f>(HA18-IE18)/IE18</f>
        <v>-4.6351084812623275E-2</v>
      </c>
      <c r="HC18" s="293">
        <v>742.5</v>
      </c>
      <c r="HD18" s="294">
        <f>(HC18-IG18)/IG18</f>
        <v>-4.5629820051413882E-2</v>
      </c>
      <c r="HE18" s="293">
        <v>736</v>
      </c>
      <c r="HF18" s="294">
        <f>(HE18-II18)/II18</f>
        <v>-9.5823095823095825E-2</v>
      </c>
      <c r="HG18" s="293">
        <f>GI18+GK18+GM18+GO18+GQ18+GS18+GU18+GW18+GY18+HA18+HC18+HE18</f>
        <v>10565.5</v>
      </c>
      <c r="HH18" s="293">
        <f>HE18+HC18+HA18+GY18+GW18+GU18+GS18+GQ18+GO18+GM18+GK18+GI18</f>
        <v>10565.5</v>
      </c>
      <c r="HI18" s="295"/>
      <c r="HJ18" s="287"/>
      <c r="HK18" s="391"/>
      <c r="HL18" s="297">
        <v>906</v>
      </c>
      <c r="HM18" s="298">
        <f>(HL18-IN18)/IN18</f>
        <v>2.1420518602029311E-2</v>
      </c>
      <c r="HN18" s="373">
        <v>1245</v>
      </c>
      <c r="HO18" s="298">
        <f>(HN18-IP18)/IP18</f>
        <v>1.9656019656019656E-2</v>
      </c>
      <c r="HP18" s="373">
        <v>1003</v>
      </c>
      <c r="HQ18" s="377">
        <f>(HP18-IR18)/IR18</f>
        <v>1.3643254168772108E-2</v>
      </c>
      <c r="HR18" s="375">
        <v>843.5</v>
      </c>
      <c r="HS18" s="376">
        <f>(HR18-IT18)/IT18</f>
        <v>1.0179640718562874E-2</v>
      </c>
      <c r="HT18" s="375">
        <v>939.5</v>
      </c>
      <c r="HU18" s="376">
        <f>(HT18-IV18)/IV18</f>
        <v>1.1302475780409042E-2</v>
      </c>
      <c r="HV18" s="377"/>
      <c r="HW18" s="375">
        <v>880</v>
      </c>
      <c r="HX18" s="376">
        <f>(HW18-IX18)/IX18</f>
        <v>1.0913268236645606E-2</v>
      </c>
      <c r="HY18" s="375">
        <v>891</v>
      </c>
      <c r="HZ18" s="376">
        <f>(HY18-IZ18)/IZ18</f>
        <v>1.1350737797956867E-2</v>
      </c>
      <c r="IA18" s="375">
        <v>885</v>
      </c>
      <c r="IB18" s="308">
        <f>(IA18-JB18)/JB18</f>
        <v>1.0273972602739725E-2</v>
      </c>
      <c r="IC18" s="375">
        <v>839</v>
      </c>
      <c r="ID18" s="308">
        <f>(IC18-JD18)/JD18</f>
        <v>9.6269554753309269E-3</v>
      </c>
      <c r="IE18" s="375">
        <v>1014</v>
      </c>
      <c r="IF18" s="308">
        <f>(IE18-JF18)/JF18</f>
        <v>1.0967098703888335E-2</v>
      </c>
      <c r="IG18" s="375">
        <v>778</v>
      </c>
      <c r="IH18" s="308">
        <f>(IG18-JH18)/JH18</f>
        <v>1.038961038961039E-2</v>
      </c>
      <c r="II18" s="375">
        <v>814</v>
      </c>
      <c r="IJ18" s="240">
        <f>(II18-JJ18)/JJ18</f>
        <v>9.9255583126550868E-3</v>
      </c>
      <c r="IK18" s="309">
        <f>HL18+HN18+HP18+HR18+HT18+HW18+HY18+IA18+IC18+IE18+IG18+II18</f>
        <v>11038</v>
      </c>
      <c r="IL18" s="53">
        <f>IK18/JL18-1</f>
        <v>1.2753463620515548E-2</v>
      </c>
      <c r="IM18" s="310"/>
      <c r="IN18" s="439">
        <v>887</v>
      </c>
      <c r="IO18" s="325">
        <f>IN18/JP18-1</f>
        <v>3.8688091222255805E-2</v>
      </c>
      <c r="IP18" s="415">
        <v>1221</v>
      </c>
      <c r="IQ18" s="325">
        <f>IP18/JQ18-1</f>
        <v>3.6309283683995996E-2</v>
      </c>
      <c r="IR18" s="415">
        <v>989.5</v>
      </c>
      <c r="IS18" s="312">
        <f>(IR18-JR18)/JR18</f>
        <v>3.4587315196252737E-2</v>
      </c>
      <c r="IT18" s="440">
        <v>835</v>
      </c>
      <c r="IU18" s="325">
        <f>(IT18-JS18)/JS18</f>
        <v>2.0752305312557534E-2</v>
      </c>
      <c r="IV18" s="440">
        <v>929</v>
      </c>
      <c r="IW18" s="325">
        <f>(IV18-JT18)/JT18</f>
        <v>2.2002200220022004E-2</v>
      </c>
      <c r="IX18" s="440">
        <v>870.5</v>
      </c>
      <c r="IY18" s="325">
        <f>(IX18-JU18)/JU18</f>
        <v>2.0963418768503519E-2</v>
      </c>
      <c r="IZ18" s="440">
        <v>881</v>
      </c>
      <c r="JA18" s="325">
        <f>(IZ18-JV18)/JV18</f>
        <v>1.5164085545722676E-2</v>
      </c>
      <c r="JB18" s="415">
        <v>876</v>
      </c>
      <c r="JC18" s="325">
        <f>(JB18-JW18)/JW18</f>
        <v>2.097902097902098E-2</v>
      </c>
      <c r="JD18" s="415">
        <v>831</v>
      </c>
      <c r="JE18" s="407">
        <f>(JD18-JX18)/JX18</f>
        <v>2.0974574454434142E-2</v>
      </c>
      <c r="JF18" s="415">
        <v>1003</v>
      </c>
      <c r="JG18" s="408">
        <f>(JF18-JY18)/JY18</f>
        <v>8.0402010050251264E-3</v>
      </c>
      <c r="JH18" s="369">
        <v>770</v>
      </c>
      <c r="JI18" s="441">
        <f>(JH18-JZ18)/JZ18</f>
        <v>-3.6898061288305188E-2</v>
      </c>
      <c r="JJ18" s="383">
        <v>806</v>
      </c>
      <c r="JK18" s="441">
        <f>(JJ18-KA18)/KA18</f>
        <v>-9.2781648526051516E-2</v>
      </c>
      <c r="JL18" s="317">
        <f t="shared" si="64"/>
        <v>10899</v>
      </c>
      <c r="JM18" s="316">
        <f>JL18/JO18-1</f>
        <v>1.0013030213538388E-2</v>
      </c>
      <c r="JN18" s="318"/>
      <c r="JO18" s="442">
        <v>10790.9498926917</v>
      </c>
      <c r="JP18" s="306">
        <v>853.96184619411599</v>
      </c>
      <c r="JQ18" s="306">
        <v>1178.21968713765</v>
      </c>
      <c r="JR18" s="306">
        <v>956.42</v>
      </c>
      <c r="JS18" s="306">
        <v>818.02411383662798</v>
      </c>
      <c r="JT18" s="306">
        <v>909</v>
      </c>
      <c r="JU18" s="306">
        <v>852.62604320339506</v>
      </c>
      <c r="JV18" s="306">
        <v>867.84</v>
      </c>
      <c r="JW18" s="306">
        <v>858</v>
      </c>
      <c r="JX18" s="306">
        <v>813.92820231987798</v>
      </c>
      <c r="JY18" s="306">
        <v>995</v>
      </c>
      <c r="JZ18" s="306">
        <v>799.5</v>
      </c>
      <c r="KA18" s="306">
        <v>888.43</v>
      </c>
    </row>
    <row r="19" spans="1:287" ht="28.8" hidden="1" customHeight="1">
      <c r="A19" s="686"/>
      <c r="B19" s="71" t="s">
        <v>209</v>
      </c>
      <c r="C19" s="319">
        <v>12032.749100000001</v>
      </c>
      <c r="D19" s="275">
        <f>C19/V19-1</f>
        <v>-0.23438045500586369</v>
      </c>
      <c r="E19" s="274">
        <v>14351.088599999999</v>
      </c>
      <c r="F19" s="275">
        <f>E19/X19-1</f>
        <v>-0.10430395613037557</v>
      </c>
      <c r="G19" s="274">
        <v>14986.013300000001</v>
      </c>
      <c r="H19" s="275">
        <f>G19/Z19-1</f>
        <v>-9.843825471926626E-2</v>
      </c>
      <c r="I19" s="274">
        <v>17342.3056</v>
      </c>
      <c r="J19" s="275">
        <f>I19/AB19-1</f>
        <v>-6.7567998134093532E-2</v>
      </c>
      <c r="K19" s="274">
        <v>19384.316299999999</v>
      </c>
      <c r="L19" s="275">
        <f>K19/AD19-1</f>
        <v>8.4884703218580437E-2</v>
      </c>
      <c r="M19" s="274">
        <v>18766.1584</v>
      </c>
      <c r="N19" s="275">
        <f>M19/AF19-1</f>
        <v>0.14116983600410205</v>
      </c>
      <c r="O19" s="274">
        <v>18373.3325</v>
      </c>
      <c r="P19" s="275">
        <f>O19/AH19-1</f>
        <v>5.6304689353731563E-2</v>
      </c>
      <c r="Q19" s="126"/>
      <c r="R19" s="126"/>
      <c r="S19" s="274">
        <f t="shared" si="7"/>
        <v>115235.9638</v>
      </c>
      <c r="T19" s="275">
        <f t="shared" si="8"/>
        <v>-0.16116896288169946</v>
      </c>
      <c r="U19" s="275"/>
      <c r="V19" s="319">
        <v>15716.3557</v>
      </c>
      <c r="W19" s="343">
        <f>V19/AW19-1</f>
        <v>0.20404956772028737</v>
      </c>
      <c r="X19" s="384">
        <v>16022.275299999999</v>
      </c>
      <c r="Y19" s="344">
        <f>X19/AY19-1</f>
        <v>8.5602647908888274E-2</v>
      </c>
      <c r="Z19" s="384">
        <v>16622.2817</v>
      </c>
      <c r="AA19" s="344">
        <f>Z19/BA19-1</f>
        <v>4.9703449592177318E-2</v>
      </c>
      <c r="AB19" s="384">
        <v>18599.003000000001</v>
      </c>
      <c r="AC19" s="344">
        <f>AB19/BC19-1</f>
        <v>-3.4834553264067591E-2</v>
      </c>
      <c r="AD19" s="384">
        <v>17867.628000000001</v>
      </c>
      <c r="AE19" s="344">
        <f>AD19/BE19-1</f>
        <v>-5.1193861718832334E-2</v>
      </c>
      <c r="AF19" s="384">
        <v>16444.667399999998</v>
      </c>
      <c r="AG19" s="344">
        <f>AF19/BG19-1</f>
        <v>-5.708107416446162E-2</v>
      </c>
      <c r="AH19" s="384">
        <v>17393.970399999998</v>
      </c>
      <c r="AI19" s="344">
        <f>AH19/BI19-1</f>
        <v>-7.9393603357165277E-2</v>
      </c>
      <c r="AJ19" s="384">
        <v>18710.666399999998</v>
      </c>
      <c r="AK19" s="344">
        <f>AJ19/BK19-1</f>
        <v>-5.9983260762037194E-2</v>
      </c>
      <c r="AL19" s="384">
        <v>17273.680199999999</v>
      </c>
      <c r="AM19" s="344">
        <f>AL19/BM19-1</f>
        <v>-7.3672480089917558E-2</v>
      </c>
      <c r="AN19" s="384">
        <v>18570.5124</v>
      </c>
      <c r="AO19" s="344">
        <f>AN19/BO19-1</f>
        <v>-7.5471113752603181E-2</v>
      </c>
      <c r="AP19" s="384">
        <v>17276.718099999998</v>
      </c>
      <c r="AQ19" s="344">
        <f>AP19/BQ19-1</f>
        <v>-8.7448727047319763E-2</v>
      </c>
      <c r="AR19" s="384">
        <v>13873.242700000001</v>
      </c>
      <c r="AS19" s="344">
        <f>AR19/BS19-1</f>
        <v>3.5115945954895533E-2</v>
      </c>
      <c r="AT19" s="276">
        <f t="shared" si="21"/>
        <v>204371.00129999997</v>
      </c>
      <c r="AU19" s="275">
        <f t="shared" si="22"/>
        <v>-2.2413363456694313E-2</v>
      </c>
      <c r="AV19" s="277"/>
      <c r="AW19" s="111">
        <v>13052.914199999999</v>
      </c>
      <c r="AX19" s="275">
        <v>0.39721180500057202</v>
      </c>
      <c r="AY19" s="319">
        <v>14758.876399999999</v>
      </c>
      <c r="AZ19" s="320">
        <f t="shared" si="67"/>
        <v>0.18578061425524939</v>
      </c>
      <c r="BA19" s="319">
        <v>15835.2168</v>
      </c>
      <c r="BB19" s="320">
        <f t="shared" si="68"/>
        <v>0.13537220637283753</v>
      </c>
      <c r="BC19" s="319">
        <v>19270.274399999998</v>
      </c>
      <c r="BD19" s="320">
        <f t="shared" si="69"/>
        <v>0.28011231347544463</v>
      </c>
      <c r="BE19" s="321">
        <v>18831.695199999998</v>
      </c>
      <c r="BF19" s="320">
        <f t="shared" si="70"/>
        <v>0.17148296809942143</v>
      </c>
      <c r="BG19" s="319">
        <v>17440.1711</v>
      </c>
      <c r="BH19" s="320">
        <f t="shared" si="71"/>
        <v>0.15235197785962407</v>
      </c>
      <c r="BI19" s="319">
        <v>18894.036</v>
      </c>
      <c r="BJ19" s="320">
        <f t="shared" si="72"/>
        <v>7.1848109961081708E-2</v>
      </c>
      <c r="BK19" s="319">
        <v>19904.609799999998</v>
      </c>
      <c r="BL19" s="320">
        <f t="shared" si="73"/>
        <v>0.12444185168409927</v>
      </c>
      <c r="BM19" s="319">
        <v>18647.486799999999</v>
      </c>
      <c r="BN19" s="320">
        <f t="shared" si="74"/>
        <v>0.15886510996331049</v>
      </c>
      <c r="BO19" s="319">
        <v>20086.459900000002</v>
      </c>
      <c r="BP19" s="320">
        <f t="shared" si="75"/>
        <v>0.1992040359485987</v>
      </c>
      <c r="BQ19" s="319">
        <v>18932.3259</v>
      </c>
      <c r="BR19" s="320">
        <f t="shared" si="76"/>
        <v>0.21625517879247225</v>
      </c>
      <c r="BS19" s="319">
        <v>13402.5978</v>
      </c>
      <c r="BT19" s="320">
        <f t="shared" si="77"/>
        <v>3.8905975536599469E-2</v>
      </c>
      <c r="BU19" s="274">
        <f t="shared" si="34"/>
        <v>209056.6643</v>
      </c>
      <c r="BV19" s="275">
        <f t="shared" si="35"/>
        <v>0.17029438608108416</v>
      </c>
      <c r="BW19" s="345"/>
      <c r="BX19" s="111">
        <v>9342.1155999999992</v>
      </c>
      <c r="BY19" s="320">
        <f t="shared" si="36"/>
        <v>-0.23738645498696598</v>
      </c>
      <c r="BZ19" s="111">
        <v>12446.5489</v>
      </c>
      <c r="CA19" s="275">
        <f t="shared" si="37"/>
        <v>-0.15939514184642189</v>
      </c>
      <c r="CB19" s="274">
        <v>13947.159100000001</v>
      </c>
      <c r="CC19" s="275">
        <f t="shared" si="38"/>
        <v>0.24119077632148977</v>
      </c>
      <c r="CD19" s="274">
        <v>15053.581</v>
      </c>
      <c r="CE19" s="275">
        <v>0.50584855487432301</v>
      </c>
      <c r="CF19" s="319">
        <v>16075.090899999999</v>
      </c>
      <c r="CG19" s="275">
        <f t="shared" si="39"/>
        <v>0.52924379925825749</v>
      </c>
      <c r="CH19" s="319">
        <v>15134.4133</v>
      </c>
      <c r="CI19" s="275">
        <f t="shared" si="40"/>
        <v>0.19218387501200107</v>
      </c>
      <c r="CJ19" s="319">
        <v>17627.531200000001</v>
      </c>
      <c r="CK19" s="275">
        <f t="shared" si="41"/>
        <v>8.9703005750098264E-2</v>
      </c>
      <c r="CL19" s="274">
        <v>17701.768899999999</v>
      </c>
      <c r="CM19" s="275">
        <f t="shared" si="42"/>
        <v>0.15444205782146336</v>
      </c>
      <c r="CN19" s="274">
        <f>16047.9452+CN21</f>
        <v>16091.1625</v>
      </c>
      <c r="CO19" s="275">
        <f t="shared" si="43"/>
        <v>0.2842943473629389</v>
      </c>
      <c r="CP19" s="274">
        <f>16715.5265+CP21</f>
        <v>16749.826799999999</v>
      </c>
      <c r="CQ19" s="275">
        <f t="shared" si="44"/>
        <v>0.60901680438984274</v>
      </c>
      <c r="CR19" s="274">
        <v>15566.080400000001</v>
      </c>
      <c r="CS19" s="275">
        <f t="shared" si="45"/>
        <v>1.0448262052517268</v>
      </c>
      <c r="CT19" s="274">
        <v>12900.6841</v>
      </c>
      <c r="CU19" s="275">
        <f t="shared" si="46"/>
        <v>0.98884994221463973</v>
      </c>
      <c r="CV19" s="274">
        <f t="shared" si="47"/>
        <v>178635.96270000003</v>
      </c>
      <c r="CW19" s="275">
        <f t="shared" si="48"/>
        <v>0.27556029050656794</v>
      </c>
      <c r="CX19" s="323">
        <f t="shared" si="49"/>
        <v>-0.17123105056042243</v>
      </c>
      <c r="CY19" s="323"/>
      <c r="CZ19" s="395">
        <v>12250.1307</v>
      </c>
      <c r="DA19" s="111">
        <v>14806.658299999999</v>
      </c>
      <c r="DB19" s="111">
        <v>11236.918100000001</v>
      </c>
      <c r="DC19" s="276">
        <v>9996.7430000000004</v>
      </c>
      <c r="DD19" s="319">
        <v>10511.790800000001</v>
      </c>
      <c r="DE19" s="319">
        <v>12694.697200000001</v>
      </c>
      <c r="DF19" s="274">
        <v>16176.454599999999</v>
      </c>
      <c r="DG19" s="274">
        <v>15333.614</v>
      </c>
      <c r="DH19" s="274">
        <v>12529.185799999999</v>
      </c>
      <c r="DI19" s="274">
        <v>10409.9763</v>
      </c>
      <c r="DJ19" s="274">
        <v>7612.4222</v>
      </c>
      <c r="DK19" s="274">
        <v>6486.5045</v>
      </c>
      <c r="DL19" s="274">
        <v>140045.0955</v>
      </c>
      <c r="DM19" s="325">
        <v>-0.18866782943801499</v>
      </c>
      <c r="DN19" s="326"/>
      <c r="DO19" s="327">
        <v>13248.4</v>
      </c>
      <c r="DP19" s="84">
        <f>(DO19-DX19)/DX19</f>
        <v>-0.28514867174510899</v>
      </c>
      <c r="DQ19" s="109">
        <v>12525.49</v>
      </c>
      <c r="DR19" s="53"/>
      <c r="DS19" s="109">
        <v>15217.2374</v>
      </c>
      <c r="DT19" s="53">
        <f t="shared" si="50"/>
        <v>1.7388836213102952</v>
      </c>
      <c r="DU19" s="109">
        <f t="shared" si="51"/>
        <v>40991.127399999998</v>
      </c>
      <c r="DV19" s="109">
        <v>19166.71</v>
      </c>
      <c r="DW19" s="53">
        <f t="shared" si="52"/>
        <v>1.4788812726332126</v>
      </c>
      <c r="DX19" s="109">
        <v>18533.0844</v>
      </c>
      <c r="DY19" s="53">
        <f t="shared" si="53"/>
        <v>1.0046602920497565</v>
      </c>
      <c r="DZ19" s="109">
        <v>18196.123100000001</v>
      </c>
      <c r="EA19" s="53">
        <f t="shared" si="54"/>
        <v>0.99737904500548857</v>
      </c>
      <c r="EB19" s="109">
        <v>16168.4584</v>
      </c>
      <c r="EC19" s="53">
        <f t="shared" si="55"/>
        <v>0.17974887997081354</v>
      </c>
      <c r="ED19" s="109">
        <v>9015.3315999999995</v>
      </c>
      <c r="EE19" s="53">
        <f t="shared" si="56"/>
        <v>-0.39797451752921537</v>
      </c>
      <c r="EF19" s="109">
        <v>11638.763499999999</v>
      </c>
      <c r="EG19" s="53">
        <f t="shared" si="57"/>
        <v>-0.3724939008445815</v>
      </c>
      <c r="EH19" s="109">
        <v>14994.438700000001</v>
      </c>
      <c r="EI19" s="53">
        <f t="shared" si="58"/>
        <v>-8.7929519464720163E-2</v>
      </c>
      <c r="EJ19" s="109">
        <v>12488.986000000001</v>
      </c>
      <c r="EK19" s="53">
        <f t="shared" si="59"/>
        <v>-0.37401704175229306</v>
      </c>
      <c r="EL19" s="109">
        <v>11418.270500000001</v>
      </c>
      <c r="EM19" s="53">
        <f t="shared" si="60"/>
        <v>-0.11307515146807515</v>
      </c>
      <c r="EN19" s="111">
        <f t="shared" si="66"/>
        <v>172611.2936</v>
      </c>
      <c r="EO19" s="53">
        <f t="shared" si="61"/>
        <v>6.5793589788315565E-2</v>
      </c>
      <c r="EP19" s="386">
        <v>33820</v>
      </c>
      <c r="EQ19" s="53">
        <f>(EP19-FP19)/FP19</f>
        <v>-5.1598429613011774E-2</v>
      </c>
      <c r="ER19" s="109">
        <v>0</v>
      </c>
      <c r="ES19" s="53">
        <f>(ER19-FQ19)/FQ19</f>
        <v>-1</v>
      </c>
      <c r="ET19" s="109">
        <v>5556</v>
      </c>
      <c r="EU19" s="53">
        <f>(ET19-FR19)/FR19</f>
        <v>-0.85650826446280992</v>
      </c>
      <c r="EV19" s="109">
        <v>7732</v>
      </c>
      <c r="EW19" s="53">
        <f>(EV19-FS19)/FS19</f>
        <v>-0.78963406339273567</v>
      </c>
      <c r="EX19" s="109">
        <v>9245</v>
      </c>
      <c r="EY19" s="53">
        <f>(EX19-FT19)/FT19</f>
        <v>-0.7574763903462749</v>
      </c>
      <c r="EZ19" s="109">
        <v>9110</v>
      </c>
      <c r="FA19" s="53">
        <f>(EZ19-FU19)/FU19</f>
        <v>-0.74542406036048625</v>
      </c>
      <c r="FB19" s="109">
        <v>13705</v>
      </c>
      <c r="FC19" s="53">
        <f>(FB19-FV19)/FV19</f>
        <v>-0.63424072591406455</v>
      </c>
      <c r="FD19" s="109">
        <v>14975</v>
      </c>
      <c r="FE19" s="53">
        <f>(FD19-FW19)/FW19</f>
        <v>-0.62289095945605644</v>
      </c>
      <c r="FF19" s="109">
        <v>18547.650000000001</v>
      </c>
      <c r="FG19" s="53">
        <f>(FF19-FX19)/FX19</f>
        <v>-0.53781086468975825</v>
      </c>
      <c r="FH19" s="109">
        <v>16440</v>
      </c>
      <c r="FI19" s="53">
        <f>(FH19-FY19)/FY19</f>
        <v>-0.67237943403746514</v>
      </c>
      <c r="FJ19" s="109">
        <v>19951</v>
      </c>
      <c r="FK19" s="53">
        <f>(FJ19-GA19)/GA19</f>
        <v>-0.50567393458870169</v>
      </c>
      <c r="FL19" s="109">
        <v>12874</v>
      </c>
      <c r="FM19" s="53">
        <f>(FL19-GC19)/GC19</f>
        <v>-0.66227701993704091</v>
      </c>
      <c r="FN19" s="109">
        <f t="shared" si="62"/>
        <v>161955.65</v>
      </c>
      <c r="FO19" s="53">
        <f>(FN19-(FP19+FQ19+FR19+FS19+FT19+FU19+FV19+FW19+FX19+FY19+GA19+GC19))/(FP19+FQ19+FR19+FS19+FT19+FU19+FV19+FW19+FX19+FY19+GA19+GC19)</f>
        <v>-0.66485115937380357</v>
      </c>
      <c r="FP19" s="386">
        <v>35660</v>
      </c>
      <c r="FQ19" s="386">
        <v>52225</v>
      </c>
      <c r="FR19" s="386">
        <v>38720</v>
      </c>
      <c r="FS19" s="386">
        <v>36755</v>
      </c>
      <c r="FT19" s="386">
        <v>38120</v>
      </c>
      <c r="FU19" s="386">
        <v>35785</v>
      </c>
      <c r="FV19" s="387" t="s">
        <v>260</v>
      </c>
      <c r="FW19" s="387" t="s">
        <v>261</v>
      </c>
      <c r="FX19" s="387" t="s">
        <v>262</v>
      </c>
      <c r="FY19" s="387" t="s">
        <v>263</v>
      </c>
      <c r="FZ19" s="328">
        <f>(FY19-HA19)/HA19</f>
        <v>-1.7811704834605598E-2</v>
      </c>
      <c r="GA19" s="387" t="s">
        <v>264</v>
      </c>
      <c r="GB19" s="328">
        <f>(GA19-HC19)/HC19</f>
        <v>-5.2800060080075539E-2</v>
      </c>
      <c r="GC19" s="387" t="s">
        <v>265</v>
      </c>
      <c r="GD19" s="328">
        <f>(GC19-HE19)/HE19</f>
        <v>-4.8878465031562665E-2</v>
      </c>
      <c r="GE19" s="329">
        <f>FP19+FQ19+FR19+FS19+FT19+FU19+FV19+FW19+FX19+FY19+GA19+GC19</f>
        <v>483235</v>
      </c>
      <c r="GF19" s="388">
        <f>(GE19-HG19)/HG19</f>
        <v>-8.1563843604996231E-2</v>
      </c>
      <c r="GG19" s="330"/>
      <c r="GH19" s="310"/>
      <c r="GI19" s="332">
        <v>37950</v>
      </c>
      <c r="GJ19" s="53">
        <f>(GI19-HL19)/HL19</f>
        <v>-5.9479553903345722E-2</v>
      </c>
      <c r="GK19" s="109">
        <v>54650</v>
      </c>
      <c r="GL19" s="53">
        <f>(GK19-HN19)/HN19</f>
        <v>-5.6945642795513375E-2</v>
      </c>
      <c r="GM19" s="109">
        <v>42358</v>
      </c>
      <c r="GN19" s="53">
        <f>(GM19-HP19)/HP19</f>
        <v>-5.0056066382596992E-2</v>
      </c>
      <c r="GO19" s="109">
        <v>40385</v>
      </c>
      <c r="GP19" s="53">
        <f>(GO19-HR19)/HR19</f>
        <v>-4.7074091552619157E-2</v>
      </c>
      <c r="GQ19" s="109">
        <v>44523</v>
      </c>
      <c r="GR19" s="53">
        <f>(GQ19-HT19)/HT19</f>
        <v>-4.3133462282398449E-2</v>
      </c>
      <c r="GS19" s="109">
        <v>42750</v>
      </c>
      <c r="GT19" s="53">
        <f>(GS19-HW19)/HW19</f>
        <v>0</v>
      </c>
      <c r="GU19" s="109">
        <v>41510</v>
      </c>
      <c r="GV19" s="53">
        <f>(GU19-HY19)/HY19</f>
        <v>-3.4651162790697673E-2</v>
      </c>
      <c r="GW19" s="109">
        <v>44145</v>
      </c>
      <c r="GX19" s="53">
        <f>(GW19-IA19)/IA19</f>
        <v>-3.1057945566286216E-2</v>
      </c>
      <c r="GY19" s="109">
        <v>44100</v>
      </c>
      <c r="GZ19" s="53">
        <f>(GY19-IC19)/IC19</f>
        <v>-2.0435362061306087E-2</v>
      </c>
      <c r="HA19" s="109">
        <v>51090</v>
      </c>
      <c r="HB19" s="53">
        <f>(HA19-IE19)/IE19</f>
        <v>-4.468960359012715E-2</v>
      </c>
      <c r="HC19" s="109">
        <v>42609.8</v>
      </c>
      <c r="HD19" s="53">
        <f>(HC19-IG19)/IG19</f>
        <v>-4.7186940966010671E-2</v>
      </c>
      <c r="HE19" s="109">
        <v>40079</v>
      </c>
      <c r="HF19" s="53">
        <f>(HE19-II19)/II19</f>
        <v>-9.4873532068654023E-2</v>
      </c>
      <c r="HG19" s="329">
        <f>GI19+GK19+GM19+GO19+GQ19+GS19+GU19+GW19+GY19+HA19+HC19+HE19</f>
        <v>526149.80000000005</v>
      </c>
      <c r="HH19" s="109">
        <f>HE19+HC19+HA19+GY19+GW19+GU19+GS19+GQ19+GO19+GM19+GK19+GI19</f>
        <v>526149.80000000005</v>
      </c>
      <c r="HI19" s="312"/>
      <c r="HJ19" s="326"/>
      <c r="HK19" s="396"/>
      <c r="HL19" s="332">
        <v>40350</v>
      </c>
      <c r="HM19" s="333">
        <f>(HL19-IN19)/IN19</f>
        <v>3.0230301792370934E-2</v>
      </c>
      <c r="HN19" s="336">
        <v>57950</v>
      </c>
      <c r="HO19" s="333">
        <f>(HN19-IP19)/IP19</f>
        <v>2.2947925860547221E-2</v>
      </c>
      <c r="HP19" s="336">
        <v>44590</v>
      </c>
      <c r="HQ19" s="338">
        <f>(HP19-IR19)/IR19</f>
        <v>1.5486221817353677E-2</v>
      </c>
      <c r="HR19" s="352">
        <v>42380</v>
      </c>
      <c r="HS19" s="245">
        <f>(HR19-IT19)/IT19</f>
        <v>1.2615884545541432E-2</v>
      </c>
      <c r="HT19" s="352">
        <v>46530</v>
      </c>
      <c r="HU19" s="245">
        <f>(HT19-IV19)/IV19</f>
        <v>1.0862480990658266E-2</v>
      </c>
      <c r="HV19" s="338"/>
      <c r="HW19" s="352">
        <v>42750</v>
      </c>
      <c r="HX19" s="245">
        <f>(HW19-IX19)/IX19</f>
        <v>1.1810371352157345E-2</v>
      </c>
      <c r="HY19" s="352">
        <v>43000</v>
      </c>
      <c r="HZ19" s="245">
        <f>(HY19-IZ19)/IZ19</f>
        <v>1.0575793184488837E-2</v>
      </c>
      <c r="IA19" s="352">
        <v>45560</v>
      </c>
      <c r="IB19" s="337">
        <f>(IA19-JB19)/JB19</f>
        <v>1.6057091882247992E-2</v>
      </c>
      <c r="IC19" s="352">
        <v>45020</v>
      </c>
      <c r="ID19" s="339">
        <f>(IC19-JD19)/JD19</f>
        <v>1.4992672753917259E-2</v>
      </c>
      <c r="IE19" s="352">
        <v>53480</v>
      </c>
      <c r="IF19" s="339">
        <f>(IE19-JF19)/JF19</f>
        <v>1.1920529801324504E-2</v>
      </c>
      <c r="IG19" s="352">
        <v>44720</v>
      </c>
      <c r="IH19" s="240">
        <f>(IG19-JH19)/JH19</f>
        <v>1.0621468926553673E-2</v>
      </c>
      <c r="II19" s="352">
        <v>44280</v>
      </c>
      <c r="IJ19" s="240">
        <f>(II19-JJ19)/JJ19</f>
        <v>1.072814425930153E-2</v>
      </c>
      <c r="IK19" s="309">
        <f>HL19+HN19+HP19+HR19+HT19+HW19+HY19+IA19+IC19+IE19+IG19+II19</f>
        <v>550610</v>
      </c>
      <c r="IL19" s="53">
        <f>IK19/JL19-1</f>
        <v>1.4923117191445678E-2</v>
      </c>
      <c r="IM19" s="310"/>
      <c r="IN19" s="332">
        <v>39166</v>
      </c>
      <c r="IO19" s="53">
        <f>IN19/JP19-1</f>
        <v>4.3459154796306576E-2</v>
      </c>
      <c r="IP19" s="109">
        <v>56650</v>
      </c>
      <c r="IQ19" s="53">
        <f>IP19/JQ19-1</f>
        <v>4.3687628794940814E-2</v>
      </c>
      <c r="IR19" s="109">
        <v>43910</v>
      </c>
      <c r="IS19" s="312">
        <f>(IR19-JR19)/JR19</f>
        <v>3.9815399907019898E-2</v>
      </c>
      <c r="IT19" s="423">
        <v>41852</v>
      </c>
      <c r="IU19" s="53">
        <f>(IT19-JS19)/JS19</f>
        <v>2.8979752116025062E-2</v>
      </c>
      <c r="IV19" s="423">
        <v>46030</v>
      </c>
      <c r="IW19" s="53">
        <f>(IV19-JT19)/JT19</f>
        <v>4.042361024288095E-2</v>
      </c>
      <c r="IX19" s="423">
        <v>42251</v>
      </c>
      <c r="IY19" s="53">
        <f>(IX19-JU19)/JU19</f>
        <v>2.8141826364817775E-2</v>
      </c>
      <c r="IZ19" s="423">
        <v>42550</v>
      </c>
      <c r="JA19" s="53">
        <f>(IZ19-JV19)/JV19</f>
        <v>2.447478180822588E-2</v>
      </c>
      <c r="JB19" s="109">
        <v>44840</v>
      </c>
      <c r="JC19" s="53">
        <f>(JB19-JW19)/JW19</f>
        <v>4.0373643558337689E-2</v>
      </c>
      <c r="JD19" s="109">
        <v>44355</v>
      </c>
      <c r="JE19" s="312">
        <f>(JD19-JX19)/JX19</f>
        <v>2.8794144269303764E-2</v>
      </c>
      <c r="JF19" s="109">
        <v>52850</v>
      </c>
      <c r="JG19" s="333">
        <f>(JF19-JY19)/JY19</f>
        <v>1.7473760682505602E-2</v>
      </c>
      <c r="JH19" s="109">
        <v>44250</v>
      </c>
      <c r="JI19" s="333">
        <f>(JH19-JZ19)/JZ19</f>
        <v>-4.1917464166630579E-2</v>
      </c>
      <c r="JJ19" s="109">
        <v>43810</v>
      </c>
      <c r="JK19" s="333">
        <f>(JJ19-KA19)/KA19</f>
        <v>-0.10229088971763452</v>
      </c>
      <c r="JL19" s="317">
        <f t="shared" si="64"/>
        <v>542514</v>
      </c>
      <c r="JM19" s="316">
        <f>JL19/JO19-1</f>
        <v>1.4559041098925585E-2</v>
      </c>
      <c r="JN19" s="318"/>
      <c r="JO19" s="424">
        <v>534728.86054257897</v>
      </c>
      <c r="JP19" s="244">
        <v>37534.770594490197</v>
      </c>
      <c r="JQ19" s="244">
        <v>54278.692625119103</v>
      </c>
      <c r="JR19" s="244">
        <v>42228.649435204003</v>
      </c>
      <c r="JS19" s="244">
        <v>40673.297908859997</v>
      </c>
      <c r="JT19" s="244">
        <v>44241.595006916999</v>
      </c>
      <c r="JU19" s="244">
        <v>41094.525012552098</v>
      </c>
      <c r="JV19" s="244">
        <v>41533.477207606898</v>
      </c>
      <c r="JW19" s="244">
        <v>43099.9</v>
      </c>
      <c r="JX19" s="244">
        <v>43113.581319519399</v>
      </c>
      <c r="JY19" s="244">
        <v>51942.371432309999</v>
      </c>
      <c r="JZ19" s="244">
        <v>46186</v>
      </c>
      <c r="KA19" s="244">
        <v>48802</v>
      </c>
    </row>
    <row r="20" spans="1:287" ht="28.8" customHeight="1">
      <c r="A20" s="686"/>
      <c r="B20" s="71" t="s">
        <v>211</v>
      </c>
      <c r="C20" s="426"/>
      <c r="D20" s="343"/>
      <c r="E20" s="274"/>
      <c r="F20" s="343"/>
      <c r="G20" s="274"/>
      <c r="H20" s="343"/>
      <c r="I20" s="274"/>
      <c r="J20" s="343"/>
      <c r="K20" s="274"/>
      <c r="L20" s="343"/>
      <c r="M20" s="274"/>
      <c r="N20" s="343"/>
      <c r="O20" s="274"/>
      <c r="P20" s="343"/>
      <c r="Q20" s="126"/>
      <c r="R20" s="126"/>
      <c r="S20" s="274">
        <f t="shared" si="7"/>
        <v>0</v>
      </c>
      <c r="T20" s="275" t="e">
        <f t="shared" si="8"/>
        <v>#DIV/0!</v>
      </c>
      <c r="U20" s="427"/>
      <c r="V20" s="426"/>
      <c r="W20" s="343"/>
      <c r="X20" s="428"/>
      <c r="Y20" s="344"/>
      <c r="Z20" s="428"/>
      <c r="AA20" s="344"/>
      <c r="AB20" s="428"/>
      <c r="AC20" s="344"/>
      <c r="AD20" s="428"/>
      <c r="AE20" s="344"/>
      <c r="AF20" s="428"/>
      <c r="AG20" s="344"/>
      <c r="AH20" s="428"/>
      <c r="AI20" s="344"/>
      <c r="AJ20" s="428"/>
      <c r="AK20" s="344"/>
      <c r="AL20" s="428"/>
      <c r="AM20" s="344"/>
      <c r="AN20" s="428"/>
      <c r="AO20" s="344"/>
      <c r="AP20" s="428"/>
      <c r="AQ20" s="344"/>
      <c r="AR20" s="428"/>
      <c r="AS20" s="344"/>
      <c r="AT20" s="276">
        <f t="shared" si="21"/>
        <v>0</v>
      </c>
      <c r="AU20" s="275">
        <f t="shared" si="22"/>
        <v>-1</v>
      </c>
      <c r="AV20" s="277"/>
      <c r="AW20" s="111">
        <v>2.5399999999999999E-2</v>
      </c>
      <c r="AX20" s="275">
        <v>-0.99507484681610203</v>
      </c>
      <c r="AY20" s="319">
        <v>1.5299999999999999E-2</v>
      </c>
      <c r="AZ20" s="320">
        <f t="shared" si="67"/>
        <v>-0.99691637946671507</v>
      </c>
      <c r="BA20" s="319"/>
      <c r="BB20" s="320">
        <f t="shared" si="68"/>
        <v>-1</v>
      </c>
      <c r="BC20" s="319"/>
      <c r="BD20" s="320">
        <f t="shared" si="69"/>
        <v>-1</v>
      </c>
      <c r="BE20" s="321"/>
      <c r="BF20" s="320">
        <f t="shared" si="70"/>
        <v>-1</v>
      </c>
      <c r="BG20" s="319"/>
      <c r="BH20" s="320">
        <f t="shared" si="71"/>
        <v>-1</v>
      </c>
      <c r="BI20" s="319"/>
      <c r="BJ20" s="320">
        <f t="shared" si="72"/>
        <v>-1</v>
      </c>
      <c r="BK20" s="319"/>
      <c r="BL20" s="320">
        <f t="shared" si="73"/>
        <v>-1</v>
      </c>
      <c r="BM20" s="319"/>
      <c r="BN20" s="320">
        <f t="shared" si="74"/>
        <v>-1</v>
      </c>
      <c r="BO20" s="319"/>
      <c r="BP20" s="320">
        <f t="shared" si="75"/>
        <v>-1</v>
      </c>
      <c r="BQ20" s="319"/>
      <c r="BR20" s="320">
        <f t="shared" si="76"/>
        <v>-1</v>
      </c>
      <c r="BS20" s="319"/>
      <c r="BT20" s="320">
        <f t="shared" si="77"/>
        <v>-1</v>
      </c>
      <c r="BU20" s="274">
        <f t="shared" si="34"/>
        <v>4.07E-2</v>
      </c>
      <c r="BV20" s="275">
        <f t="shared" si="35"/>
        <v>-0.99910500078065045</v>
      </c>
      <c r="BW20" s="345"/>
      <c r="BX20" s="111">
        <v>5.1571999999999996</v>
      </c>
      <c r="BY20" s="320">
        <f t="shared" si="36"/>
        <v>-0.2055334750593093</v>
      </c>
      <c r="BZ20" s="111">
        <v>4.9617000000000004</v>
      </c>
      <c r="CA20" s="275">
        <f t="shared" si="37"/>
        <v>-0.16801649982393474</v>
      </c>
      <c r="CB20" s="274">
        <v>5.0896999999999997</v>
      </c>
      <c r="CC20" s="275">
        <f t="shared" si="38"/>
        <v>-0.2964780361042767</v>
      </c>
      <c r="CD20" s="274">
        <v>5.2064000000000004</v>
      </c>
      <c r="CE20" s="275">
        <v>-0.14060281931926999</v>
      </c>
      <c r="CF20" s="319">
        <v>5.0462999999999996</v>
      </c>
      <c r="CG20" s="275">
        <f t="shared" si="39"/>
        <v>-0.34624104470844297</v>
      </c>
      <c r="CH20" s="319">
        <v>5.0556999999999999</v>
      </c>
      <c r="CI20" s="275">
        <f t="shared" si="40"/>
        <v>-0.29146228662723883</v>
      </c>
      <c r="CJ20" s="319">
        <v>4.0576999999999996</v>
      </c>
      <c r="CK20" s="275">
        <f t="shared" si="41"/>
        <v>-0.38262457208063905</v>
      </c>
      <c r="CL20" s="274">
        <v>3.2029999999999998</v>
      </c>
      <c r="CM20" s="275">
        <f t="shared" si="42"/>
        <v>-0.5228731882438814</v>
      </c>
      <c r="CN20" s="274">
        <v>3.1560000000000001</v>
      </c>
      <c r="CO20" s="275">
        <f t="shared" si="43"/>
        <v>-0.50148480444809507</v>
      </c>
      <c r="CP20" s="274">
        <v>3.4748999999999999</v>
      </c>
      <c r="CQ20" s="275">
        <f t="shared" si="44"/>
        <v>-0.42059892620135397</v>
      </c>
      <c r="CR20" s="274">
        <v>0.80820000000000003</v>
      </c>
      <c r="CS20" s="275">
        <f t="shared" si="45"/>
        <v>-0.86306800853918875</v>
      </c>
      <c r="CT20" s="274">
        <v>0.2581</v>
      </c>
      <c r="CU20" s="275">
        <f t="shared" si="46"/>
        <v>-0.9509548693586698</v>
      </c>
      <c r="CV20" s="274">
        <f t="shared" si="47"/>
        <v>45.474899999999991</v>
      </c>
      <c r="CW20" s="275">
        <f t="shared" si="48"/>
        <v>-0.41232245249784516</v>
      </c>
      <c r="CX20" s="323">
        <f t="shared" si="49"/>
        <v>-0.68064835436773086</v>
      </c>
      <c r="CY20" s="323"/>
      <c r="CZ20" s="395">
        <v>6.4913999999999996</v>
      </c>
      <c r="DA20" s="111">
        <v>5.9637000000000002</v>
      </c>
      <c r="DB20" s="111">
        <v>7.2346000000000004</v>
      </c>
      <c r="DC20" s="276">
        <v>6.0582000000000003</v>
      </c>
      <c r="DD20" s="319">
        <v>7.7188999999999997</v>
      </c>
      <c r="DE20" s="319">
        <v>7.1353999999999997</v>
      </c>
      <c r="DF20" s="274">
        <v>6.5724999999999998</v>
      </c>
      <c r="DG20" s="274">
        <v>6.7130999999999998</v>
      </c>
      <c r="DH20" s="274">
        <v>6.3308</v>
      </c>
      <c r="DI20" s="274">
        <v>5.9973999999999998</v>
      </c>
      <c r="DJ20" s="274">
        <v>5.9021999999999997</v>
      </c>
      <c r="DK20" s="274">
        <v>5.2625000000000002</v>
      </c>
      <c r="DL20" s="274">
        <v>77.380700000000004</v>
      </c>
      <c r="DM20" s="325">
        <v>-0.105129557287149</v>
      </c>
      <c r="DN20" s="326"/>
      <c r="DO20" s="327">
        <v>9.7100000000000009</v>
      </c>
      <c r="DP20" s="84"/>
      <c r="DQ20" s="109">
        <v>6.5494000000000003</v>
      </c>
      <c r="DR20" s="53"/>
      <c r="DS20" s="109">
        <v>6.625</v>
      </c>
      <c r="DT20" s="53" t="e">
        <f t="shared" si="50"/>
        <v>#DIV/0!</v>
      </c>
      <c r="DU20" s="109">
        <f t="shared" si="51"/>
        <v>22.884399999999999</v>
      </c>
      <c r="DV20" s="109">
        <v>8.1300000000000008</v>
      </c>
      <c r="DW20" s="53" t="e">
        <f t="shared" si="52"/>
        <v>#DIV/0!</v>
      </c>
      <c r="DX20" s="109">
        <v>6.8826000000000001</v>
      </c>
      <c r="DY20" s="53" t="e">
        <f t="shared" si="53"/>
        <v>#DIV/0!</v>
      </c>
      <c r="DZ20" s="109">
        <v>7.4524999999999997</v>
      </c>
      <c r="EA20" s="53" t="e">
        <f t="shared" si="54"/>
        <v>#DIV/0!</v>
      </c>
      <c r="EB20" s="109">
        <v>6.7351000000000001</v>
      </c>
      <c r="EC20" s="53" t="e">
        <f t="shared" si="55"/>
        <v>#DIV/0!</v>
      </c>
      <c r="ED20" s="109">
        <v>6.5641999999999996</v>
      </c>
      <c r="EE20" s="53" t="e">
        <f t="shared" si="56"/>
        <v>#DIV/0!</v>
      </c>
      <c r="EF20" s="109">
        <v>5.8837999999999999</v>
      </c>
      <c r="EG20" s="53" t="e">
        <f t="shared" si="57"/>
        <v>#DIV/0!</v>
      </c>
      <c r="EH20" s="109">
        <v>7.2076000000000002</v>
      </c>
      <c r="EI20" s="53" t="e">
        <f t="shared" si="58"/>
        <v>#DIV/0!</v>
      </c>
      <c r="EJ20" s="109">
        <v>7.2012</v>
      </c>
      <c r="EK20" s="53" t="e">
        <f t="shared" si="59"/>
        <v>#DIV/0!</v>
      </c>
      <c r="EL20" s="109">
        <v>7.53</v>
      </c>
      <c r="EM20" s="53" t="e">
        <f t="shared" si="60"/>
        <v>#DIV/0!</v>
      </c>
      <c r="EN20" s="111">
        <f t="shared" si="66"/>
        <v>86.471400000000003</v>
      </c>
      <c r="EO20" s="53" t="e">
        <f t="shared" si="61"/>
        <v>#DIV/0!</v>
      </c>
      <c r="EP20" s="53"/>
      <c r="EQ20" s="53"/>
      <c r="ER20" s="346"/>
      <c r="ES20" s="53"/>
      <c r="ET20" s="346"/>
      <c r="EU20" s="53"/>
      <c r="EV20" s="346"/>
      <c r="EW20" s="53"/>
      <c r="EX20" s="346"/>
      <c r="EY20" s="53"/>
      <c r="EZ20" s="346"/>
      <c r="FA20" s="53"/>
      <c r="FB20" s="346"/>
      <c r="FC20" s="53"/>
      <c r="FD20" s="346"/>
      <c r="FE20" s="53"/>
      <c r="FF20" s="346"/>
      <c r="FG20" s="53"/>
      <c r="FH20" s="346"/>
      <c r="FI20" s="53"/>
      <c r="FJ20" s="346"/>
      <c r="FK20" s="53"/>
      <c r="FL20" s="346"/>
      <c r="FM20" s="53"/>
      <c r="FN20" s="109">
        <f t="shared" si="62"/>
        <v>0</v>
      </c>
      <c r="FO20" s="53"/>
      <c r="FP20" s="401"/>
      <c r="FQ20" s="401"/>
      <c r="FR20" s="401"/>
      <c r="FS20" s="401"/>
      <c r="FT20" s="401"/>
      <c r="FU20" s="401"/>
      <c r="FV20" s="402"/>
      <c r="FW20" s="402"/>
      <c r="FX20" s="402"/>
      <c r="FY20" s="402"/>
      <c r="FZ20" s="328"/>
      <c r="GA20" s="402"/>
      <c r="GB20" s="328"/>
      <c r="GC20" s="402"/>
      <c r="GD20" s="328"/>
      <c r="GE20" s="349"/>
      <c r="GF20" s="403"/>
      <c r="GG20" s="330"/>
      <c r="GH20" s="310"/>
      <c r="GI20" s="404"/>
      <c r="GJ20" s="325"/>
      <c r="GK20" s="405"/>
      <c r="GL20" s="325"/>
      <c r="GM20" s="405"/>
      <c r="GN20" s="325"/>
      <c r="GO20" s="405"/>
      <c r="GP20" s="325"/>
      <c r="GQ20" s="405"/>
      <c r="GR20" s="325"/>
      <c r="GS20" s="415"/>
      <c r="GT20" s="325"/>
      <c r="GU20" s="405"/>
      <c r="GV20" s="325"/>
      <c r="GW20" s="405"/>
      <c r="GX20" s="325"/>
      <c r="GY20" s="405"/>
      <c r="GZ20" s="325"/>
      <c r="HA20" s="405"/>
      <c r="HB20" s="325"/>
      <c r="HC20" s="405"/>
      <c r="HD20" s="325"/>
      <c r="HE20" s="405"/>
      <c r="HF20" s="325"/>
      <c r="HG20" s="350"/>
      <c r="HH20" s="405"/>
      <c r="HI20" s="407"/>
      <c r="HJ20" s="326"/>
      <c r="HK20" s="396"/>
      <c r="HL20" s="404"/>
      <c r="HM20" s="408"/>
      <c r="HN20" s="409"/>
      <c r="HO20" s="408"/>
      <c r="HP20" s="409"/>
      <c r="HQ20" s="410"/>
      <c r="HR20" s="411"/>
      <c r="HS20" s="412"/>
      <c r="HT20" s="411"/>
      <c r="HU20" s="412"/>
      <c r="HV20" s="410"/>
      <c r="HW20" s="411"/>
      <c r="HX20" s="412"/>
      <c r="HY20" s="411"/>
      <c r="HZ20" s="412"/>
      <c r="IA20" s="411"/>
      <c r="IB20" s="339"/>
      <c r="IC20" s="411"/>
      <c r="ID20" s="339"/>
      <c r="IE20" s="411"/>
      <c r="IF20" s="339"/>
      <c r="IG20" s="411"/>
      <c r="IH20" s="240"/>
      <c r="II20" s="411"/>
      <c r="IJ20" s="240"/>
      <c r="IK20" s="353"/>
      <c r="IL20" s="53"/>
      <c r="IM20" s="310"/>
      <c r="IN20" s="404"/>
      <c r="IO20" s="325"/>
      <c r="IP20" s="405"/>
      <c r="IQ20" s="325"/>
      <c r="IR20" s="405"/>
      <c r="IS20" s="312"/>
      <c r="IT20" s="437"/>
      <c r="IU20" s="325"/>
      <c r="IV20" s="437"/>
      <c r="IW20" s="325"/>
      <c r="IX20" s="437"/>
      <c r="IY20" s="408"/>
      <c r="IZ20" s="443"/>
      <c r="JA20" s="408"/>
      <c r="JB20" s="416"/>
      <c r="JC20" s="408"/>
      <c r="JD20" s="416"/>
      <c r="JE20" s="407"/>
      <c r="JF20" s="416"/>
      <c r="JG20" s="408"/>
      <c r="JH20" s="444"/>
      <c r="JI20" s="408"/>
      <c r="JJ20" s="416"/>
      <c r="JK20" s="408"/>
      <c r="JL20" s="317">
        <f t="shared" si="64"/>
        <v>0</v>
      </c>
      <c r="JM20" s="316"/>
      <c r="JN20" s="318"/>
      <c r="JO20" s="242"/>
      <c r="JP20" s="116"/>
      <c r="JQ20" s="116"/>
      <c r="JR20" s="116"/>
      <c r="JS20" s="116"/>
      <c r="JT20" s="116"/>
      <c r="JU20" s="116"/>
      <c r="JV20" s="116"/>
      <c r="JW20" s="116"/>
      <c r="JX20" s="116"/>
      <c r="JY20" s="116"/>
      <c r="JZ20" s="116"/>
      <c r="KA20" s="116"/>
    </row>
    <row r="21" spans="1:287" ht="28.8" customHeight="1">
      <c r="A21" s="662"/>
      <c r="B21" s="359" t="s">
        <v>212</v>
      </c>
      <c r="C21" s="426"/>
      <c r="D21" s="343"/>
      <c r="E21" s="274"/>
      <c r="F21" s="343"/>
      <c r="G21" s="274"/>
      <c r="H21" s="343"/>
      <c r="I21" s="274"/>
      <c r="J21" s="343"/>
      <c r="K21" s="274"/>
      <c r="L21" s="343"/>
      <c r="M21" s="274"/>
      <c r="N21" s="343"/>
      <c r="O21" s="274"/>
      <c r="P21" s="343"/>
      <c r="Q21" s="126"/>
      <c r="R21" s="126"/>
      <c r="S21" s="274">
        <f t="shared" si="7"/>
        <v>0</v>
      </c>
      <c r="T21" s="275" t="e">
        <f t="shared" si="8"/>
        <v>#DIV/0!</v>
      </c>
      <c r="U21" s="427"/>
      <c r="V21" s="426"/>
      <c r="W21" s="343"/>
      <c r="X21" s="428"/>
      <c r="Y21" s="344"/>
      <c r="Z21" s="428"/>
      <c r="AA21" s="344"/>
      <c r="AB21" s="428"/>
      <c r="AC21" s="344"/>
      <c r="AD21" s="428"/>
      <c r="AE21" s="344"/>
      <c r="AF21" s="428"/>
      <c r="AG21" s="344"/>
      <c r="AH21" s="428"/>
      <c r="AI21" s="344"/>
      <c r="AJ21" s="428"/>
      <c r="AK21" s="344"/>
      <c r="AL21" s="428"/>
      <c r="AM21" s="344"/>
      <c r="AN21" s="428"/>
      <c r="AO21" s="344"/>
      <c r="AP21" s="428"/>
      <c r="AQ21" s="344"/>
      <c r="AR21" s="428"/>
      <c r="AS21" s="344"/>
      <c r="AT21" s="276">
        <f t="shared" si="21"/>
        <v>0</v>
      </c>
      <c r="AU21" s="275">
        <f t="shared" si="22"/>
        <v>-1</v>
      </c>
      <c r="AV21" s="277"/>
      <c r="AW21" s="384">
        <v>0.55959999999999999</v>
      </c>
      <c r="AX21" s="343">
        <v>-0.99234371729217097</v>
      </c>
      <c r="AY21" s="360">
        <v>0.4879</v>
      </c>
      <c r="AZ21" s="344">
        <f t="shared" si="67"/>
        <v>-0.99319302700327161</v>
      </c>
      <c r="BA21" s="360"/>
      <c r="BB21" s="344">
        <f t="shared" si="68"/>
        <v>-1</v>
      </c>
      <c r="BC21" s="360"/>
      <c r="BD21" s="344">
        <f t="shared" si="69"/>
        <v>-1</v>
      </c>
      <c r="BE21" s="321"/>
      <c r="BF21" s="344">
        <f t="shared" si="70"/>
        <v>-1</v>
      </c>
      <c r="BG21" s="319"/>
      <c r="BH21" s="344">
        <f t="shared" si="71"/>
        <v>-1</v>
      </c>
      <c r="BI21" s="319"/>
      <c r="BJ21" s="344">
        <f t="shared" si="72"/>
        <v>-1</v>
      </c>
      <c r="BK21" s="319"/>
      <c r="BL21" s="344">
        <f t="shared" si="73"/>
        <v>-1</v>
      </c>
      <c r="BM21" s="319"/>
      <c r="BN21" s="344">
        <f t="shared" si="74"/>
        <v>-1</v>
      </c>
      <c r="BO21" s="319"/>
      <c r="BP21" s="344">
        <f t="shared" si="75"/>
        <v>-1</v>
      </c>
      <c r="BQ21" s="319"/>
      <c r="BR21" s="344">
        <f t="shared" si="76"/>
        <v>-1</v>
      </c>
      <c r="BS21" s="319"/>
      <c r="BT21" s="344">
        <f t="shared" si="77"/>
        <v>-1</v>
      </c>
      <c r="BU21" s="274">
        <f t="shared" si="34"/>
        <v>1.0474999999999999</v>
      </c>
      <c r="BV21" s="275">
        <f t="shared" si="35"/>
        <v>-0.99836288322598432</v>
      </c>
      <c r="BW21" s="345"/>
      <c r="BX21" s="384">
        <v>73.090299999999999</v>
      </c>
      <c r="BY21" s="344">
        <f t="shared" si="36"/>
        <v>-9.631628923694735E-2</v>
      </c>
      <c r="BZ21" s="384">
        <v>71.676500000000004</v>
      </c>
      <c r="CA21" s="344">
        <f t="shared" si="37"/>
        <v>-4.4606320728309834E-2</v>
      </c>
      <c r="CB21" s="360">
        <v>76.598799999999997</v>
      </c>
      <c r="CC21" s="275">
        <f t="shared" si="38"/>
        <v>-2.8104215251643749E-2</v>
      </c>
      <c r="CD21" s="274">
        <v>71.483400000000003</v>
      </c>
      <c r="CE21" s="275">
        <v>-1.5559789258438E-3</v>
      </c>
      <c r="CF21" s="319">
        <v>69.849199999999996</v>
      </c>
      <c r="CG21" s="275">
        <f t="shared" si="39"/>
        <v>-0.13845022874192559</v>
      </c>
      <c r="CH21" s="319">
        <v>69.374399999999994</v>
      </c>
      <c r="CI21" s="275">
        <f t="shared" si="40"/>
        <v>-0.11341146881673436</v>
      </c>
      <c r="CJ21" s="319">
        <v>68.813699999999997</v>
      </c>
      <c r="CK21" s="275">
        <f t="shared" si="41"/>
        <v>-0.14343382289787854</v>
      </c>
      <c r="CL21" s="274">
        <v>45.302999999999997</v>
      </c>
      <c r="CM21" s="275">
        <f t="shared" si="42"/>
        <v>-0.46006149885583525</v>
      </c>
      <c r="CN21" s="274">
        <v>43.217300000000002</v>
      </c>
      <c r="CO21" s="275">
        <f t="shared" si="43"/>
        <v>-0.45568231625296607</v>
      </c>
      <c r="CP21" s="274">
        <v>34.3003</v>
      </c>
      <c r="CQ21" s="275">
        <f t="shared" si="44"/>
        <v>-0.58140809181116904</v>
      </c>
      <c r="CR21" s="274">
        <v>11.625500000000001</v>
      </c>
      <c r="CS21" s="275">
        <f t="shared" si="45"/>
        <v>-0.85674943010288951</v>
      </c>
      <c r="CT21" s="274">
        <v>4.5119999999999996</v>
      </c>
      <c r="CU21" s="275">
        <f t="shared" si="46"/>
        <v>-0.93002503093973032</v>
      </c>
      <c r="CV21" s="274">
        <f t="shared" si="47"/>
        <v>639.84439999999995</v>
      </c>
      <c r="CW21" s="275">
        <f t="shared" si="48"/>
        <v>-0.31702563207037027</v>
      </c>
      <c r="CX21" s="323">
        <f t="shared" si="49"/>
        <v>-0.61188766074577439</v>
      </c>
      <c r="CY21" s="323"/>
      <c r="CZ21" s="385">
        <v>80.880399999999995</v>
      </c>
      <c r="DA21" s="384">
        <v>75.022999999999996</v>
      </c>
      <c r="DB21" s="384">
        <v>78.813800000000001</v>
      </c>
      <c r="DC21" s="384">
        <v>71.594800000000006</v>
      </c>
      <c r="DD21" s="360">
        <v>81.073899999999995</v>
      </c>
      <c r="DE21" s="360">
        <v>78.248699999999999</v>
      </c>
      <c r="DF21" s="360">
        <v>80.336699999999993</v>
      </c>
      <c r="DG21" s="360">
        <v>83.903999999999996</v>
      </c>
      <c r="DH21" s="360">
        <v>79.397199999999998</v>
      </c>
      <c r="DI21" s="360">
        <v>81.942099999999996</v>
      </c>
      <c r="DJ21" s="360">
        <v>81.155000000000001</v>
      </c>
      <c r="DK21" s="360">
        <v>64.480199999999996</v>
      </c>
      <c r="DL21" s="360">
        <v>936.84979999999996</v>
      </c>
      <c r="DM21" s="362">
        <v>-8.3815206118396698E-2</v>
      </c>
      <c r="DN21" s="326"/>
      <c r="DO21" s="327">
        <v>112.8</v>
      </c>
      <c r="DP21" s="84"/>
      <c r="DQ21" s="109">
        <v>77.538799999999995</v>
      </c>
      <c r="DR21" s="53"/>
      <c r="DS21" s="109">
        <v>76.312799999999996</v>
      </c>
      <c r="DT21" s="53" t="e">
        <f t="shared" si="50"/>
        <v>#DIV/0!</v>
      </c>
      <c r="DU21" s="109">
        <f t="shared" si="51"/>
        <v>266.65159999999997</v>
      </c>
      <c r="DV21" s="109">
        <v>88.54</v>
      </c>
      <c r="DW21" s="53" t="e">
        <f t="shared" si="52"/>
        <v>#DIV/0!</v>
      </c>
      <c r="DX21" s="109">
        <v>86.301400000000001</v>
      </c>
      <c r="DY21" s="53" t="e">
        <f t="shared" si="53"/>
        <v>#DIV/0!</v>
      </c>
      <c r="DZ21" s="109">
        <v>86.143000000000001</v>
      </c>
      <c r="EA21" s="53" t="e">
        <f t="shared" si="54"/>
        <v>#DIV/0!</v>
      </c>
      <c r="EB21" s="109">
        <v>79.762</v>
      </c>
      <c r="EC21" s="53" t="e">
        <f t="shared" si="55"/>
        <v>#DIV/0!</v>
      </c>
      <c r="ED21" s="109">
        <v>76.351600000000005</v>
      </c>
      <c r="EE21" s="53" t="e">
        <f t="shared" si="56"/>
        <v>#DIV/0!</v>
      </c>
      <c r="EF21" s="109">
        <v>84.583100000000002</v>
      </c>
      <c r="EG21" s="53" t="e">
        <f t="shared" si="57"/>
        <v>#DIV/0!</v>
      </c>
      <c r="EH21" s="109">
        <v>84.813900000000004</v>
      </c>
      <c r="EI21" s="53" t="e">
        <f t="shared" si="58"/>
        <v>#DIV/0!</v>
      </c>
      <c r="EJ21" s="109">
        <v>84.868499999999997</v>
      </c>
      <c r="EK21" s="53" t="e">
        <f t="shared" si="59"/>
        <v>#DIV/0!</v>
      </c>
      <c r="EL21" s="109">
        <v>84.540400000000005</v>
      </c>
      <c r="EM21" s="53" t="e">
        <f t="shared" si="60"/>
        <v>#DIV/0!</v>
      </c>
      <c r="EN21" s="111">
        <f t="shared" si="66"/>
        <v>1022.5554999999999</v>
      </c>
      <c r="EO21" s="53" t="e">
        <f t="shared" si="61"/>
        <v>#DIV/0!</v>
      </c>
      <c r="EP21" s="53"/>
      <c r="EQ21" s="53"/>
      <c r="ER21" s="346"/>
      <c r="ES21" s="53"/>
      <c r="ET21" s="346"/>
      <c r="EU21" s="53"/>
      <c r="EV21" s="346"/>
      <c r="EW21" s="53"/>
      <c r="EX21" s="346"/>
      <c r="EY21" s="53"/>
      <c r="EZ21" s="346"/>
      <c r="FA21" s="53"/>
      <c r="FB21" s="346"/>
      <c r="FC21" s="53"/>
      <c r="FD21" s="346"/>
      <c r="FE21" s="53"/>
      <c r="FF21" s="346"/>
      <c r="FG21" s="53"/>
      <c r="FH21" s="346"/>
      <c r="FI21" s="53"/>
      <c r="FJ21" s="346"/>
      <c r="FK21" s="53"/>
      <c r="FL21" s="346"/>
      <c r="FM21" s="53"/>
      <c r="FN21" s="109">
        <f t="shared" si="62"/>
        <v>0</v>
      </c>
      <c r="FO21" s="53"/>
      <c r="FP21" s="401"/>
      <c r="FQ21" s="401"/>
      <c r="FR21" s="401"/>
      <c r="FS21" s="401"/>
      <c r="FT21" s="401"/>
      <c r="FU21" s="401"/>
      <c r="FV21" s="402"/>
      <c r="FW21" s="402"/>
      <c r="FX21" s="402"/>
      <c r="FY21" s="402"/>
      <c r="FZ21" s="328"/>
      <c r="GA21" s="402"/>
      <c r="GB21" s="328"/>
      <c r="GC21" s="402"/>
      <c r="GD21" s="328"/>
      <c r="GE21" s="349"/>
      <c r="GF21" s="403"/>
      <c r="GG21" s="330"/>
      <c r="GH21" s="310"/>
      <c r="GI21" s="404"/>
      <c r="GJ21" s="325"/>
      <c r="GK21" s="405"/>
      <c r="GL21" s="325"/>
      <c r="GM21" s="405"/>
      <c r="GN21" s="325"/>
      <c r="GO21" s="405"/>
      <c r="GP21" s="325"/>
      <c r="GQ21" s="405"/>
      <c r="GR21" s="325"/>
      <c r="GS21" s="415"/>
      <c r="GT21" s="325"/>
      <c r="GU21" s="405"/>
      <c r="GV21" s="325"/>
      <c r="GW21" s="405"/>
      <c r="GX21" s="325"/>
      <c r="GY21" s="405"/>
      <c r="GZ21" s="325"/>
      <c r="HA21" s="405"/>
      <c r="HB21" s="325"/>
      <c r="HC21" s="405"/>
      <c r="HD21" s="325"/>
      <c r="HE21" s="405"/>
      <c r="HF21" s="325"/>
      <c r="HG21" s="350"/>
      <c r="HH21" s="405"/>
      <c r="HI21" s="407"/>
      <c r="HJ21" s="326"/>
      <c r="HK21" s="396"/>
      <c r="HL21" s="404"/>
      <c r="HM21" s="408"/>
      <c r="HN21" s="409"/>
      <c r="HO21" s="408"/>
      <c r="HP21" s="409"/>
      <c r="HQ21" s="410"/>
      <c r="HR21" s="411"/>
      <c r="HS21" s="412"/>
      <c r="HT21" s="411"/>
      <c r="HU21" s="412"/>
      <c r="HV21" s="410"/>
      <c r="HW21" s="411"/>
      <c r="HX21" s="412"/>
      <c r="HY21" s="411"/>
      <c r="HZ21" s="412"/>
      <c r="IA21" s="411"/>
      <c r="IB21" s="339"/>
      <c r="IC21" s="411"/>
      <c r="ID21" s="339"/>
      <c r="IE21" s="411"/>
      <c r="IF21" s="339"/>
      <c r="IG21" s="411"/>
      <c r="IH21" s="240"/>
      <c r="II21" s="411"/>
      <c r="IJ21" s="240"/>
      <c r="IK21" s="353"/>
      <c r="IL21" s="53"/>
      <c r="IM21" s="310"/>
      <c r="IN21" s="404"/>
      <c r="IO21" s="325"/>
      <c r="IP21" s="405"/>
      <c r="IQ21" s="325"/>
      <c r="IR21" s="405"/>
      <c r="IS21" s="312"/>
      <c r="IT21" s="437"/>
      <c r="IU21" s="325"/>
      <c r="IV21" s="437"/>
      <c r="IW21" s="325"/>
      <c r="IX21" s="437"/>
      <c r="IY21" s="408"/>
      <c r="IZ21" s="443"/>
      <c r="JA21" s="408"/>
      <c r="JB21" s="416"/>
      <c r="JC21" s="408"/>
      <c r="JD21" s="416"/>
      <c r="JE21" s="407"/>
      <c r="JF21" s="416"/>
      <c r="JG21" s="408"/>
      <c r="JH21" s="444"/>
      <c r="JI21" s="408"/>
      <c r="JJ21" s="416"/>
      <c r="JK21" s="408"/>
      <c r="JL21" s="317">
        <f t="shared" si="64"/>
        <v>0</v>
      </c>
      <c r="JM21" s="316"/>
      <c r="JN21" s="318"/>
      <c r="JO21" s="242"/>
      <c r="JP21" s="116"/>
      <c r="JQ21" s="116"/>
      <c r="JR21" s="116"/>
      <c r="JS21" s="116"/>
      <c r="JT21" s="116"/>
      <c r="JU21" s="116"/>
      <c r="JV21" s="116"/>
      <c r="JW21" s="116"/>
      <c r="JX21" s="116"/>
      <c r="JY21" s="116"/>
      <c r="JZ21" s="116"/>
      <c r="KA21" s="116"/>
    </row>
    <row r="22" spans="1:287" s="94" customFormat="1" ht="28.8" hidden="1" customHeight="1">
      <c r="A22" s="684" t="s">
        <v>97</v>
      </c>
      <c r="B22" s="273" t="s">
        <v>206</v>
      </c>
      <c r="C22" s="274">
        <v>103.0089</v>
      </c>
      <c r="D22" s="275">
        <f t="shared" ref="D22:D57" si="78">C22/V22-1</f>
        <v>-0.28079318167060796</v>
      </c>
      <c r="E22" s="274">
        <v>126.68640000000001</v>
      </c>
      <c r="F22" s="275">
        <f t="shared" ref="F22:F57" si="79">E22/X22-1</f>
        <v>-0.13609086544756255</v>
      </c>
      <c r="G22" s="274">
        <v>116.56180000000001</v>
      </c>
      <c r="H22" s="275">
        <f t="shared" ref="H22:H57" si="80">G22/Z22-1</f>
        <v>-0.18958631718000418</v>
      </c>
      <c r="I22" s="274">
        <v>121.93600000000001</v>
      </c>
      <c r="J22" s="275">
        <f t="shared" ref="J22:J57" si="81">I22/AB22-1</f>
        <v>-0.17372363082923759</v>
      </c>
      <c r="K22" s="274">
        <v>120.2889</v>
      </c>
      <c r="L22" s="275">
        <f t="shared" ref="L22:L57" si="82">K22/AD22-1</f>
        <v>-0.16465229523064817</v>
      </c>
      <c r="M22" s="274">
        <v>113.3073</v>
      </c>
      <c r="N22" s="275">
        <f t="shared" ref="N22:N57" si="83">M22/AF22-1</f>
        <v>-0.10440551928881892</v>
      </c>
      <c r="O22" s="274">
        <v>108.0579</v>
      </c>
      <c r="P22" s="275">
        <f t="shared" ref="P22:P57" si="84">O22/AH22-1</f>
        <v>-0.13397796032859144</v>
      </c>
      <c r="Q22" s="126"/>
      <c r="R22" s="126"/>
      <c r="S22" s="274">
        <f t="shared" si="7"/>
        <v>809.84719999999993</v>
      </c>
      <c r="T22" s="275">
        <f t="shared" si="8"/>
        <v>-0.2642014338786145</v>
      </c>
      <c r="U22" s="275"/>
      <c r="V22" s="274">
        <v>143.22569999999999</v>
      </c>
      <c r="W22" s="275">
        <f t="shared" ref="W22:W57" si="85">V22/AW22-1</f>
        <v>3.4568209157981311E-3</v>
      </c>
      <c r="X22" s="274">
        <v>146.64320000000001</v>
      </c>
      <c r="Y22" s="275">
        <f t="shared" ref="Y22:Y57" si="86">X22/AY22-1</f>
        <v>-4.5192829205627394E-2</v>
      </c>
      <c r="Z22" s="274">
        <v>143.83000000000001</v>
      </c>
      <c r="AA22" s="275">
        <f t="shared" ref="AA22:AA57" si="87">Z22/BA22-1</f>
        <v>2.4387881412306411E-2</v>
      </c>
      <c r="AB22" s="274">
        <v>147.5729</v>
      </c>
      <c r="AC22" s="275">
        <f t="shared" ref="AC22:AC57" si="88">AB22/BC22-1</f>
        <v>6.1484505127458178E-3</v>
      </c>
      <c r="AD22" s="274">
        <v>143.99860000000001</v>
      </c>
      <c r="AE22" s="275">
        <f t="shared" ref="AE22:AE57" si="89">AD22/BE22-1</f>
        <v>-2.7818829577009208E-2</v>
      </c>
      <c r="AF22" s="274">
        <v>126.5163</v>
      </c>
      <c r="AG22" s="275">
        <f t="shared" ref="AG22:AG57" si="90">AF22/BG22-1</f>
        <v>-2.8079132589800881E-2</v>
      </c>
      <c r="AH22" s="274">
        <v>124.77500000000001</v>
      </c>
      <c r="AI22" s="275">
        <f t="shared" ref="AI22:AI57" si="91">AH22/BI22-1</f>
        <v>-5.4717981213360245E-3</v>
      </c>
      <c r="AJ22" s="274">
        <v>124.0754</v>
      </c>
      <c r="AK22" s="275">
        <f t="shared" ref="AK22:AK57" si="92">AJ22/BK22-1</f>
        <v>-2.7396637464490281E-2</v>
      </c>
      <c r="AL22" s="274">
        <v>117.619</v>
      </c>
      <c r="AM22" s="275">
        <f t="shared" ref="AM22:AM57" si="93">AL22/BM22-1</f>
        <v>9.9483620489504432E-5</v>
      </c>
      <c r="AN22" s="274">
        <v>129.5702</v>
      </c>
      <c r="AO22" s="275">
        <f t="shared" ref="AO22:AO57" si="94">AN22/BO22-1</f>
        <v>4.011713641913528E-2</v>
      </c>
      <c r="AP22" s="274">
        <v>114.6044</v>
      </c>
      <c r="AQ22" s="275">
        <f t="shared" ref="AQ22:AQ57" si="95">AP22/BQ22-1</f>
        <v>-9.2807889260318466E-2</v>
      </c>
      <c r="AR22" s="274">
        <v>104.8242</v>
      </c>
      <c r="AS22" s="275">
        <f t="shared" ref="AS22:AS57" si="96">AR22/BS22-1</f>
        <v>-0.1648006501577588</v>
      </c>
      <c r="AT22" s="276">
        <f t="shared" si="21"/>
        <v>1567.2548999999997</v>
      </c>
      <c r="AU22" s="275">
        <f t="shared" si="22"/>
        <v>-2.5782721849824219E-2</v>
      </c>
      <c r="AV22" s="277"/>
      <c r="AW22" s="363">
        <v>142.73230000000001</v>
      </c>
      <c r="AX22" s="279">
        <v>2.29616171606517E-2</v>
      </c>
      <c r="AY22" s="278">
        <v>153.58410000000001</v>
      </c>
      <c r="AZ22" s="279">
        <f t="shared" si="67"/>
        <v>0.12162082224194037</v>
      </c>
      <c r="BA22" s="278">
        <v>140.4058</v>
      </c>
      <c r="BB22" s="279">
        <f t="shared" si="68"/>
        <v>1.6717947009748935E-2</v>
      </c>
      <c r="BC22" s="278">
        <v>146.6711</v>
      </c>
      <c r="BD22" s="279">
        <f t="shared" si="69"/>
        <v>6.4336469160815257E-2</v>
      </c>
      <c r="BE22" s="364">
        <v>148.1191</v>
      </c>
      <c r="BF22" s="279">
        <f t="shared" si="70"/>
        <v>7.3038815982309213E-3</v>
      </c>
      <c r="BG22" s="281">
        <v>130.17140000000001</v>
      </c>
      <c r="BH22" s="279">
        <f t="shared" si="71"/>
        <v>-0.11324726354195902</v>
      </c>
      <c r="BI22" s="281">
        <v>125.4615</v>
      </c>
      <c r="BJ22" s="279">
        <f t="shared" si="72"/>
        <v>-0.14467243513877603</v>
      </c>
      <c r="BK22" s="281">
        <v>127.57040000000001</v>
      </c>
      <c r="BL22" s="279">
        <f t="shared" si="73"/>
        <v>-0.13865939983849485</v>
      </c>
      <c r="BM22" s="281">
        <v>117.6073</v>
      </c>
      <c r="BN22" s="279">
        <f t="shared" si="74"/>
        <v>-0.19269780078720822</v>
      </c>
      <c r="BO22" s="281">
        <v>124.5727</v>
      </c>
      <c r="BP22" s="279">
        <f t="shared" si="75"/>
        <v>-0.19319662596792297</v>
      </c>
      <c r="BQ22" s="281">
        <v>126.3287</v>
      </c>
      <c r="BR22" s="279">
        <f t="shared" si="76"/>
        <v>-0.14060764216038757</v>
      </c>
      <c r="BS22" s="281">
        <v>125.508</v>
      </c>
      <c r="BT22" s="279">
        <f t="shared" si="77"/>
        <v>-0.11567937916898896</v>
      </c>
      <c r="BU22" s="278">
        <f t="shared" si="34"/>
        <v>1608.7323999999999</v>
      </c>
      <c r="BV22" s="279">
        <f t="shared" si="35"/>
        <v>-7.0095266061155126E-2</v>
      </c>
      <c r="BW22" s="282"/>
      <c r="BX22" s="363">
        <v>139.52850000000001</v>
      </c>
      <c r="BY22" s="279">
        <f t="shared" si="36"/>
        <v>-0.25752776917501841</v>
      </c>
      <c r="BZ22" s="363">
        <v>136.93049999999999</v>
      </c>
      <c r="CA22" s="279">
        <f t="shared" si="37"/>
        <v>-0.24151884009804336</v>
      </c>
      <c r="CB22" s="445">
        <v>138.09710000000001</v>
      </c>
      <c r="CC22" s="279">
        <f t="shared" si="38"/>
        <v>-0.17955815219070292</v>
      </c>
      <c r="CD22" s="278">
        <v>137.80520000000001</v>
      </c>
      <c r="CE22" s="279">
        <v>-0.100689597563992</v>
      </c>
      <c r="CF22" s="281">
        <v>147.04509999999999</v>
      </c>
      <c r="CG22" s="279">
        <f t="shared" si="39"/>
        <v>-8.7615416928043643E-2</v>
      </c>
      <c r="CH22" s="281">
        <v>146.79560000000001</v>
      </c>
      <c r="CI22" s="279">
        <f t="shared" si="40"/>
        <v>-9.8463841973416177E-2</v>
      </c>
      <c r="CJ22" s="281">
        <v>146.6824</v>
      </c>
      <c r="CK22" s="279">
        <f t="shared" si="41"/>
        <v>-0.10155155611933953</v>
      </c>
      <c r="CL22" s="278">
        <v>148.10679999999999</v>
      </c>
      <c r="CM22" s="279">
        <f t="shared" si="42"/>
        <v>0.1015327038299747</v>
      </c>
      <c r="CN22" s="278">
        <f>137.3068+CN24</f>
        <v>145.67940000000002</v>
      </c>
      <c r="CO22" s="279">
        <f t="shared" si="43"/>
        <v>-1.9622437333103537E-2</v>
      </c>
      <c r="CP22" s="278">
        <f>145.8193+CP24</f>
        <v>154.40280000000001</v>
      </c>
      <c r="CQ22" s="279">
        <f t="shared" si="44"/>
        <v>0.20996320806836488</v>
      </c>
      <c r="CR22" s="278">
        <v>146.99770000000001</v>
      </c>
      <c r="CS22" s="279">
        <f t="shared" si="45"/>
        <v>0.51473905377819973</v>
      </c>
      <c r="CT22" s="278">
        <v>141.92590000000001</v>
      </c>
      <c r="CU22" s="279">
        <f t="shared" si="46"/>
        <v>0.70964780936388383</v>
      </c>
      <c r="CV22" s="278">
        <f t="shared" si="47"/>
        <v>1729.9970000000001</v>
      </c>
      <c r="CW22" s="279">
        <f t="shared" si="48"/>
        <v>-2.1487603866725657E-2</v>
      </c>
      <c r="CX22" s="283">
        <f t="shared" si="49"/>
        <v>-3.4502580652622461E-2</v>
      </c>
      <c r="CY22" s="283"/>
      <c r="CZ22" s="367">
        <v>187.92420000000001</v>
      </c>
      <c r="DA22" s="363">
        <v>180.5325</v>
      </c>
      <c r="DB22" s="363">
        <v>168.32040000000001</v>
      </c>
      <c r="DC22" s="363">
        <v>153.23429999999999</v>
      </c>
      <c r="DD22" s="278">
        <v>161.16569999999999</v>
      </c>
      <c r="DE22" s="278">
        <v>162.82830000000001</v>
      </c>
      <c r="DF22" s="278">
        <v>163.2619</v>
      </c>
      <c r="DG22" s="278">
        <v>134.45519999999999</v>
      </c>
      <c r="DH22" s="278">
        <v>148.59520000000001</v>
      </c>
      <c r="DI22" s="278">
        <v>127.6095</v>
      </c>
      <c r="DJ22" s="278">
        <v>97.044899999999998</v>
      </c>
      <c r="DK22" s="278">
        <v>83.014700000000005</v>
      </c>
      <c r="DL22" s="278">
        <v>1767.9867999999999</v>
      </c>
      <c r="DM22" s="286">
        <v>-0.23012126029045499</v>
      </c>
      <c r="DN22" s="287"/>
      <c r="DO22" s="288">
        <v>215.16579999999999</v>
      </c>
      <c r="DP22" s="289">
        <f>(DO22-DX22)/DX22</f>
        <v>0.11479960727118232</v>
      </c>
      <c r="DQ22" s="306">
        <v>216.1841</v>
      </c>
      <c r="DR22" s="446"/>
      <c r="DS22" s="306">
        <v>222.02379999999999</v>
      </c>
      <c r="DT22" s="291">
        <f t="shared" si="50"/>
        <v>17.501983333333332</v>
      </c>
      <c r="DU22" s="292">
        <f t="shared" si="51"/>
        <v>653.37369999999999</v>
      </c>
      <c r="DV22" s="306">
        <v>222.40960000000001</v>
      </c>
      <c r="DW22" s="291">
        <f t="shared" si="52"/>
        <v>4.4246243902439026</v>
      </c>
      <c r="DX22" s="306">
        <v>193.0085</v>
      </c>
      <c r="DY22" s="291">
        <f t="shared" si="53"/>
        <v>3.6733292978208238</v>
      </c>
      <c r="DZ22" s="306">
        <v>191.54329999999999</v>
      </c>
      <c r="EA22" s="291">
        <f t="shared" si="54"/>
        <v>4.3955859154929575</v>
      </c>
      <c r="EB22" s="306">
        <v>196.7099</v>
      </c>
      <c r="EC22" s="291">
        <f t="shared" si="55"/>
        <v>3.7313785008514606</v>
      </c>
      <c r="ED22" s="306">
        <v>163.66229999999999</v>
      </c>
      <c r="EE22" s="291">
        <f t="shared" si="56"/>
        <v>-0.27276358838979792</v>
      </c>
      <c r="EF22" s="306">
        <v>162.82239999999999</v>
      </c>
      <c r="EG22" s="291">
        <f t="shared" si="57"/>
        <v>-0.2471524731892763</v>
      </c>
      <c r="EH22" s="306">
        <v>173.86150000000001</v>
      </c>
      <c r="EI22" s="291">
        <f t="shared" si="58"/>
        <v>-0.30294827163854654</v>
      </c>
      <c r="EJ22" s="306">
        <v>169.88560000000001</v>
      </c>
      <c r="EK22" s="291">
        <f t="shared" si="59"/>
        <v>-0.28780308664385534</v>
      </c>
      <c r="EL22" s="306">
        <v>169.17160000000001</v>
      </c>
      <c r="EM22" s="291">
        <f t="shared" si="60"/>
        <v>-0.26485262209645166</v>
      </c>
      <c r="EN22" s="290">
        <f t="shared" si="66"/>
        <v>2296.4484000000002</v>
      </c>
      <c r="EO22" s="291">
        <f t="shared" si="61"/>
        <v>9.7320227886493874E-2</v>
      </c>
      <c r="EP22" s="447">
        <v>762</v>
      </c>
      <c r="EQ22" s="291">
        <f>(EP22-FP22)/FP22</f>
        <v>-5.2238805970149252E-2</v>
      </c>
      <c r="ER22" s="306">
        <v>0</v>
      </c>
      <c r="ES22" s="291">
        <f>(ER22-FQ22)/FQ22</f>
        <v>-1</v>
      </c>
      <c r="ET22" s="306">
        <v>12</v>
      </c>
      <c r="EU22" s="291">
        <f>(ET22-FR22)/FR22</f>
        <v>-0.98557692307692313</v>
      </c>
      <c r="EV22" s="306">
        <v>41</v>
      </c>
      <c r="EW22" s="291">
        <f>(EV22-FS22)/FS22</f>
        <v>-0.9469598965071151</v>
      </c>
      <c r="EX22" s="306">
        <v>41.3</v>
      </c>
      <c r="EY22" s="291">
        <f>(EX22-FT22)/FT22</f>
        <v>-0.94507978723404262</v>
      </c>
      <c r="EZ22" s="306">
        <v>35.5</v>
      </c>
      <c r="FA22" s="291">
        <f>(EZ22-FU22)/FU22</f>
        <v>-0.94697535474234507</v>
      </c>
      <c r="FB22" s="306">
        <v>41.575600000000001</v>
      </c>
      <c r="FC22" s="291">
        <f>(FB22-FV22)/FV22</f>
        <v>-0.94077549857549858</v>
      </c>
      <c r="FD22" s="306">
        <v>225.04689999999999</v>
      </c>
      <c r="FE22" s="291">
        <f>(FD22-FW22)/FW22</f>
        <v>-0.71549064475347657</v>
      </c>
      <c r="FF22" s="306">
        <v>216.27539999999999</v>
      </c>
      <c r="FG22" s="291">
        <f>(FF22-FX22)/FX22</f>
        <v>-0.73816537530266346</v>
      </c>
      <c r="FH22" s="306">
        <v>249.42410000000001</v>
      </c>
      <c r="FI22" s="291">
        <f>(FH22-FY22)/FY22</f>
        <v>-0.70306654761904763</v>
      </c>
      <c r="FJ22" s="306">
        <v>238.53739999999999</v>
      </c>
      <c r="FK22" s="291">
        <f>(FJ22-GA22)/GA22</f>
        <v>-0.67895370121130549</v>
      </c>
      <c r="FL22" s="306">
        <v>230.11930000000001</v>
      </c>
      <c r="FM22" s="291">
        <f>(FL22-GC22)/GC22</f>
        <v>-0.66405941605839414</v>
      </c>
      <c r="FN22" s="292">
        <f t="shared" si="62"/>
        <v>2092.7786999999998</v>
      </c>
      <c r="FO22" s="291">
        <f>(FN22-(FP22+FQ22+FR22+FS22+FT22+FU22+FV22+FW22+FX22+FY22+GA22+GC22))/(FP22+FQ22+FR22+FS22+FT22+FU22+FV22+FW22+FX22+FY22+GA22+GC22)</f>
        <v>-0.7812616984583225</v>
      </c>
      <c r="FP22" s="447">
        <v>804</v>
      </c>
      <c r="FQ22" s="447">
        <v>1150</v>
      </c>
      <c r="FR22" s="447">
        <v>832</v>
      </c>
      <c r="FS22" s="447">
        <v>773</v>
      </c>
      <c r="FT22" s="447">
        <v>752</v>
      </c>
      <c r="FU22" s="447">
        <v>669.5</v>
      </c>
      <c r="FV22" s="447">
        <v>702</v>
      </c>
      <c r="FW22" s="390" t="s">
        <v>266</v>
      </c>
      <c r="FX22" s="390" t="s">
        <v>267</v>
      </c>
      <c r="FY22" s="390" t="s">
        <v>268</v>
      </c>
      <c r="FZ22" s="294">
        <f>(FY22-HA22)/HA22</f>
        <v>-8.8937093275488072E-2</v>
      </c>
      <c r="GA22" s="390" t="s">
        <v>269</v>
      </c>
      <c r="GB22" s="294">
        <f>(GA22-HC22)/HC22</f>
        <v>-4.1290322580645161E-2</v>
      </c>
      <c r="GC22" s="390" t="s">
        <v>270</v>
      </c>
      <c r="GD22" s="294">
        <f>(GC22-HE22)/HE22</f>
        <v>-8.0536912751677847E-2</v>
      </c>
      <c r="GE22" s="293">
        <f>FP22+FQ22+FR22+FS22+FT22+FU22+FV22+FW22+FX22+FY22+GA22+GC22</f>
        <v>9567.5</v>
      </c>
      <c r="GF22" s="295">
        <f>(GE22-HG22)/HG22</f>
        <v>-0.10071435285271173</v>
      </c>
      <c r="GG22" s="249"/>
      <c r="GH22" s="448"/>
      <c r="GI22" s="297">
        <v>864</v>
      </c>
      <c r="GJ22" s="294">
        <f>(GI22-HL22)/HL22</f>
        <v>-5.7797164667393673E-2</v>
      </c>
      <c r="GK22" s="293">
        <v>1240</v>
      </c>
      <c r="GL22" s="294">
        <f>(GK22-HN22)/HN22</f>
        <v>-4.7619047619047616E-2</v>
      </c>
      <c r="GM22" s="447">
        <v>945</v>
      </c>
      <c r="GN22" s="294">
        <f>(GM22-HP22)/HP22</f>
        <v>-4.9295774647887321E-2</v>
      </c>
      <c r="GO22" s="447">
        <v>863</v>
      </c>
      <c r="GP22" s="294">
        <f>(GO22-HR22)/HR22</f>
        <v>-4.7461368653421633E-2</v>
      </c>
      <c r="GQ22" s="447">
        <v>884</v>
      </c>
      <c r="GR22" s="294">
        <f>(GQ22-HT22)/HT22</f>
        <v>-4.4324324324324323E-2</v>
      </c>
      <c r="GS22" s="293">
        <v>795</v>
      </c>
      <c r="GT22" s="294">
        <f>(GS22-HW22)/HW22</f>
        <v>-4.4471153846153848E-2</v>
      </c>
      <c r="GU22" s="293">
        <v>807</v>
      </c>
      <c r="GV22" s="294">
        <f>(GU22-HY22)/HY22</f>
        <v>-3.1212484993997598E-2</v>
      </c>
      <c r="GW22" s="293">
        <v>890</v>
      </c>
      <c r="GX22" s="294">
        <f>(GW22-IA22)/IA22</f>
        <v>-3.1556039173014146E-2</v>
      </c>
      <c r="GY22" s="293">
        <v>909</v>
      </c>
      <c r="GZ22" s="294">
        <f>(GY22-IC22)/IC22</f>
        <v>-1.7297297297297298E-2</v>
      </c>
      <c r="HA22" s="293">
        <v>922</v>
      </c>
      <c r="HB22" s="294">
        <f>(HA22-IE22)/IE22</f>
        <v>-4.6535677352637021E-2</v>
      </c>
      <c r="HC22" s="293">
        <v>775</v>
      </c>
      <c r="HD22" s="294">
        <f>(HC22-IG22)/IG22</f>
        <v>-4.5566502463054187E-2</v>
      </c>
      <c r="HE22" s="293">
        <v>745</v>
      </c>
      <c r="HF22" s="294">
        <f>(HE22-II22)/II22</f>
        <v>-4.8531289910600253E-2</v>
      </c>
      <c r="HG22" s="293">
        <f>GI22+GK22+GM22+GO22+GQ22+GS22+GU22+GW22+GY22+HA22+HC22+HE22</f>
        <v>10639</v>
      </c>
      <c r="HH22" s="293">
        <f>HE22+HC22+HA22+GY22+GW22+GU22+GS22+GQ22+GO22+GM22+GK22+GI22</f>
        <v>10639</v>
      </c>
      <c r="HI22" s="295"/>
      <c r="HJ22" s="287"/>
      <c r="HK22" s="391"/>
      <c r="HL22" s="297">
        <v>917</v>
      </c>
      <c r="HM22" s="298">
        <f>(HL22-IN22)/IN22</f>
        <v>2.1158129175946547E-2</v>
      </c>
      <c r="HN22" s="373">
        <v>1302</v>
      </c>
      <c r="HO22" s="298">
        <f>(HN22-IP22)/IP22</f>
        <v>2.037617554858934E-2</v>
      </c>
      <c r="HP22" s="373">
        <v>994</v>
      </c>
      <c r="HQ22" s="377">
        <f>(HP22-IR22)/IR22</f>
        <v>1.3251783893985729E-2</v>
      </c>
      <c r="HR22" s="375">
        <v>906</v>
      </c>
      <c r="HS22" s="376">
        <f>(HR22-IT22)/IT22</f>
        <v>1.0033444816053512E-2</v>
      </c>
      <c r="HT22" s="375">
        <v>925</v>
      </c>
      <c r="HU22" s="376">
        <f>(HT22-IV22)/IV22</f>
        <v>1.092896174863388E-2</v>
      </c>
      <c r="HV22" s="377"/>
      <c r="HW22" s="375">
        <v>832</v>
      </c>
      <c r="HX22" s="376">
        <f>(HW22-IX22)/IX22</f>
        <v>1.0935601458080195E-2</v>
      </c>
      <c r="HY22" s="375">
        <v>833</v>
      </c>
      <c r="HZ22" s="376">
        <f>(HY22-IZ22)/IZ22</f>
        <v>1.0922330097087379E-2</v>
      </c>
      <c r="IA22" s="375">
        <v>919</v>
      </c>
      <c r="IB22" s="308">
        <f>(IA22-JB22)/JB22</f>
        <v>1.1001100110011002E-2</v>
      </c>
      <c r="IC22" s="375">
        <v>925</v>
      </c>
      <c r="ID22" s="308">
        <f>(IC22-JD22)/JD22</f>
        <v>9.8253275109170309E-3</v>
      </c>
      <c r="IE22" s="375">
        <v>967</v>
      </c>
      <c r="IF22" s="308">
        <f>(IE22-JF22)/JF22</f>
        <v>1.0449320794148381E-2</v>
      </c>
      <c r="IG22" s="375">
        <v>812</v>
      </c>
      <c r="IH22" s="308">
        <f>(IG22-JH22)/JH22</f>
        <v>1.1207970112079701E-2</v>
      </c>
      <c r="II22" s="375">
        <v>783</v>
      </c>
      <c r="IJ22" s="240">
        <f>(II22-JJ22)/JJ22</f>
        <v>1.032258064516129E-2</v>
      </c>
      <c r="IK22" s="309">
        <f>HL22+HN22+HP22+HR22+HT22+HW22+HY22+IA22+IC22+IE22+IG22+II22</f>
        <v>11115</v>
      </c>
      <c r="IL22" s="53">
        <f>IK22/JL22-1</f>
        <v>1.2848551120831164E-2</v>
      </c>
      <c r="IM22" s="250"/>
      <c r="IN22" s="449">
        <v>898</v>
      </c>
      <c r="IO22" s="236">
        <f>IN22/JP22-1</f>
        <v>3.8750722961249373E-2</v>
      </c>
      <c r="IP22" s="329">
        <v>1276</v>
      </c>
      <c r="IQ22" s="236">
        <f>IP22/JQ22-1</f>
        <v>3.6673545326032286E-2</v>
      </c>
      <c r="IR22" s="450">
        <v>981</v>
      </c>
      <c r="IS22" s="312">
        <f>(IR22-JR22)/JR22</f>
        <v>3.4777380462643614E-2</v>
      </c>
      <c r="IT22" s="451">
        <v>897</v>
      </c>
      <c r="IU22" s="236">
        <f>(IT22-JS22)/JS22</f>
        <v>2.0789093698050955E-2</v>
      </c>
      <c r="IV22" s="451">
        <v>915</v>
      </c>
      <c r="IW22" s="236">
        <f>(IV22-JT22)/JT22</f>
        <v>2.1674970621115806E-2</v>
      </c>
      <c r="IX22" s="451">
        <v>823</v>
      </c>
      <c r="IY22" s="382">
        <f>(IX22-JU22)/JU22</f>
        <v>2.0433467241977903E-2</v>
      </c>
      <c r="IZ22" s="452">
        <v>824</v>
      </c>
      <c r="JA22" s="382">
        <f>(IZ22-JV22)/JV22</f>
        <v>1.4690851773861797E-2</v>
      </c>
      <c r="JB22" s="329">
        <v>909</v>
      </c>
      <c r="JC22" s="382">
        <f>(JB22-JW22)/JW22</f>
        <v>2.0603278140631696E-2</v>
      </c>
      <c r="JD22" s="329">
        <v>916</v>
      </c>
      <c r="JE22" s="380">
        <f>(JD22-JX22)/JX22</f>
        <v>2.1529422990473647E-2</v>
      </c>
      <c r="JF22" s="329">
        <v>957</v>
      </c>
      <c r="JG22" s="382">
        <f>(JF22-JY22)/JY22</f>
        <v>6.635820382302187E-3</v>
      </c>
      <c r="JH22" s="292">
        <v>803</v>
      </c>
      <c r="JI22" s="298">
        <f>(JH22-JZ22)/JZ22</f>
        <v>-3.5743494062044114E-2</v>
      </c>
      <c r="JJ22" s="383">
        <v>775</v>
      </c>
      <c r="JK22" s="298">
        <f>(JJ22-KA22)/KA22</f>
        <v>-9.6999708709583451E-2</v>
      </c>
      <c r="JL22" s="317">
        <f t="shared" si="64"/>
        <v>10974</v>
      </c>
      <c r="JM22" s="316">
        <f>JL22/JO22-1</f>
        <v>9.9995070552711951E-3</v>
      </c>
      <c r="JN22" s="318"/>
      <c r="JO22" s="442">
        <v>10865.3518376415</v>
      </c>
      <c r="JP22" s="306">
        <v>864.5</v>
      </c>
      <c r="JQ22" s="306">
        <v>1230.8599999999999</v>
      </c>
      <c r="JR22" s="306">
        <v>948.03</v>
      </c>
      <c r="JS22" s="306">
        <v>878.73195896951097</v>
      </c>
      <c r="JT22" s="306">
        <v>895.58815309308795</v>
      </c>
      <c r="JU22" s="306">
        <v>806.52</v>
      </c>
      <c r="JV22" s="306">
        <v>812.07</v>
      </c>
      <c r="JW22" s="306">
        <v>890.64969657558402</v>
      </c>
      <c r="JX22" s="306">
        <v>896.69468092114096</v>
      </c>
      <c r="JY22" s="306">
        <v>950.69138274510101</v>
      </c>
      <c r="JZ22" s="306">
        <v>832.76596533709903</v>
      </c>
      <c r="KA22" s="306">
        <v>858.25</v>
      </c>
    </row>
    <row r="23" spans="1:287" ht="28.8" hidden="1" customHeight="1">
      <c r="A23" s="686"/>
      <c r="B23" s="71" t="s">
        <v>209</v>
      </c>
      <c r="C23" s="319">
        <v>10120.851699999999</v>
      </c>
      <c r="D23" s="275">
        <f t="shared" si="78"/>
        <v>-0.33648557238818033</v>
      </c>
      <c r="E23" s="274">
        <v>16615.755099999998</v>
      </c>
      <c r="F23" s="275">
        <f t="shared" si="79"/>
        <v>4.3518824217806173E-2</v>
      </c>
      <c r="G23" s="274">
        <v>15869.8464</v>
      </c>
      <c r="H23" s="275">
        <f t="shared" si="80"/>
        <v>0.12262871568588807</v>
      </c>
      <c r="I23" s="274">
        <v>14345.650799999999</v>
      </c>
      <c r="J23" s="275">
        <f t="shared" si="81"/>
        <v>-6.4835666443527118E-2</v>
      </c>
      <c r="K23" s="274">
        <v>14014.5296</v>
      </c>
      <c r="L23" s="275">
        <f t="shared" si="82"/>
        <v>-3.5094332316707E-2</v>
      </c>
      <c r="M23" s="274">
        <v>11627.775299999999</v>
      </c>
      <c r="N23" s="275">
        <f t="shared" si="83"/>
        <v>-0.11113379185589267</v>
      </c>
      <c r="O23" s="274">
        <v>12669.559600000001</v>
      </c>
      <c r="P23" s="275">
        <f t="shared" si="84"/>
        <v>-7.7918883007273787E-2</v>
      </c>
      <c r="Q23" s="126"/>
      <c r="R23" s="126"/>
      <c r="S23" s="274">
        <f t="shared" si="7"/>
        <v>95263.968499999988</v>
      </c>
      <c r="T23" s="275">
        <f t="shared" si="8"/>
        <v>-0.17706359901542545</v>
      </c>
      <c r="U23" s="275"/>
      <c r="V23" s="319">
        <v>15253.401099999999</v>
      </c>
      <c r="W23" s="275">
        <f t="shared" si="85"/>
        <v>0.36609719295321241</v>
      </c>
      <c r="X23" s="319">
        <v>15922.813</v>
      </c>
      <c r="Y23" s="320">
        <f t="shared" si="86"/>
        <v>0.16999319941971325</v>
      </c>
      <c r="Z23" s="319">
        <v>14136.326800000001</v>
      </c>
      <c r="AA23" s="320">
        <f t="shared" si="87"/>
        <v>0.11600455479750149</v>
      </c>
      <c r="AB23" s="319">
        <v>15340.245864</v>
      </c>
      <c r="AC23" s="320">
        <f t="shared" si="88"/>
        <v>0.1376571967493192</v>
      </c>
      <c r="AD23" s="319">
        <v>14524.2484</v>
      </c>
      <c r="AE23" s="320">
        <f t="shared" si="89"/>
        <v>0.13551530336932038</v>
      </c>
      <c r="AF23" s="319">
        <v>13081.581</v>
      </c>
      <c r="AG23" s="320">
        <f t="shared" si="90"/>
        <v>0.14905557860855168</v>
      </c>
      <c r="AH23" s="319">
        <v>13740.179</v>
      </c>
      <c r="AI23" s="320">
        <f t="shared" si="91"/>
        <v>9.4994716338390406E-2</v>
      </c>
      <c r="AJ23" s="319">
        <v>13762.238600000001</v>
      </c>
      <c r="AK23" s="320">
        <f t="shared" si="92"/>
        <v>5.2920771780207376E-2</v>
      </c>
      <c r="AL23" s="319">
        <v>12615.686799999999</v>
      </c>
      <c r="AM23" s="320">
        <f t="shared" si="93"/>
        <v>0.15183294697399163</v>
      </c>
      <c r="AN23" s="319">
        <v>14007.3104</v>
      </c>
      <c r="AO23" s="320">
        <f t="shared" si="94"/>
        <v>0.11311132915972277</v>
      </c>
      <c r="AP23" s="319">
        <v>12472.8922</v>
      </c>
      <c r="AQ23" s="320">
        <f t="shared" si="95"/>
        <v>-1.7446043992811466E-3</v>
      </c>
      <c r="AR23" s="319">
        <v>10530.509172</v>
      </c>
      <c r="AS23" s="320">
        <f t="shared" si="96"/>
        <v>-3.1343806562221688E-2</v>
      </c>
      <c r="AT23" s="276">
        <f t="shared" si="21"/>
        <v>165387.432336</v>
      </c>
      <c r="AU23" s="275">
        <f t="shared" si="22"/>
        <v>0.12033814619750771</v>
      </c>
      <c r="AV23" s="277"/>
      <c r="AW23" s="111">
        <v>11165.677799999999</v>
      </c>
      <c r="AX23" s="275">
        <v>7.9430972071010505E-2</v>
      </c>
      <c r="AY23" s="319">
        <v>13609.320984</v>
      </c>
      <c r="AZ23" s="320">
        <f t="shared" si="67"/>
        <v>5.8472921313482473E-2</v>
      </c>
      <c r="BA23" s="319">
        <v>12666.907800000001</v>
      </c>
      <c r="BB23" s="320">
        <f t="shared" si="68"/>
        <v>0.10975672942647896</v>
      </c>
      <c r="BC23" s="319">
        <v>13484.066999999999</v>
      </c>
      <c r="BD23" s="320">
        <f t="shared" si="69"/>
        <v>0.16790805217498472</v>
      </c>
      <c r="BE23" s="321">
        <v>12790.887412</v>
      </c>
      <c r="BF23" s="320">
        <f t="shared" si="70"/>
        <v>0.11446605636384799</v>
      </c>
      <c r="BG23" s="319">
        <v>11384.6373</v>
      </c>
      <c r="BH23" s="320">
        <f t="shared" si="71"/>
        <v>-1.5356756529535387E-3</v>
      </c>
      <c r="BI23" s="319">
        <v>12548.169223999999</v>
      </c>
      <c r="BJ23" s="320">
        <f t="shared" si="72"/>
        <v>-0.12626607727419203</v>
      </c>
      <c r="BK23" s="319">
        <v>13070.535760000001</v>
      </c>
      <c r="BL23" s="320">
        <f t="shared" si="73"/>
        <v>-4.9130230259572305E-2</v>
      </c>
      <c r="BM23" s="319">
        <v>10952.70528</v>
      </c>
      <c r="BN23" s="320">
        <f t="shared" si="74"/>
        <v>-9.9248660401644928E-2</v>
      </c>
      <c r="BO23" s="319">
        <v>12583.925824</v>
      </c>
      <c r="BP23" s="320">
        <f t="shared" si="75"/>
        <v>-5.2506213465810858E-2</v>
      </c>
      <c r="BQ23" s="319">
        <v>12494.690492</v>
      </c>
      <c r="BR23" s="320">
        <f t="shared" si="76"/>
        <v>1.137325943317169E-3</v>
      </c>
      <c r="BS23" s="319">
        <v>10871.255708000001</v>
      </c>
      <c r="BT23" s="320">
        <f t="shared" si="77"/>
        <v>3.5369775650904378E-2</v>
      </c>
      <c r="BU23" s="274">
        <f t="shared" si="34"/>
        <v>147622.78058399999</v>
      </c>
      <c r="BV23" s="275">
        <f t="shared" si="35"/>
        <v>1.4108338825709943E-2</v>
      </c>
      <c r="BW23" s="345"/>
      <c r="BX23" s="111">
        <v>10344.0406</v>
      </c>
      <c r="BY23" s="320">
        <f t="shared" si="36"/>
        <v>-0.23063522638819178</v>
      </c>
      <c r="BZ23" s="111">
        <v>12857.5051</v>
      </c>
      <c r="CA23" s="275">
        <f t="shared" si="37"/>
        <v>-0.16111049965556767</v>
      </c>
      <c r="CB23" s="274">
        <v>11414.1302</v>
      </c>
      <c r="CC23" s="275">
        <f t="shared" si="38"/>
        <v>0.13520905709461561</v>
      </c>
      <c r="CD23" s="274">
        <v>11545.486800000001</v>
      </c>
      <c r="CE23" s="275">
        <v>0.22571959818051199</v>
      </c>
      <c r="CF23" s="319">
        <v>11477.144</v>
      </c>
      <c r="CG23" s="275">
        <f t="shared" si="39"/>
        <v>7.5629809808786641E-2</v>
      </c>
      <c r="CH23" s="319">
        <v>11402.147300000001</v>
      </c>
      <c r="CI23" s="275">
        <f t="shared" si="40"/>
        <v>-2.1532715131427071E-3</v>
      </c>
      <c r="CJ23" s="319">
        <v>14361.5452</v>
      </c>
      <c r="CK23" s="275">
        <f t="shared" si="41"/>
        <v>0.14188170460811089</v>
      </c>
      <c r="CL23" s="274">
        <v>13745.8737</v>
      </c>
      <c r="CM23" s="275">
        <f t="shared" si="42"/>
        <v>0.41901864595864557</v>
      </c>
      <c r="CN23" s="274">
        <f>11938.0841+CN25</f>
        <v>12159.521500000001</v>
      </c>
      <c r="CO23" s="275">
        <f t="shared" si="43"/>
        <v>0.19750066458485716</v>
      </c>
      <c r="CP23" s="274">
        <f>13053.922+CP25</f>
        <v>13281.275300000001</v>
      </c>
      <c r="CQ23" s="275">
        <f t="shared" si="44"/>
        <v>0.81276096115859708</v>
      </c>
      <c r="CR23" s="274">
        <v>12480.4961</v>
      </c>
      <c r="CS23" s="275">
        <f t="shared" si="45"/>
        <v>1.5307817105648254</v>
      </c>
      <c r="CT23" s="274">
        <v>10499.877399999999</v>
      </c>
      <c r="CU23" s="275">
        <f t="shared" si="46"/>
        <v>1.2912261923816715</v>
      </c>
      <c r="CV23" s="274">
        <f t="shared" si="47"/>
        <v>145569.04319999999</v>
      </c>
      <c r="CW23" s="275">
        <f t="shared" si="48"/>
        <v>0.21711850800025667</v>
      </c>
      <c r="CX23" s="323">
        <f t="shared" si="49"/>
        <v>-0.15869711300979461</v>
      </c>
      <c r="CY23" s="323"/>
      <c r="CZ23" s="395">
        <v>13444.910599999999</v>
      </c>
      <c r="DA23" s="111">
        <v>15326.8161</v>
      </c>
      <c r="DB23" s="111">
        <v>10054.6504</v>
      </c>
      <c r="DC23" s="276">
        <v>9419.3539999999994</v>
      </c>
      <c r="DD23" s="319">
        <v>10670.161700000001</v>
      </c>
      <c r="DE23" s="319">
        <v>11426.752200000001</v>
      </c>
      <c r="DF23" s="274">
        <v>12577.0867</v>
      </c>
      <c r="DG23" s="274">
        <v>9686.8873000000003</v>
      </c>
      <c r="DH23" s="274">
        <v>10154.0833</v>
      </c>
      <c r="DI23" s="274">
        <v>7326.5452999999998</v>
      </c>
      <c r="DJ23" s="274">
        <v>4931.4786999999997</v>
      </c>
      <c r="DK23" s="274">
        <v>4582.6454999999996</v>
      </c>
      <c r="DL23" s="274">
        <v>119601.37179999999</v>
      </c>
      <c r="DM23" s="325">
        <v>-0.26484048417025802</v>
      </c>
      <c r="DN23" s="326"/>
      <c r="DO23" s="327">
        <v>13714.2232</v>
      </c>
      <c r="DP23" s="84">
        <f>(DO23-DX23)/DX23</f>
        <v>-0.14412291238412642</v>
      </c>
      <c r="DQ23" s="244">
        <v>14269.0026</v>
      </c>
      <c r="DR23" s="245"/>
      <c r="DS23" s="244">
        <v>16754.9696</v>
      </c>
      <c r="DT23" s="53">
        <f t="shared" si="50"/>
        <v>4.4048289032258063</v>
      </c>
      <c r="DU23" s="109">
        <f t="shared" si="51"/>
        <v>44738.195399999997</v>
      </c>
      <c r="DV23" s="244">
        <v>16683.606</v>
      </c>
      <c r="DW23" s="53">
        <f t="shared" si="52"/>
        <v>1.7127814634146341</v>
      </c>
      <c r="DX23" s="244">
        <v>16023.589599999999</v>
      </c>
      <c r="DY23" s="53">
        <f t="shared" si="53"/>
        <v>1.5865358514931396</v>
      </c>
      <c r="DZ23" s="244">
        <v>12515.6255</v>
      </c>
      <c r="EA23" s="53">
        <f t="shared" si="54"/>
        <v>1.35035220657277</v>
      </c>
      <c r="EB23" s="244">
        <v>15539.8946</v>
      </c>
      <c r="EC23" s="53">
        <f t="shared" si="55"/>
        <v>2.1147865975876874</v>
      </c>
      <c r="ED23" s="244">
        <v>8724.4377000000004</v>
      </c>
      <c r="EE23" s="53">
        <f t="shared" si="56"/>
        <v>-0.4751756994910572</v>
      </c>
      <c r="EF23" s="244">
        <v>12040.623600000001</v>
      </c>
      <c r="EG23" s="53">
        <f t="shared" si="57"/>
        <v>-0.33328298514723886</v>
      </c>
      <c r="EH23" s="244">
        <v>13418.4503</v>
      </c>
      <c r="EI23" s="53">
        <f t="shared" si="58"/>
        <v>-0.33751383556268727</v>
      </c>
      <c r="EJ23" s="244">
        <v>11625.880999999999</v>
      </c>
      <c r="EK23" s="53">
        <f t="shared" si="59"/>
        <v>-0.39177386077622905</v>
      </c>
      <c r="EL23" s="244">
        <v>11377.3433</v>
      </c>
      <c r="EM23" s="53">
        <f t="shared" si="60"/>
        <v>-0.38122721668579201</v>
      </c>
      <c r="EN23" s="111">
        <f t="shared" si="66"/>
        <v>162687.647</v>
      </c>
      <c r="EO23" s="53">
        <f t="shared" si="61"/>
        <v>5.1407330940983938E-2</v>
      </c>
      <c r="EP23" s="246">
        <v>36535</v>
      </c>
      <c r="EQ23" s="53">
        <f>(EP23-FP23)/FP23</f>
        <v>-5.1900869339561437E-2</v>
      </c>
      <c r="ER23" s="244">
        <v>0</v>
      </c>
      <c r="ES23" s="53">
        <f>(ER23-FQ23)/FQ23</f>
        <v>-1</v>
      </c>
      <c r="ET23" s="244">
        <v>3100</v>
      </c>
      <c r="EU23" s="53">
        <f>(ET23-FR23)/FR23</f>
        <v>-0.92003095575906102</v>
      </c>
      <c r="EV23" s="244">
        <v>6150</v>
      </c>
      <c r="EW23" s="53">
        <f>(EV23-FS23)/FS23</f>
        <v>-0.83102074460777575</v>
      </c>
      <c r="EX23" s="244">
        <v>6195</v>
      </c>
      <c r="EY23" s="53">
        <f>(EX23-FT23)/FT23</f>
        <v>-0.84151551587403106</v>
      </c>
      <c r="EZ23" s="244">
        <v>5325</v>
      </c>
      <c r="FA23" s="53">
        <f>(EZ23-FU23)/FU23</f>
        <v>-0.84567901234567899</v>
      </c>
      <c r="FB23" s="244">
        <v>4989.0720000000001</v>
      </c>
      <c r="FC23" s="53">
        <f>(FB23-FV23)/FV23</f>
        <v>-0.87558734196154708</v>
      </c>
      <c r="FD23" s="244">
        <v>16623.5399</v>
      </c>
      <c r="FE23" s="53">
        <f>(FD23-FW23)/FW23</f>
        <v>-0.58611876260425744</v>
      </c>
      <c r="FF23" s="244">
        <v>18059.571499999998</v>
      </c>
      <c r="FG23" s="53">
        <f>(FF23-FX23)/FX23</f>
        <v>-0.57526877939793042</v>
      </c>
      <c r="FH23" s="244">
        <v>20254.687600000001</v>
      </c>
      <c r="FI23" s="53">
        <f>(FH23-FY23)/FY23</f>
        <v>-0.49890681576408302</v>
      </c>
      <c r="FJ23" s="244">
        <v>19114.4054</v>
      </c>
      <c r="FK23" s="53">
        <f>(FJ23-GA23)/GA23</f>
        <v>-0.4807138091227689</v>
      </c>
      <c r="FL23" s="244">
        <v>18386.948499999999</v>
      </c>
      <c r="FM23" s="53">
        <f>(FL23-GC23)/GC23</f>
        <v>-0.50822572146888123</v>
      </c>
      <c r="FN23" s="109">
        <f t="shared" si="62"/>
        <v>154733.2249</v>
      </c>
      <c r="FO23" s="53">
        <f>(FN23-(FP23+FQ23+FR23+FS23+FT23+FU23+FV23+FW23+FX23+FY23+GA23+GC23))/(FP23+FQ23+FR23+FS23+FT23+FU23+FV23+FW23+FX23+FY23+GA23+GC23)</f>
        <v>-0.67214341885014206</v>
      </c>
      <c r="FP23" s="246">
        <v>38535</v>
      </c>
      <c r="FQ23" s="246">
        <v>47259</v>
      </c>
      <c r="FR23" s="246">
        <v>38765</v>
      </c>
      <c r="FS23" s="246">
        <v>36395</v>
      </c>
      <c r="FT23" s="246">
        <v>39089</v>
      </c>
      <c r="FU23" s="246">
        <v>34506</v>
      </c>
      <c r="FV23" s="246">
        <v>40101</v>
      </c>
      <c r="FW23" s="453" t="s">
        <v>271</v>
      </c>
      <c r="FX23" s="453" t="s">
        <v>272</v>
      </c>
      <c r="FY23" s="453" t="s">
        <v>273</v>
      </c>
      <c r="FZ23" s="328">
        <f>(FY23-HA23)/HA23</f>
        <v>-7.9688531681883376E-2</v>
      </c>
      <c r="GA23" s="453" t="s">
        <v>274</v>
      </c>
      <c r="GB23" s="328">
        <f>(GA23-HC23)/HC23</f>
        <v>2.1082415600987545E-2</v>
      </c>
      <c r="GC23" s="453" t="s">
        <v>275</v>
      </c>
      <c r="GD23" s="328">
        <f>(GC23-HE23)/HE23</f>
        <v>-7.1057666028969665E-2</v>
      </c>
      <c r="GE23" s="329">
        <f>FP23+FQ23+FR23+FS23+FT23+FU23+FV23+FW23+FX23+FY23+GA23+GC23</f>
        <v>471954</v>
      </c>
      <c r="GF23" s="454">
        <f>(GE23-HG23)/HG23</f>
        <v>-8.1621096752474712E-2</v>
      </c>
      <c r="GG23" s="330"/>
      <c r="GH23" s="250"/>
      <c r="GI23" s="332">
        <v>41007</v>
      </c>
      <c r="GJ23" s="53">
        <f>(GI23-HL23)/HL23</f>
        <v>-5.9472477064220181E-2</v>
      </c>
      <c r="GK23" s="109">
        <v>49390</v>
      </c>
      <c r="GL23" s="53">
        <f>(GK23-HN23)/HN23</f>
        <v>-5.6686657244356162E-2</v>
      </c>
      <c r="GM23" s="244">
        <v>42379</v>
      </c>
      <c r="GN23" s="53">
        <f>(GM23-HP23)/HP23</f>
        <v>-5.0117673428219212E-2</v>
      </c>
      <c r="GO23" s="244">
        <v>39975</v>
      </c>
      <c r="GP23" s="53">
        <f>(GO23-HR23)/HR23</f>
        <v>-4.7147998951207304E-2</v>
      </c>
      <c r="GQ23" s="244">
        <v>45531</v>
      </c>
      <c r="GR23" s="53">
        <f>(GQ23-HT23)/HT23</f>
        <v>-4.348648137644167E-2</v>
      </c>
      <c r="GS23" s="109">
        <v>39306</v>
      </c>
      <c r="GT23" s="53">
        <f>(GS23-HW23)/HW23</f>
        <v>-4.8488222905420125E-2</v>
      </c>
      <c r="GU23" s="109">
        <v>44406</v>
      </c>
      <c r="GV23" s="53">
        <f>(GU23-HY23)/HY23</f>
        <v>-3.5428025284010685E-2</v>
      </c>
      <c r="GW23" s="109">
        <v>44596</v>
      </c>
      <c r="GX23" s="53">
        <f>(GW23-IA23)/IA23</f>
        <v>-3.1490248881553232E-2</v>
      </c>
      <c r="GY23" s="109">
        <v>47090</v>
      </c>
      <c r="GZ23" s="53">
        <f>(GY23-IC23)/IC23</f>
        <v>-2.1811383464894057E-2</v>
      </c>
      <c r="HA23" s="109">
        <v>43921</v>
      </c>
      <c r="HB23" s="53">
        <f>(HA23-IE23)/IE23</f>
        <v>-4.5216408338949153E-2</v>
      </c>
      <c r="HC23" s="109">
        <v>36049</v>
      </c>
      <c r="HD23" s="53">
        <f>(HC23-IG23)/IG23</f>
        <v>-4.7557399138682663E-2</v>
      </c>
      <c r="HE23" s="109">
        <v>40249</v>
      </c>
      <c r="HF23" s="53">
        <f>(HE23-II23)/II23</f>
        <v>-4.7315849270971405E-2</v>
      </c>
      <c r="HG23" s="329">
        <f>GI23+GK23+GM23+GO23+GQ23+GS23+GU23+GW23+GY23+HA23+HC23+HE23</f>
        <v>513899</v>
      </c>
      <c r="HH23" s="109">
        <f>HE23+HC23+HA23+GY23+GW23+GU23+GS23+GQ23+GO23+GM23+GK23+GI23</f>
        <v>513899</v>
      </c>
      <c r="HI23" s="312"/>
      <c r="HJ23" s="326"/>
      <c r="HK23" s="396"/>
      <c r="HL23" s="332">
        <v>43600</v>
      </c>
      <c r="HM23" s="333">
        <f>(HL23-IN23)/IN23</f>
        <v>3.0245746691871456E-2</v>
      </c>
      <c r="HN23" s="336">
        <v>52358</v>
      </c>
      <c r="HO23" s="333">
        <f>(HN23-IP23)/IP23</f>
        <v>2.2397531780281581E-2</v>
      </c>
      <c r="HP23" s="336">
        <v>44615</v>
      </c>
      <c r="HQ23" s="338">
        <f>(HP23-IR23)/IR23</f>
        <v>1.5616107810330305E-2</v>
      </c>
      <c r="HR23" s="352">
        <v>41953</v>
      </c>
      <c r="HS23" s="245">
        <f>(HR23-IT23)/IT23</f>
        <v>1.2623702630943761E-2</v>
      </c>
      <c r="HT23" s="352">
        <v>47601</v>
      </c>
      <c r="HU23" s="245">
        <f>(HT23-IV23)/IV23</f>
        <v>1.1257438215805483E-2</v>
      </c>
      <c r="HV23" s="338"/>
      <c r="HW23" s="352">
        <v>41309</v>
      </c>
      <c r="HX23" s="245">
        <f>(HW23-IX23)/IX23</f>
        <v>1.1979421852033318E-2</v>
      </c>
      <c r="HY23" s="352">
        <v>46037</v>
      </c>
      <c r="HZ23" s="245">
        <f>(HY23-IZ23)/IZ23</f>
        <v>1.1135515045025258E-2</v>
      </c>
      <c r="IA23" s="352">
        <v>46046</v>
      </c>
      <c r="IB23" s="337">
        <f>(IA23-JB23)/JB23</f>
        <v>1.5907335907335906E-2</v>
      </c>
      <c r="IC23" s="352">
        <v>48140</v>
      </c>
      <c r="ID23" s="339">
        <f>(IC23-JD23)/JD23</f>
        <v>1.4734090765371724E-2</v>
      </c>
      <c r="IE23" s="352">
        <v>46001</v>
      </c>
      <c r="IF23" s="339">
        <f>(IE23-JF23)/JF23</f>
        <v>1.0988769477593899E-2</v>
      </c>
      <c r="IG23" s="352">
        <v>37849</v>
      </c>
      <c r="IH23" s="240">
        <f>(IG23-JH23)/JH23</f>
        <v>1.0924145299145298E-2</v>
      </c>
      <c r="II23" s="352">
        <v>42248</v>
      </c>
      <c r="IJ23" s="240">
        <f>(II23-JJ23)/JJ23</f>
        <v>1.0282653402840881E-2</v>
      </c>
      <c r="IK23" s="309">
        <f>HL23+HN23+HP23+HR23+HT23+HW23+HY23+IA23+IC23+IE23+IG23+II23</f>
        <v>537757</v>
      </c>
      <c r="IL23" s="53">
        <f>IK23/JL23-1</f>
        <v>1.4949717469232571E-2</v>
      </c>
      <c r="IM23" s="250"/>
      <c r="IN23" s="424">
        <v>42320</v>
      </c>
      <c r="IO23" s="245">
        <f>IN23/JP23-1</f>
        <v>4.3548162386154887E-2</v>
      </c>
      <c r="IP23" s="109">
        <v>51211</v>
      </c>
      <c r="IQ23" s="245">
        <f>IP23/JQ23-1</f>
        <v>4.360517484375781E-2</v>
      </c>
      <c r="IR23" s="455">
        <v>43929</v>
      </c>
      <c r="IS23" s="312">
        <f>(IR23-JR23)/JR23</f>
        <v>4.0115071120345215E-2</v>
      </c>
      <c r="IT23" s="456">
        <v>41430</v>
      </c>
      <c r="IU23" s="245">
        <f>(IT23-JS23)/JS23</f>
        <v>2.911253675160896E-2</v>
      </c>
      <c r="IV23" s="456">
        <v>47071.1</v>
      </c>
      <c r="IW23" s="245">
        <f>(IV23-JT23)/JT23</f>
        <v>4.0324218749938315E-2</v>
      </c>
      <c r="IX23" s="456">
        <v>40820</v>
      </c>
      <c r="IY23" s="333">
        <f>(IX23-JU23)/JU23</f>
        <v>2.7885097453932126E-2</v>
      </c>
      <c r="IZ23" s="457">
        <v>45530</v>
      </c>
      <c r="JA23" s="333">
        <f>(IZ23-JV23)/JV23</f>
        <v>2.5522092271212913E-2</v>
      </c>
      <c r="JB23" s="109">
        <v>45325</v>
      </c>
      <c r="JC23" s="333">
        <f>(JB23-JW23)/JW23</f>
        <v>3.9840474626518352E-2</v>
      </c>
      <c r="JD23" s="109">
        <v>47441</v>
      </c>
      <c r="JE23" s="312">
        <f>(JD23-JX23)/JX23</f>
        <v>2.9734680657508158E-2</v>
      </c>
      <c r="JF23" s="109">
        <v>45501</v>
      </c>
      <c r="JG23" s="333">
        <f>(JF23-JY23)/JY23</f>
        <v>1.5201863278608259E-2</v>
      </c>
      <c r="JH23" s="109">
        <v>37440</v>
      </c>
      <c r="JI23" s="333">
        <f>(JH23-JZ23)/JZ23</f>
        <v>-5.3022638424618164E-2</v>
      </c>
      <c r="JJ23" s="109">
        <v>41818</v>
      </c>
      <c r="JK23" s="333">
        <f>(JJ23-KA23)/KA23</f>
        <v>-0.1044866891490803</v>
      </c>
      <c r="JL23" s="317">
        <f t="shared" si="64"/>
        <v>529836.1</v>
      </c>
      <c r="JM23" s="316">
        <f>JL23/JO23-1</f>
        <v>1.4648727441500586E-2</v>
      </c>
      <c r="JN23" s="318"/>
      <c r="JO23" s="424">
        <v>522186.72893427301</v>
      </c>
      <c r="JP23" s="244">
        <v>40553.949999999997</v>
      </c>
      <c r="JQ23" s="244">
        <v>49071.24</v>
      </c>
      <c r="JR23" s="244">
        <v>42234.75</v>
      </c>
      <c r="JS23" s="244">
        <v>40257.987849194498</v>
      </c>
      <c r="JT23" s="244">
        <v>45246.567513886199</v>
      </c>
      <c r="JU23" s="244">
        <v>39712.61</v>
      </c>
      <c r="JV23" s="244">
        <v>44396.898265901997</v>
      </c>
      <c r="JW23" s="244">
        <v>43588.416786987902</v>
      </c>
      <c r="JX23" s="244">
        <v>46071.090826724299</v>
      </c>
      <c r="JY23" s="244">
        <v>44819.657691578599</v>
      </c>
      <c r="JZ23" s="244">
        <v>39536.32</v>
      </c>
      <c r="KA23" s="244">
        <v>46697.24</v>
      </c>
    </row>
    <row r="24" spans="1:287" ht="28.8" customHeight="1">
      <c r="A24" s="686"/>
      <c r="B24" s="71" t="s">
        <v>211</v>
      </c>
      <c r="C24" s="319">
        <v>2.4889999999999999</v>
      </c>
      <c r="D24" s="275">
        <f t="shared" si="78"/>
        <v>-0.27546356941169625</v>
      </c>
      <c r="E24" s="274">
        <v>2.6698</v>
      </c>
      <c r="F24" s="275">
        <f t="shared" si="79"/>
        <v>-0.21777855908118726</v>
      </c>
      <c r="G24" s="274">
        <v>2.4174000000000002</v>
      </c>
      <c r="H24" s="275">
        <f t="shared" si="80"/>
        <v>-0.25462506166748877</v>
      </c>
      <c r="I24" s="274">
        <v>2.2694000000000001</v>
      </c>
      <c r="J24" s="275">
        <f t="shared" si="81"/>
        <v>-0.29870210135970332</v>
      </c>
      <c r="K24" s="274">
        <v>2.2831999999999999</v>
      </c>
      <c r="L24" s="275">
        <f t="shared" si="82"/>
        <v>-0.30328644228128532</v>
      </c>
      <c r="M24" s="274">
        <v>2.7014999999999998</v>
      </c>
      <c r="N24" s="275">
        <f t="shared" si="83"/>
        <v>-0.15567570946368303</v>
      </c>
      <c r="O24" s="274">
        <v>2.5339999999999998</v>
      </c>
      <c r="P24" s="275">
        <f t="shared" si="84"/>
        <v>-0.21041971769544765</v>
      </c>
      <c r="Q24" s="126"/>
      <c r="R24" s="126"/>
      <c r="S24" s="274">
        <f t="shared" si="7"/>
        <v>17.3643</v>
      </c>
      <c r="T24" s="275">
        <f t="shared" si="8"/>
        <v>-0.32937727862571842</v>
      </c>
      <c r="U24" s="275"/>
      <c r="V24" s="319">
        <v>3.4352999999999998</v>
      </c>
      <c r="W24" s="343">
        <f t="shared" si="85"/>
        <v>-0.60844142521713374</v>
      </c>
      <c r="X24" s="319">
        <v>3.4131</v>
      </c>
      <c r="Y24" s="344">
        <f t="shared" si="86"/>
        <v>-0.54154577691811734</v>
      </c>
      <c r="Z24" s="319">
        <v>3.2431999999999999</v>
      </c>
      <c r="AA24" s="344">
        <f t="shared" si="87"/>
        <v>-0.55391111783557756</v>
      </c>
      <c r="AB24" s="319">
        <v>3.2360000000000002</v>
      </c>
      <c r="AC24" s="344">
        <f t="shared" si="88"/>
        <v>-0.54666442520523373</v>
      </c>
      <c r="AD24" s="319">
        <v>3.2770999999999999</v>
      </c>
      <c r="AE24" s="344">
        <f t="shared" si="89"/>
        <v>-0.53857959505505337</v>
      </c>
      <c r="AF24" s="319">
        <v>3.1996000000000002</v>
      </c>
      <c r="AG24" s="344">
        <f t="shared" si="90"/>
        <v>-0.47350753636543141</v>
      </c>
      <c r="AH24" s="319">
        <v>3.2092999999999998</v>
      </c>
      <c r="AI24" s="344">
        <f t="shared" si="91"/>
        <v>-0.41203305058351514</v>
      </c>
      <c r="AJ24" s="319">
        <v>2.8792</v>
      </c>
      <c r="AK24" s="344">
        <f t="shared" si="92"/>
        <v>-0.42232298709897476</v>
      </c>
      <c r="AL24" s="319">
        <v>2.7959000000000001</v>
      </c>
      <c r="AM24" s="344">
        <f t="shared" si="93"/>
        <v>-0.39924795874516539</v>
      </c>
      <c r="AN24" s="319">
        <v>2.7006000000000001</v>
      </c>
      <c r="AO24" s="344">
        <f t="shared" si="94"/>
        <v>-0.34030339301854062</v>
      </c>
      <c r="AP24" s="319">
        <v>2.7075999999999998</v>
      </c>
      <c r="AQ24" s="344">
        <f t="shared" si="95"/>
        <v>-0.3408637226739375</v>
      </c>
      <c r="AR24" s="319">
        <v>2.3866999999999998</v>
      </c>
      <c r="AS24" s="344">
        <f t="shared" si="96"/>
        <v>-0.40585013691809813</v>
      </c>
      <c r="AT24" s="276">
        <f t="shared" si="21"/>
        <v>36.483600000000003</v>
      </c>
      <c r="AU24" s="275">
        <f t="shared" si="22"/>
        <v>-0.48702071118235102</v>
      </c>
      <c r="AV24" s="277"/>
      <c r="AW24" s="111">
        <v>8.7734000000000005</v>
      </c>
      <c r="AX24" s="275">
        <v>0.196182425523212</v>
      </c>
      <c r="AY24" s="319">
        <v>7.4447999999999999</v>
      </c>
      <c r="AZ24" s="320">
        <f t="shared" si="67"/>
        <v>-4.1999946496884544E-3</v>
      </c>
      <c r="BA24" s="111">
        <v>7.2702999999999998</v>
      </c>
      <c r="BB24" s="320">
        <f t="shared" si="68"/>
        <v>-0.14356225703852055</v>
      </c>
      <c r="BC24" s="111">
        <v>7.1382000000000003</v>
      </c>
      <c r="BD24" s="320">
        <f t="shared" si="69"/>
        <v>-0.14299092349805498</v>
      </c>
      <c r="BE24" s="400">
        <v>7.1021999999999998</v>
      </c>
      <c r="BF24" s="320">
        <f t="shared" si="70"/>
        <v>-0.15102323802237738</v>
      </c>
      <c r="BG24" s="111">
        <v>6.0772000000000004</v>
      </c>
      <c r="BH24" s="320">
        <f t="shared" si="71"/>
        <v>-0.26815992292870905</v>
      </c>
      <c r="BI24" s="111">
        <v>5.4583000000000004</v>
      </c>
      <c r="BJ24" s="320">
        <f t="shared" si="72"/>
        <v>-0.33452408529522926</v>
      </c>
      <c r="BK24" s="111">
        <v>4.9840999999999998</v>
      </c>
      <c r="BL24" s="320">
        <f t="shared" si="73"/>
        <v>-0.38898628188939699</v>
      </c>
      <c r="BM24" s="111">
        <v>4.6539999999999999</v>
      </c>
      <c r="BN24" s="320">
        <f t="shared" si="74"/>
        <v>-0.44413921601414141</v>
      </c>
      <c r="BO24" s="111">
        <v>4.0937000000000001</v>
      </c>
      <c r="BP24" s="320">
        <f t="shared" si="75"/>
        <v>-0.52307333838177905</v>
      </c>
      <c r="BQ24" s="111">
        <v>4.1078000000000001</v>
      </c>
      <c r="BR24" s="320">
        <f t="shared" si="76"/>
        <v>-0.50549543150874576</v>
      </c>
      <c r="BS24" s="111">
        <v>4.0170000000000003</v>
      </c>
      <c r="BT24" s="320">
        <f t="shared" si="77"/>
        <v>-0.53100372441652743</v>
      </c>
      <c r="BU24" s="274">
        <f t="shared" si="34"/>
        <v>71.120999999999981</v>
      </c>
      <c r="BV24" s="275">
        <f t="shared" si="35"/>
        <v>-0.27785528472124943</v>
      </c>
      <c r="BW24" s="345"/>
      <c r="BX24" s="111">
        <v>7.3345000000000002</v>
      </c>
      <c r="BY24" s="320">
        <f t="shared" si="36"/>
        <v>-0.33538425292459928</v>
      </c>
      <c r="BZ24" s="111">
        <v>7.4762000000000004</v>
      </c>
      <c r="CA24" s="275">
        <f t="shared" si="37"/>
        <v>-0.32539274338359359</v>
      </c>
      <c r="CB24" s="274">
        <v>8.4890000000000008</v>
      </c>
      <c r="CC24" s="275">
        <f t="shared" si="38"/>
        <v>1.8329694585062839E-2</v>
      </c>
      <c r="CD24" s="274">
        <v>8.3292000000000002</v>
      </c>
      <c r="CE24" s="275">
        <v>5.4743000417885497E-2</v>
      </c>
      <c r="CF24" s="319">
        <v>8.3656000000000006</v>
      </c>
      <c r="CG24" s="275">
        <f t="shared" si="39"/>
        <v>4.8347076367828867E-2</v>
      </c>
      <c r="CH24" s="319">
        <v>8.3040000000000003</v>
      </c>
      <c r="CI24" s="275">
        <f t="shared" si="40"/>
        <v>3.4830830581344729E-2</v>
      </c>
      <c r="CJ24" s="319">
        <v>8.2020999999999997</v>
      </c>
      <c r="CK24" s="275">
        <f t="shared" si="41"/>
        <v>1.4596553728924766E-2</v>
      </c>
      <c r="CL24" s="274">
        <v>8.1570999999999998</v>
      </c>
      <c r="CM24" s="275">
        <f t="shared" si="42"/>
        <v>3.2322158522849476E-2</v>
      </c>
      <c r="CN24" s="274">
        <v>8.3726000000000003</v>
      </c>
      <c r="CO24" s="275">
        <f t="shared" si="43"/>
        <v>5.6799535506020682E-2</v>
      </c>
      <c r="CP24" s="274">
        <v>8.5835000000000008</v>
      </c>
      <c r="CQ24" s="275">
        <f t="shared" si="44"/>
        <v>0.40489713079201928</v>
      </c>
      <c r="CR24" s="274">
        <v>8.3069000000000006</v>
      </c>
      <c r="CS24" s="275">
        <f t="shared" si="45"/>
        <v>0.2378773880129943</v>
      </c>
      <c r="CT24" s="274">
        <v>8.5650999999999993</v>
      </c>
      <c r="CU24" s="275">
        <f t="shared" si="46"/>
        <v>0.39159044013712641</v>
      </c>
      <c r="CV24" s="274">
        <f t="shared" si="47"/>
        <v>98.485800000000012</v>
      </c>
      <c r="CW24" s="275">
        <f t="shared" si="48"/>
        <v>1.2822015857834934E-2</v>
      </c>
      <c r="CX24" s="323">
        <f t="shared" si="49"/>
        <v>3.1082593988130292E-2</v>
      </c>
      <c r="CY24" s="323"/>
      <c r="CZ24" s="395">
        <v>11.0357</v>
      </c>
      <c r="DA24" s="111">
        <v>11.0823</v>
      </c>
      <c r="DB24" s="111">
        <v>8.3361999999999998</v>
      </c>
      <c r="DC24" s="276">
        <v>7.8968999999999996</v>
      </c>
      <c r="DD24" s="319">
        <v>7.9798</v>
      </c>
      <c r="DE24" s="319">
        <v>8.0244999999999997</v>
      </c>
      <c r="DF24" s="274">
        <v>8.0840999999999994</v>
      </c>
      <c r="DG24" s="274">
        <v>7.9016999999999999</v>
      </c>
      <c r="DH24" s="274">
        <v>7.9226000000000001</v>
      </c>
      <c r="DI24" s="274">
        <v>6.1097000000000001</v>
      </c>
      <c r="DJ24" s="274">
        <v>6.7106000000000003</v>
      </c>
      <c r="DK24" s="274">
        <v>6.1548999999999996</v>
      </c>
      <c r="DL24" s="274">
        <v>97.239000000000004</v>
      </c>
      <c r="DM24" s="325">
        <v>-0.36804568522970299</v>
      </c>
      <c r="DN24" s="326"/>
      <c r="DO24" s="327">
        <v>16.835899999999999</v>
      </c>
      <c r="DP24" s="84"/>
      <c r="DQ24" s="244">
        <v>6.9496000000000002</v>
      </c>
      <c r="DR24" s="245"/>
      <c r="DS24" s="244">
        <v>15.157400000000001</v>
      </c>
      <c r="DT24" s="53" t="e">
        <f t="shared" si="50"/>
        <v>#DIV/0!</v>
      </c>
      <c r="DU24" s="109">
        <f t="shared" si="51"/>
        <v>38.942900000000002</v>
      </c>
      <c r="DV24" s="244">
        <v>14.1785</v>
      </c>
      <c r="DW24" s="53" t="e">
        <f t="shared" si="52"/>
        <v>#DIV/0!</v>
      </c>
      <c r="DX24" s="244">
        <v>14.5509</v>
      </c>
      <c r="DY24" s="53" t="e">
        <f t="shared" si="53"/>
        <v>#DIV/0!</v>
      </c>
      <c r="DZ24" s="244">
        <v>14.488</v>
      </c>
      <c r="EA24" s="53" t="e">
        <f t="shared" si="54"/>
        <v>#DIV/0!</v>
      </c>
      <c r="EB24" s="244">
        <v>13.544600000000001</v>
      </c>
      <c r="EC24" s="53" t="e">
        <f t="shared" si="55"/>
        <v>#DIV/0!</v>
      </c>
      <c r="ED24" s="244">
        <v>12.8728</v>
      </c>
      <c r="EE24" s="53" t="e">
        <f t="shared" si="56"/>
        <v>#DIV/0!</v>
      </c>
      <c r="EF24" s="244">
        <v>11.0832</v>
      </c>
      <c r="EG24" s="53" t="e">
        <f t="shared" si="57"/>
        <v>#DIV/0!</v>
      </c>
      <c r="EH24" s="244">
        <v>11.464600000000001</v>
      </c>
      <c r="EI24" s="53" t="e">
        <f t="shared" si="58"/>
        <v>#DIV/0!</v>
      </c>
      <c r="EJ24" s="244">
        <v>11.3672</v>
      </c>
      <c r="EK24" s="53" t="e">
        <f t="shared" si="59"/>
        <v>#DIV/0!</v>
      </c>
      <c r="EL24" s="244">
        <v>11.377599999999999</v>
      </c>
      <c r="EM24" s="53" t="e">
        <f t="shared" si="60"/>
        <v>#DIV/0!</v>
      </c>
      <c r="EN24" s="111">
        <f t="shared" si="66"/>
        <v>153.87030000000001</v>
      </c>
      <c r="EO24" s="53" t="e">
        <f t="shared" si="61"/>
        <v>#DIV/0!</v>
      </c>
      <c r="EP24" s="53"/>
      <c r="EQ24" s="53"/>
      <c r="ER24" s="243"/>
      <c r="ES24" s="53"/>
      <c r="ET24" s="243"/>
      <c r="EU24" s="53"/>
      <c r="EV24" s="243"/>
      <c r="EW24" s="53"/>
      <c r="EX24" s="243"/>
      <c r="EY24" s="53"/>
      <c r="EZ24" s="243"/>
      <c r="FA24" s="53"/>
      <c r="FB24" s="243"/>
      <c r="FC24" s="53"/>
      <c r="FD24" s="243"/>
      <c r="FE24" s="53"/>
      <c r="FF24" s="243"/>
      <c r="FG24" s="53"/>
      <c r="FH24" s="243"/>
      <c r="FI24" s="53"/>
      <c r="FJ24" s="243"/>
      <c r="FK24" s="53"/>
      <c r="FL24" s="243"/>
      <c r="FM24" s="53"/>
      <c r="FN24" s="109">
        <f t="shared" si="62"/>
        <v>0</v>
      </c>
      <c r="FO24" s="53"/>
      <c r="FP24" s="259"/>
      <c r="FQ24" s="259"/>
      <c r="FR24" s="259"/>
      <c r="FS24" s="259"/>
      <c r="FT24" s="259"/>
      <c r="FU24" s="252"/>
      <c r="FV24" s="458"/>
      <c r="FW24" s="402"/>
      <c r="FX24" s="402"/>
      <c r="FY24" s="402"/>
      <c r="FZ24" s="328"/>
      <c r="GA24" s="402"/>
      <c r="GB24" s="328"/>
      <c r="GC24" s="402"/>
      <c r="GD24" s="328"/>
      <c r="GE24" s="349"/>
      <c r="GF24" s="403"/>
      <c r="GG24" s="330"/>
      <c r="GH24" s="250"/>
      <c r="GI24" s="404"/>
      <c r="GJ24" s="325"/>
      <c r="GK24" s="405"/>
      <c r="GL24" s="325"/>
      <c r="GM24" s="433"/>
      <c r="GN24" s="325"/>
      <c r="GO24" s="433"/>
      <c r="GP24" s="325"/>
      <c r="GQ24" s="433"/>
      <c r="GR24" s="325"/>
      <c r="GS24" s="415"/>
      <c r="GT24" s="325"/>
      <c r="GU24" s="405"/>
      <c r="GV24" s="325"/>
      <c r="GW24" s="405"/>
      <c r="GX24" s="325"/>
      <c r="GY24" s="405"/>
      <c r="GZ24" s="325"/>
      <c r="HA24" s="405"/>
      <c r="HB24" s="325"/>
      <c r="HC24" s="405"/>
      <c r="HD24" s="325"/>
      <c r="HE24" s="405"/>
      <c r="HF24" s="325"/>
      <c r="HG24" s="350"/>
      <c r="HH24" s="405"/>
      <c r="HI24" s="407"/>
      <c r="HJ24" s="326"/>
      <c r="HK24" s="396"/>
      <c r="HL24" s="404"/>
      <c r="HM24" s="408"/>
      <c r="HN24" s="409"/>
      <c r="HO24" s="408"/>
      <c r="HP24" s="409"/>
      <c r="HQ24" s="410"/>
      <c r="HR24" s="411"/>
      <c r="HS24" s="412"/>
      <c r="HT24" s="411"/>
      <c r="HU24" s="412"/>
      <c r="HV24" s="410"/>
      <c r="HW24" s="411"/>
      <c r="HX24" s="412"/>
      <c r="HY24" s="411"/>
      <c r="HZ24" s="412"/>
      <c r="IA24" s="411"/>
      <c r="IB24" s="339"/>
      <c r="IC24" s="411"/>
      <c r="ID24" s="339"/>
      <c r="IE24" s="411"/>
      <c r="IF24" s="339"/>
      <c r="IG24" s="411"/>
      <c r="IH24" s="240"/>
      <c r="II24" s="411"/>
      <c r="IJ24" s="240"/>
      <c r="IK24" s="353"/>
      <c r="IL24" s="53"/>
      <c r="IM24" s="250"/>
      <c r="IN24" s="436"/>
      <c r="IO24" s="412"/>
      <c r="IP24" s="405"/>
      <c r="IQ24" s="412"/>
      <c r="IR24" s="459"/>
      <c r="IS24" s="312"/>
      <c r="IT24" s="460"/>
      <c r="IU24" s="412"/>
      <c r="IV24" s="460"/>
      <c r="IW24" s="412"/>
      <c r="IX24" s="460"/>
      <c r="IY24" s="408"/>
      <c r="IZ24" s="461"/>
      <c r="JA24" s="408"/>
      <c r="JB24" s="416"/>
      <c r="JC24" s="408"/>
      <c r="JD24" s="416"/>
      <c r="JE24" s="407"/>
      <c r="JF24" s="416"/>
      <c r="JG24" s="408"/>
      <c r="JH24" s="405"/>
      <c r="JI24" s="408"/>
      <c r="JJ24" s="416"/>
      <c r="JK24" s="408"/>
      <c r="JL24" s="317">
        <f t="shared" si="64"/>
        <v>0</v>
      </c>
      <c r="JM24" s="316"/>
      <c r="JN24" s="318"/>
      <c r="JO24" s="242"/>
      <c r="JP24" s="116"/>
      <c r="JQ24" s="116"/>
      <c r="JR24" s="116"/>
      <c r="JS24" s="116"/>
      <c r="JT24" s="116"/>
      <c r="JU24" s="116"/>
      <c r="JV24" s="116"/>
      <c r="JW24" s="116"/>
      <c r="JX24" s="116"/>
      <c r="JY24" s="116"/>
      <c r="JZ24" s="116"/>
      <c r="KA24" s="116"/>
    </row>
    <row r="25" spans="1:287" ht="28.8" customHeight="1">
      <c r="A25" s="662"/>
      <c r="B25" s="359" t="s">
        <v>212</v>
      </c>
      <c r="C25" s="319">
        <v>57.352400000000003</v>
      </c>
      <c r="D25" s="275">
        <f t="shared" si="78"/>
        <v>-0.4196866353970955</v>
      </c>
      <c r="E25" s="274">
        <v>60.860599999999998</v>
      </c>
      <c r="F25" s="275">
        <f t="shared" si="79"/>
        <v>-0.39188596425491784</v>
      </c>
      <c r="G25" s="274">
        <v>55.276699999999998</v>
      </c>
      <c r="H25" s="275">
        <f t="shared" si="80"/>
        <v>-0.39552962661228153</v>
      </c>
      <c r="I25" s="274">
        <v>51.947600000000001</v>
      </c>
      <c r="J25" s="275">
        <f t="shared" si="81"/>
        <v>-0.43324015567402885</v>
      </c>
      <c r="K25" s="274">
        <v>51.875799999999998</v>
      </c>
      <c r="L25" s="275">
        <f t="shared" si="82"/>
        <v>-0.44363029521727848</v>
      </c>
      <c r="M25" s="274">
        <v>57.455100000000002</v>
      </c>
      <c r="N25" s="275">
        <f t="shared" si="83"/>
        <v>-0.37384711455782482</v>
      </c>
      <c r="O25" s="274">
        <v>53.332099999999997</v>
      </c>
      <c r="P25" s="275">
        <f t="shared" si="84"/>
        <v>-0.41446316741763511</v>
      </c>
      <c r="Q25" s="126"/>
      <c r="R25" s="126"/>
      <c r="S25" s="274">
        <f t="shared" si="7"/>
        <v>388.10029999999995</v>
      </c>
      <c r="T25" s="275">
        <f t="shared" si="8"/>
        <v>-0.46854621481296654</v>
      </c>
      <c r="U25" s="275"/>
      <c r="V25" s="319">
        <v>98.830051999999995</v>
      </c>
      <c r="W25" s="275">
        <f t="shared" si="85"/>
        <v>-0.57535080052970478</v>
      </c>
      <c r="X25" s="319">
        <v>100.0809</v>
      </c>
      <c r="Y25" s="320">
        <f t="shared" si="86"/>
        <v>-0.50736190023179772</v>
      </c>
      <c r="Z25" s="319">
        <v>91.4465</v>
      </c>
      <c r="AA25" s="320">
        <f t="shared" si="87"/>
        <v>-0.54266688671507723</v>
      </c>
      <c r="AB25" s="319">
        <v>91.657163999999995</v>
      </c>
      <c r="AC25" s="320">
        <f t="shared" si="88"/>
        <v>-0.53251453350484179</v>
      </c>
      <c r="AD25" s="319">
        <v>93.239800000000002</v>
      </c>
      <c r="AE25" s="320">
        <f t="shared" si="89"/>
        <v>-0.51889817828577867</v>
      </c>
      <c r="AF25" s="319">
        <v>91.758899999999997</v>
      </c>
      <c r="AG25" s="320">
        <f t="shared" si="90"/>
        <v>-0.44049792379314767</v>
      </c>
      <c r="AH25" s="319">
        <v>91.082400000000007</v>
      </c>
      <c r="AI25" s="320">
        <f t="shared" si="91"/>
        <v>-0.39221683295606569</v>
      </c>
      <c r="AJ25" s="319">
        <v>72.165899999999993</v>
      </c>
      <c r="AK25" s="320">
        <f t="shared" si="92"/>
        <v>-0.48371636024609044</v>
      </c>
      <c r="AL25" s="319">
        <v>70.555400000000006</v>
      </c>
      <c r="AM25" s="320">
        <f t="shared" si="93"/>
        <v>-0.47668702300947119</v>
      </c>
      <c r="AN25" s="319">
        <v>69.444999999999993</v>
      </c>
      <c r="AO25" s="320">
        <f t="shared" si="94"/>
        <v>-0.38994888765224223</v>
      </c>
      <c r="AP25" s="319">
        <v>69.444999999999993</v>
      </c>
      <c r="AQ25" s="320">
        <f t="shared" si="95"/>
        <v>-0.39763839206982821</v>
      </c>
      <c r="AR25" s="319">
        <v>54.622672000000001</v>
      </c>
      <c r="AS25" s="320">
        <f t="shared" si="96"/>
        <v>-0.51347612339209592</v>
      </c>
      <c r="AT25" s="276">
        <f t="shared" si="21"/>
        <v>994.32968799999981</v>
      </c>
      <c r="AU25" s="275">
        <f t="shared" si="22"/>
        <v>-0.49153978451433666</v>
      </c>
      <c r="AV25" s="277"/>
      <c r="AW25" s="384">
        <v>232.73339999999999</v>
      </c>
      <c r="AX25" s="343">
        <v>0.44509938211773797</v>
      </c>
      <c r="AY25" s="360">
        <v>203.152984</v>
      </c>
      <c r="AZ25" s="344">
        <f t="shared" si="67"/>
        <v>0.22493035214044621</v>
      </c>
      <c r="BA25" s="111">
        <v>199.95599999999999</v>
      </c>
      <c r="BB25" s="344">
        <f t="shared" si="68"/>
        <v>-0.11846317848083088</v>
      </c>
      <c r="BC25" s="111">
        <v>196.0642</v>
      </c>
      <c r="BD25" s="344">
        <f t="shared" si="69"/>
        <v>-0.11108521810724958</v>
      </c>
      <c r="BE25" s="400">
        <v>193.80471199999999</v>
      </c>
      <c r="BF25" s="344">
        <f t="shared" si="70"/>
        <v>-0.13033403694689161</v>
      </c>
      <c r="BG25" s="111">
        <v>164.001</v>
      </c>
      <c r="BH25" s="344">
        <f t="shared" si="71"/>
        <v>-0.2522889393236174</v>
      </c>
      <c r="BI25" s="111">
        <v>149.86002400000001</v>
      </c>
      <c r="BJ25" s="344">
        <f t="shared" si="72"/>
        <v>-0.30754458379905947</v>
      </c>
      <c r="BK25" s="111">
        <v>139.77956</v>
      </c>
      <c r="BL25" s="344">
        <f t="shared" si="73"/>
        <v>-0.34828718534988989</v>
      </c>
      <c r="BM25" s="111">
        <v>134.82447999999999</v>
      </c>
      <c r="BN25" s="344">
        <f t="shared" si="74"/>
        <v>-0.39113952746916281</v>
      </c>
      <c r="BO25" s="111">
        <v>113.83472399999999</v>
      </c>
      <c r="BP25" s="344">
        <f t="shared" si="75"/>
        <v>-0.49930472089034994</v>
      </c>
      <c r="BQ25" s="111">
        <v>115.287892</v>
      </c>
      <c r="BR25" s="344">
        <f t="shared" si="76"/>
        <v>-0.47167339479307635</v>
      </c>
      <c r="BS25" s="111">
        <v>112.271308</v>
      </c>
      <c r="BT25" s="344">
        <f t="shared" si="77"/>
        <v>-0.50409717762275075</v>
      </c>
      <c r="BU25" s="274">
        <f t="shared" si="34"/>
        <v>1955.5702840000001</v>
      </c>
      <c r="BV25" s="275">
        <f t="shared" si="35"/>
        <v>-0.23032634131625396</v>
      </c>
      <c r="BW25" s="345"/>
      <c r="BX25" s="384">
        <v>161.05009999999999</v>
      </c>
      <c r="BY25" s="344">
        <f t="shared" si="36"/>
        <v>-0.47486511329439851</v>
      </c>
      <c r="BZ25" s="384">
        <v>165.8486</v>
      </c>
      <c r="CA25" s="344">
        <f t="shared" si="37"/>
        <v>-0.46293351847738018</v>
      </c>
      <c r="CB25" s="360">
        <v>226.82660000000001</v>
      </c>
      <c r="CC25" s="275">
        <f t="shared" si="38"/>
        <v>0.29313788033492227</v>
      </c>
      <c r="CD25" s="274">
        <v>220.5658</v>
      </c>
      <c r="CE25" s="275">
        <v>0.29306467498358502</v>
      </c>
      <c r="CF25" s="319">
        <v>222.84960000000001</v>
      </c>
      <c r="CG25" s="275">
        <f t="shared" si="39"/>
        <v>0.29835772164465557</v>
      </c>
      <c r="CH25" s="319">
        <v>219.3374</v>
      </c>
      <c r="CI25" s="275">
        <f t="shared" si="40"/>
        <v>0.27185220964761281</v>
      </c>
      <c r="CJ25" s="319">
        <v>216.41829999999999</v>
      </c>
      <c r="CK25" s="275">
        <f t="shared" si="41"/>
        <v>0.24311605149879312</v>
      </c>
      <c r="CL25" s="274">
        <v>214.4803</v>
      </c>
      <c r="CM25" s="275">
        <f t="shared" si="42"/>
        <v>0.25380736476343246</v>
      </c>
      <c r="CN25" s="274">
        <v>221.4374</v>
      </c>
      <c r="CO25" s="275">
        <f t="shared" si="43"/>
        <v>0.30131678773607362</v>
      </c>
      <c r="CP25" s="274">
        <v>227.35329999999999</v>
      </c>
      <c r="CQ25" s="275">
        <f t="shared" si="44"/>
        <v>0.75728487775318132</v>
      </c>
      <c r="CR25" s="274">
        <v>218.2133</v>
      </c>
      <c r="CS25" s="275">
        <f t="shared" si="45"/>
        <v>0.46182569695426889</v>
      </c>
      <c r="CT25" s="274">
        <v>226.39779999999999</v>
      </c>
      <c r="CU25" s="275">
        <f t="shared" si="46"/>
        <v>0.64836603401025705</v>
      </c>
      <c r="CV25" s="274">
        <f t="shared" si="47"/>
        <v>2540.7784999999999</v>
      </c>
      <c r="CW25" s="275">
        <f t="shared" si="48"/>
        <v>0.13585510679332313</v>
      </c>
      <c r="CX25" s="323">
        <f t="shared" si="49"/>
        <v>3.7506879736477927E-2</v>
      </c>
      <c r="CY25" s="323"/>
      <c r="CZ25" s="385">
        <v>306.68329999999997</v>
      </c>
      <c r="DA25" s="384">
        <v>308.80459999999999</v>
      </c>
      <c r="DB25" s="384">
        <v>175.40790000000001</v>
      </c>
      <c r="DC25" s="384">
        <v>170.57599999999999</v>
      </c>
      <c r="DD25" s="360">
        <v>171.6396</v>
      </c>
      <c r="DE25" s="360">
        <v>172.45509999999999</v>
      </c>
      <c r="DF25" s="360">
        <v>174.0934</v>
      </c>
      <c r="DG25" s="360">
        <v>171.06319999999999</v>
      </c>
      <c r="DH25" s="360">
        <v>170.16409999999999</v>
      </c>
      <c r="DI25" s="360">
        <v>129.3776</v>
      </c>
      <c r="DJ25" s="360">
        <v>149.27449999999999</v>
      </c>
      <c r="DK25" s="360">
        <v>137.3468</v>
      </c>
      <c r="DL25" s="360">
        <v>2236.8861000000002</v>
      </c>
      <c r="DM25" s="362">
        <v>-0.50140005167693302</v>
      </c>
      <c r="DN25" s="326"/>
      <c r="DO25" s="327">
        <v>517.5942</v>
      </c>
      <c r="DP25" s="84"/>
      <c r="DQ25" s="244">
        <v>260.64359999999999</v>
      </c>
      <c r="DR25" s="245"/>
      <c r="DS25" s="244">
        <v>435.98050000000001</v>
      </c>
      <c r="DT25" s="53" t="e">
        <f t="shared" si="50"/>
        <v>#DIV/0!</v>
      </c>
      <c r="DU25" s="109">
        <f t="shared" si="51"/>
        <v>1214.2183</v>
      </c>
      <c r="DV25" s="244">
        <v>422.99149999999997</v>
      </c>
      <c r="DW25" s="53" t="e">
        <f t="shared" si="52"/>
        <v>#DIV/0!</v>
      </c>
      <c r="DX25" s="244">
        <v>418.43880000000001</v>
      </c>
      <c r="DY25" s="53" t="e">
        <f t="shared" si="53"/>
        <v>#DIV/0!</v>
      </c>
      <c r="DZ25" s="244">
        <v>412.44209999999998</v>
      </c>
      <c r="EA25" s="53" t="e">
        <f t="shared" si="54"/>
        <v>#DIV/0!</v>
      </c>
      <c r="EB25" s="244">
        <v>386.29649999999998</v>
      </c>
      <c r="EC25" s="53" t="e">
        <f t="shared" si="55"/>
        <v>#DIV/0!</v>
      </c>
      <c r="ED25" s="244">
        <v>365.45909999999998</v>
      </c>
      <c r="EE25" s="53" t="e">
        <f t="shared" si="56"/>
        <v>#DIV/0!</v>
      </c>
      <c r="EF25" s="244">
        <v>309.36930000000001</v>
      </c>
      <c r="EG25" s="53" t="e">
        <f t="shared" si="57"/>
        <v>#DIV/0!</v>
      </c>
      <c r="EH25" s="244">
        <v>321.04719999999998</v>
      </c>
      <c r="EI25" s="53" t="e">
        <f t="shared" si="58"/>
        <v>#DIV/0!</v>
      </c>
      <c r="EJ25" s="244">
        <v>317.41309999999999</v>
      </c>
      <c r="EK25" s="53" t="e">
        <f t="shared" si="59"/>
        <v>#DIV/0!</v>
      </c>
      <c r="EL25" s="244">
        <v>318.6585</v>
      </c>
      <c r="EM25" s="53" t="e">
        <f t="shared" si="60"/>
        <v>#DIV/0!</v>
      </c>
      <c r="EN25" s="111">
        <f t="shared" si="66"/>
        <v>4486.3343999999997</v>
      </c>
      <c r="EO25" s="53" t="e">
        <f t="shared" si="61"/>
        <v>#DIV/0!</v>
      </c>
      <c r="EP25" s="53"/>
      <c r="EQ25" s="53"/>
      <c r="ER25" s="243"/>
      <c r="ES25" s="53"/>
      <c r="ET25" s="243"/>
      <c r="EU25" s="53"/>
      <c r="EV25" s="243"/>
      <c r="EW25" s="53"/>
      <c r="EX25" s="243"/>
      <c r="EY25" s="53"/>
      <c r="EZ25" s="243"/>
      <c r="FA25" s="53"/>
      <c r="FB25" s="243"/>
      <c r="FC25" s="53"/>
      <c r="FD25" s="243"/>
      <c r="FE25" s="53"/>
      <c r="FF25" s="243"/>
      <c r="FG25" s="53"/>
      <c r="FH25" s="243"/>
      <c r="FI25" s="53"/>
      <c r="FJ25" s="243"/>
      <c r="FK25" s="53"/>
      <c r="FL25" s="243"/>
      <c r="FM25" s="53"/>
      <c r="FN25" s="109">
        <f t="shared" si="62"/>
        <v>0</v>
      </c>
      <c r="FO25" s="53"/>
      <c r="FP25" s="259"/>
      <c r="FQ25" s="259"/>
      <c r="FR25" s="259"/>
      <c r="FS25" s="259"/>
      <c r="FT25" s="259"/>
      <c r="FU25" s="252"/>
      <c r="FV25" s="458"/>
      <c r="FW25" s="402"/>
      <c r="FX25" s="402"/>
      <c r="FY25" s="402"/>
      <c r="FZ25" s="328"/>
      <c r="GA25" s="402"/>
      <c r="GB25" s="328"/>
      <c r="GC25" s="402"/>
      <c r="GD25" s="328"/>
      <c r="GE25" s="349"/>
      <c r="GF25" s="403"/>
      <c r="GG25" s="330"/>
      <c r="GH25" s="250"/>
      <c r="GI25" s="404"/>
      <c r="GJ25" s="325"/>
      <c r="GK25" s="405"/>
      <c r="GL25" s="325"/>
      <c r="GM25" s="433"/>
      <c r="GN25" s="325"/>
      <c r="GO25" s="433"/>
      <c r="GP25" s="325"/>
      <c r="GQ25" s="433"/>
      <c r="GR25" s="325"/>
      <c r="GS25" s="415"/>
      <c r="GT25" s="325"/>
      <c r="GU25" s="405"/>
      <c r="GV25" s="325"/>
      <c r="GW25" s="405"/>
      <c r="GX25" s="325"/>
      <c r="GY25" s="405"/>
      <c r="GZ25" s="325"/>
      <c r="HA25" s="405"/>
      <c r="HB25" s="325"/>
      <c r="HC25" s="405"/>
      <c r="HD25" s="325"/>
      <c r="HE25" s="405"/>
      <c r="HF25" s="325"/>
      <c r="HG25" s="350"/>
      <c r="HH25" s="405"/>
      <c r="HI25" s="407"/>
      <c r="HJ25" s="326"/>
      <c r="HK25" s="396"/>
      <c r="HL25" s="404"/>
      <c r="HM25" s="408"/>
      <c r="HN25" s="409"/>
      <c r="HO25" s="408"/>
      <c r="HP25" s="409"/>
      <c r="HQ25" s="410"/>
      <c r="HR25" s="411"/>
      <c r="HS25" s="412"/>
      <c r="HT25" s="411"/>
      <c r="HU25" s="412"/>
      <c r="HV25" s="410"/>
      <c r="HW25" s="411"/>
      <c r="HX25" s="412"/>
      <c r="HY25" s="411"/>
      <c r="HZ25" s="412"/>
      <c r="IA25" s="411"/>
      <c r="IB25" s="339"/>
      <c r="IC25" s="411"/>
      <c r="ID25" s="339"/>
      <c r="IE25" s="411"/>
      <c r="IF25" s="339"/>
      <c r="IG25" s="411"/>
      <c r="IH25" s="240"/>
      <c r="II25" s="411"/>
      <c r="IJ25" s="240"/>
      <c r="IK25" s="353"/>
      <c r="IL25" s="53"/>
      <c r="IM25" s="250"/>
      <c r="IN25" s="436"/>
      <c r="IO25" s="412"/>
      <c r="IP25" s="405"/>
      <c r="IQ25" s="412"/>
      <c r="IR25" s="459"/>
      <c r="IS25" s="312"/>
      <c r="IT25" s="460"/>
      <c r="IU25" s="412"/>
      <c r="IV25" s="460"/>
      <c r="IW25" s="412"/>
      <c r="IX25" s="460"/>
      <c r="IY25" s="408"/>
      <c r="IZ25" s="461"/>
      <c r="JA25" s="408"/>
      <c r="JB25" s="416"/>
      <c r="JC25" s="408"/>
      <c r="JD25" s="416"/>
      <c r="JE25" s="407"/>
      <c r="JF25" s="416"/>
      <c r="JG25" s="408"/>
      <c r="JH25" s="405"/>
      <c r="JI25" s="408"/>
      <c r="JJ25" s="416"/>
      <c r="JK25" s="408"/>
      <c r="JL25" s="317">
        <f t="shared" si="64"/>
        <v>0</v>
      </c>
      <c r="JM25" s="316"/>
      <c r="JN25" s="318"/>
      <c r="JO25" s="242"/>
      <c r="JP25" s="116"/>
      <c r="JQ25" s="116"/>
      <c r="JR25" s="116"/>
      <c r="JS25" s="116"/>
      <c r="JT25" s="116"/>
      <c r="JU25" s="116"/>
      <c r="JV25" s="116"/>
      <c r="JW25" s="116"/>
      <c r="JX25" s="116"/>
      <c r="JY25" s="116"/>
      <c r="JZ25" s="116"/>
      <c r="KA25" s="116"/>
    </row>
    <row r="26" spans="1:287" s="94" customFormat="1" ht="28.8" hidden="1" customHeight="1">
      <c r="A26" s="684" t="s">
        <v>98</v>
      </c>
      <c r="B26" s="273" t="s">
        <v>206</v>
      </c>
      <c r="C26" s="274">
        <v>58.618099999999998</v>
      </c>
      <c r="D26" s="275">
        <f t="shared" si="78"/>
        <v>6.1293400467476555E-2</v>
      </c>
      <c r="E26" s="274">
        <v>51.260899999999999</v>
      </c>
      <c r="F26" s="275">
        <f t="shared" si="79"/>
        <v>-4.5963307027899747E-3</v>
      </c>
      <c r="G26" s="274">
        <v>51.401699999999998</v>
      </c>
      <c r="H26" s="275">
        <f t="shared" si="80"/>
        <v>-2.0201481086129847E-2</v>
      </c>
      <c r="I26" s="274">
        <v>51.5443</v>
      </c>
      <c r="J26" s="275">
        <f t="shared" si="81"/>
        <v>-2.4475041400520481E-2</v>
      </c>
      <c r="K26" s="274">
        <v>51.697200000000002</v>
      </c>
      <c r="L26" s="275">
        <f t="shared" si="82"/>
        <v>-2.4803771214496173E-2</v>
      </c>
      <c r="M26" s="274">
        <v>50.220500000000001</v>
      </c>
      <c r="N26" s="275">
        <f t="shared" si="83"/>
        <v>-7.4622767885933916E-2</v>
      </c>
      <c r="O26" s="274">
        <v>49.335500000000003</v>
      </c>
      <c r="P26" s="275">
        <f t="shared" si="84"/>
        <v>-2.0244305916603866E-2</v>
      </c>
      <c r="Q26" s="126"/>
      <c r="R26" s="126"/>
      <c r="S26" s="274">
        <f t="shared" si="7"/>
        <v>364.07820000000004</v>
      </c>
      <c r="T26" s="275">
        <f t="shared" si="8"/>
        <v>-0.13028765290451383</v>
      </c>
      <c r="U26" s="275"/>
      <c r="V26" s="274">
        <v>55.232700000000001</v>
      </c>
      <c r="W26" s="275">
        <f t="shared" si="85"/>
        <v>0.17833279287274717</v>
      </c>
      <c r="X26" s="274">
        <v>51.497599999999998</v>
      </c>
      <c r="Y26" s="275">
        <f t="shared" si="86"/>
        <v>0.10139273859631115</v>
      </c>
      <c r="Z26" s="274">
        <v>52.461500000000001</v>
      </c>
      <c r="AA26" s="275">
        <f t="shared" si="87"/>
        <v>5.012470624972476E-2</v>
      </c>
      <c r="AB26" s="274">
        <v>52.837499999999999</v>
      </c>
      <c r="AC26" s="275">
        <f t="shared" si="88"/>
        <v>4.614211891420994E-2</v>
      </c>
      <c r="AD26" s="319">
        <v>53.012099999999997</v>
      </c>
      <c r="AE26" s="275">
        <f t="shared" si="89"/>
        <v>1.8261130127119163E-2</v>
      </c>
      <c r="AF26" s="319">
        <v>54.270299999999999</v>
      </c>
      <c r="AG26" s="275">
        <f t="shared" si="90"/>
        <v>-4.4888412538344191E-2</v>
      </c>
      <c r="AH26" s="319">
        <v>50.354900000000001</v>
      </c>
      <c r="AI26" s="275">
        <f t="shared" si="91"/>
        <v>-6.9700116022140324E-2</v>
      </c>
      <c r="AJ26" s="319">
        <v>48.952500000000001</v>
      </c>
      <c r="AK26" s="275">
        <f t="shared" si="92"/>
        <v>-9.1087167623189025E-2</v>
      </c>
      <c r="AL26" s="319">
        <v>49.212800000000001</v>
      </c>
      <c r="AM26" s="275">
        <f t="shared" si="93"/>
        <v>-6.5926181808519058E-2</v>
      </c>
      <c r="AN26" s="319">
        <v>49.582599999999999</v>
      </c>
      <c r="AO26" s="275">
        <f t="shared" si="94"/>
        <v>-0.11487935106457037</v>
      </c>
      <c r="AP26" s="319">
        <v>52.503799999999998</v>
      </c>
      <c r="AQ26" s="275">
        <f t="shared" si="95"/>
        <v>-0.14150139720754706</v>
      </c>
      <c r="AR26" s="319">
        <v>60.266100000000002</v>
      </c>
      <c r="AS26" s="275">
        <f t="shared" si="96"/>
        <v>3.5021613721492928E-2</v>
      </c>
      <c r="AT26" s="276">
        <f t="shared" si="21"/>
        <v>630.18439999999998</v>
      </c>
      <c r="AU26" s="275">
        <f t="shared" si="22"/>
        <v>-1.3875716158802009E-2</v>
      </c>
      <c r="AV26" s="277"/>
      <c r="AW26" s="363">
        <v>46.873600000000003</v>
      </c>
      <c r="AX26" s="279">
        <v>0.232928526149387</v>
      </c>
      <c r="AY26" s="278">
        <v>46.756799999999998</v>
      </c>
      <c r="AZ26" s="279">
        <f t="shared" si="67"/>
        <v>8.9110017889087789E-2</v>
      </c>
      <c r="BA26" s="278">
        <v>49.9574</v>
      </c>
      <c r="BB26" s="279">
        <f t="shared" si="68"/>
        <v>-1.2549340512291396E-2</v>
      </c>
      <c r="BC26" s="278">
        <v>50.506999999999998</v>
      </c>
      <c r="BD26" s="279">
        <f t="shared" si="69"/>
        <v>-6.6200016269903017E-2</v>
      </c>
      <c r="BE26" s="364">
        <v>52.061399999999999</v>
      </c>
      <c r="BF26" s="279">
        <f t="shared" si="70"/>
        <v>-5.3878068771001431E-2</v>
      </c>
      <c r="BG26" s="281">
        <v>56.820900000000002</v>
      </c>
      <c r="BH26" s="279">
        <f t="shared" si="71"/>
        <v>-0.16539146809163796</v>
      </c>
      <c r="BI26" s="281">
        <v>54.127600000000001</v>
      </c>
      <c r="BJ26" s="279">
        <f t="shared" si="72"/>
        <v>-0.11658264064226453</v>
      </c>
      <c r="BK26" s="281">
        <v>53.8583</v>
      </c>
      <c r="BL26" s="279">
        <f t="shared" si="73"/>
        <v>-2.7514305163581776E-2</v>
      </c>
      <c r="BM26" s="281">
        <v>52.686199999999999</v>
      </c>
      <c r="BN26" s="279">
        <f t="shared" si="74"/>
        <v>-1.2869778971054679E-2</v>
      </c>
      <c r="BO26" s="281">
        <v>56.017899999999997</v>
      </c>
      <c r="BP26" s="279">
        <f t="shared" si="75"/>
        <v>-1.9867584430672602E-2</v>
      </c>
      <c r="BQ26" s="281">
        <v>61.157699999999998</v>
      </c>
      <c r="BR26" s="279">
        <f t="shared" si="76"/>
        <v>0.18401290150214211</v>
      </c>
      <c r="BS26" s="281">
        <v>58.226900000000001</v>
      </c>
      <c r="BT26" s="279">
        <f t="shared" si="77"/>
        <v>0.17815034913389294</v>
      </c>
      <c r="BU26" s="278">
        <f t="shared" si="34"/>
        <v>639.05169999999987</v>
      </c>
      <c r="BV26" s="279">
        <f t="shared" si="35"/>
        <v>3.2355260445715572E-3</v>
      </c>
      <c r="BW26" s="282"/>
      <c r="BX26" s="363">
        <v>38.018099999999997</v>
      </c>
      <c r="BY26" s="279">
        <f t="shared" si="36"/>
        <v>-0.11372696204361188</v>
      </c>
      <c r="BZ26" s="363">
        <v>42.931199999999997</v>
      </c>
      <c r="CA26" s="279">
        <f t="shared" si="37"/>
        <v>4.5827040194884372E-2</v>
      </c>
      <c r="CB26" s="278">
        <v>50.592300000000002</v>
      </c>
      <c r="CC26" s="279">
        <f t="shared" si="38"/>
        <v>0.15429263718437491</v>
      </c>
      <c r="CD26" s="278">
        <v>54.087600000000002</v>
      </c>
      <c r="CE26" s="279">
        <v>1.69036320768795</v>
      </c>
      <c r="CF26" s="281">
        <v>55.0261</v>
      </c>
      <c r="CG26" s="279">
        <f t="shared" si="39"/>
        <v>0.41304158021242054</v>
      </c>
      <c r="CH26" s="281">
        <v>68.0809</v>
      </c>
      <c r="CI26" s="279">
        <f t="shared" si="40"/>
        <v>0.51389460248561836</v>
      </c>
      <c r="CJ26" s="281">
        <v>61.270699999999998</v>
      </c>
      <c r="CK26" s="279">
        <f t="shared" si="41"/>
        <v>0.17839826598377906</v>
      </c>
      <c r="CL26" s="278">
        <v>55.382100000000001</v>
      </c>
      <c r="CM26" s="279">
        <f t="shared" si="42"/>
        <v>0.13898926248203058</v>
      </c>
      <c r="CN26" s="278">
        <v>53.373100000000001</v>
      </c>
      <c r="CO26" s="279">
        <f t="shared" si="43"/>
        <v>0.26347199075827588</v>
      </c>
      <c r="CP26" s="278">
        <v>57.153399999999998</v>
      </c>
      <c r="CQ26" s="279">
        <f t="shared" si="44"/>
        <v>0.3262557490868756</v>
      </c>
      <c r="CR26" s="278">
        <v>51.652900000000002</v>
      </c>
      <c r="CS26" s="279">
        <f t="shared" si="45"/>
        <v>0.58757610870520693</v>
      </c>
      <c r="CT26" s="278">
        <v>49.4223</v>
      </c>
      <c r="CU26" s="279">
        <f t="shared" si="46"/>
        <v>0.76589571624069652</v>
      </c>
      <c r="CV26" s="278">
        <f t="shared" si="47"/>
        <v>636.99069999999995</v>
      </c>
      <c r="CW26" s="279">
        <f t="shared" si="48"/>
        <v>0.33186032031185642</v>
      </c>
      <c r="CX26" s="283">
        <f t="shared" si="49"/>
        <v>-4.3184409781444999E-2</v>
      </c>
      <c r="CY26" s="283"/>
      <c r="CZ26" s="367">
        <v>42.896599999999999</v>
      </c>
      <c r="DA26" s="363">
        <v>41.05</v>
      </c>
      <c r="DB26" s="363">
        <v>43.829700000000003</v>
      </c>
      <c r="DC26" s="363">
        <v>20.104199999999999</v>
      </c>
      <c r="DD26" s="278">
        <v>38.941600000000001</v>
      </c>
      <c r="DE26" s="278">
        <v>44.970700000000001</v>
      </c>
      <c r="DF26" s="278">
        <v>51.994900000000001</v>
      </c>
      <c r="DG26" s="278">
        <v>48.623899999999999</v>
      </c>
      <c r="DH26" s="278">
        <v>42.243200000000002</v>
      </c>
      <c r="DI26" s="278">
        <v>43.093800000000002</v>
      </c>
      <c r="DJ26" s="278">
        <v>32.535699999999999</v>
      </c>
      <c r="DK26" s="278">
        <v>27.987100000000002</v>
      </c>
      <c r="DL26" s="278">
        <v>478.27140000000003</v>
      </c>
      <c r="DM26" s="286">
        <v>-0.153855231063703</v>
      </c>
      <c r="DN26" s="287"/>
      <c r="DO26" s="288">
        <v>53.115499999999997</v>
      </c>
      <c r="DP26" s="289">
        <f>(DO26-DX26)/DX26</f>
        <v>-2.4793494645273476E-2</v>
      </c>
      <c r="DQ26" s="306">
        <v>54.405299999999997</v>
      </c>
      <c r="DR26" s="446"/>
      <c r="DS26" s="306">
        <v>52.828099999999999</v>
      </c>
      <c r="DT26" s="291">
        <f t="shared" si="50"/>
        <v>60.428023255813955</v>
      </c>
      <c r="DU26" s="292">
        <f t="shared" si="51"/>
        <v>160.34889999999999</v>
      </c>
      <c r="DV26" s="306">
        <v>55.273400000000002</v>
      </c>
      <c r="DW26" s="291">
        <f t="shared" si="52"/>
        <v>0.43615766362667913</v>
      </c>
      <c r="DX26" s="306">
        <v>54.465899999999998</v>
      </c>
      <c r="DY26" s="291">
        <f t="shared" si="53"/>
        <v>0.94475230838445223</v>
      </c>
      <c r="DZ26" s="306">
        <v>50.582700000000003</v>
      </c>
      <c r="EA26" s="291">
        <f t="shared" si="54"/>
        <v>0.47934208178938781</v>
      </c>
      <c r="EB26" s="306">
        <v>48.137799999999999</v>
      </c>
      <c r="EC26" s="291">
        <f t="shared" si="55"/>
        <v>0.37710086137104176</v>
      </c>
      <c r="ED26" s="306">
        <v>25.4038</v>
      </c>
      <c r="EE26" s="291">
        <f t="shared" si="56"/>
        <v>-0.54231758048330514</v>
      </c>
      <c r="EF26" s="306">
        <v>41.119100000000003</v>
      </c>
      <c r="EG26" s="291">
        <f t="shared" si="57"/>
        <v>-0.13951395704590674</v>
      </c>
      <c r="EH26" s="306">
        <v>45.147199999999998</v>
      </c>
      <c r="EI26" s="291">
        <f t="shared" si="58"/>
        <v>-0.27371238835551209</v>
      </c>
      <c r="EJ26" s="306">
        <v>42.9876</v>
      </c>
      <c r="EK26" s="291">
        <f t="shared" si="59"/>
        <v>-0.15599709422182081</v>
      </c>
      <c r="EL26" s="306">
        <v>41.769500000000001</v>
      </c>
      <c r="EM26" s="291">
        <f t="shared" si="60"/>
        <v>-0.13566515470061419</v>
      </c>
      <c r="EN26" s="290">
        <f t="shared" si="66"/>
        <v>565.2358999999999</v>
      </c>
      <c r="EO26" s="291">
        <f t="shared" si="61"/>
        <v>9.0443158279963992E-2</v>
      </c>
      <c r="EP26" s="462">
        <v>117.1407</v>
      </c>
      <c r="EQ26" s="291">
        <f>(EP26-FP26)/FP26</f>
        <v>-0.15769987431007154</v>
      </c>
      <c r="ER26" s="306">
        <v>0</v>
      </c>
      <c r="ES26" s="291">
        <f>(ER26-FQ26)/FQ26</f>
        <v>-1</v>
      </c>
      <c r="ET26" s="306">
        <v>0.86</v>
      </c>
      <c r="EU26" s="291">
        <f>(ET26-FR26)/FR26</f>
        <v>-0.99439704372390703</v>
      </c>
      <c r="EV26" s="306">
        <v>38.487000000000002</v>
      </c>
      <c r="EW26" s="291">
        <f>(EV26-FS26)/FS26</f>
        <v>-0.6747997018976144</v>
      </c>
      <c r="EX26" s="306">
        <v>28.006599999999999</v>
      </c>
      <c r="EY26" s="291">
        <f>(EX26-FT26)/FT26</f>
        <v>-0.77879979780747488</v>
      </c>
      <c r="EZ26" s="306">
        <v>34.192700000000002</v>
      </c>
      <c r="FA26" s="291">
        <f>(EZ26-FU26)/FU26</f>
        <v>-0.698600130634494</v>
      </c>
      <c r="FB26" s="306">
        <v>34.9559</v>
      </c>
      <c r="FC26" s="291">
        <f>(FB26-FV26)/FV26</f>
        <v>-0.6927002473807008</v>
      </c>
      <c r="FD26" s="306">
        <v>55.505299999999998</v>
      </c>
      <c r="FE26" s="291">
        <f>(FD26-FW26)/FW26</f>
        <v>-0.47919317367202247</v>
      </c>
      <c r="FF26" s="306">
        <v>47.785899999999998</v>
      </c>
      <c r="FG26" s="291">
        <f>(FF26-FX26)/FX26</f>
        <v>-0.55037561300569449</v>
      </c>
      <c r="FH26" s="306">
        <v>62.1616</v>
      </c>
      <c r="FI26" s="291">
        <f>(FH26-FY26)/FY26</f>
        <v>-0.44827341360500023</v>
      </c>
      <c r="FJ26" s="306">
        <v>50.933</v>
      </c>
      <c r="FK26" s="291">
        <f>(FJ26-GA26)/GA26</f>
        <v>-0.46944791666666669</v>
      </c>
      <c r="FL26" s="306">
        <v>48.325600000000001</v>
      </c>
      <c r="FM26" s="291">
        <f>(FL26-GC26)/GC26</f>
        <v>-0.56572969086987779</v>
      </c>
      <c r="FN26" s="292">
        <f t="shared" si="62"/>
        <v>518.35429999999997</v>
      </c>
      <c r="FO26" s="291">
        <f>(FN26-(FP26+FQ26+FR26+FS26+FT26+FU26+FV26+FW26+FX26+FY26+GA26+GC26))/(FP26+FQ26+FR26+FS26+FT26+FU26+FV26+FW26+FX26+FY26+GA26+GC26)</f>
        <v>-0.650001421319372</v>
      </c>
      <c r="FP26" s="462">
        <v>139.07239999999999</v>
      </c>
      <c r="FQ26" s="462">
        <v>183.49420000000001</v>
      </c>
      <c r="FR26" s="462">
        <v>153.49039999999999</v>
      </c>
      <c r="FS26" s="462">
        <v>118.3486</v>
      </c>
      <c r="FT26" s="462">
        <v>126.61199999999999</v>
      </c>
      <c r="FU26" s="463">
        <v>113.44629999999999</v>
      </c>
      <c r="FV26" s="464" t="s">
        <v>276</v>
      </c>
      <c r="FW26" s="370" t="s">
        <v>277</v>
      </c>
      <c r="FX26" s="370" t="s">
        <v>278</v>
      </c>
      <c r="FY26" s="370" t="s">
        <v>279</v>
      </c>
      <c r="FZ26" s="294">
        <f>(FY26-HA26)/HA26</f>
        <v>-0.2790998105409852</v>
      </c>
      <c r="GA26" s="370" t="s">
        <v>280</v>
      </c>
      <c r="GB26" s="294">
        <f>(GA26-HC26)/HC26</f>
        <v>-0.2765647677998978</v>
      </c>
      <c r="GC26" s="370" t="s">
        <v>281</v>
      </c>
      <c r="GD26" s="294">
        <f>(GC26-HE26)/HE26</f>
        <v>-0.26900037377676783</v>
      </c>
      <c r="GE26" s="293">
        <f>FP26+FQ26+FR26+FS26+FT26+FU26+FV26+FW26+FX26+FY26+GA26+GC26</f>
        <v>1481.0183</v>
      </c>
      <c r="GF26" s="371">
        <f>(GE26-HG26)/HG26</f>
        <v>-0.20169659746379839</v>
      </c>
      <c r="GG26" s="249"/>
      <c r="GH26" s="448"/>
      <c r="GI26" s="297">
        <v>148.86789999999999</v>
      </c>
      <c r="GJ26" s="294">
        <f>(GI26-HL26)/HL26</f>
        <v>-4.6024351169497081E-2</v>
      </c>
      <c r="GK26" s="293">
        <v>203.07910000000001</v>
      </c>
      <c r="GL26" s="294">
        <f>(GK26-HN26)/HN26</f>
        <v>-8.8617405653666742E-2</v>
      </c>
      <c r="GM26" s="447">
        <v>179.66810000000001</v>
      </c>
      <c r="GN26" s="294">
        <f>(GM26-HP26)/HP26</f>
        <v>-3.9510549885624177E-2</v>
      </c>
      <c r="GO26" s="447">
        <v>142.14340000000001</v>
      </c>
      <c r="GP26" s="294">
        <f>(GO26-HR26)/HR26</f>
        <v>-4.9656182201704181E-2</v>
      </c>
      <c r="GQ26" s="447">
        <v>153.6181</v>
      </c>
      <c r="GR26" s="294">
        <f>(GQ26-HT26)/HT26</f>
        <v>-4.2793194164218971E-2</v>
      </c>
      <c r="GS26" s="293">
        <v>151.161</v>
      </c>
      <c r="GT26" s="294">
        <f>(GS26-HW26)/HW26</f>
        <v>-4.2411465140042216E-2</v>
      </c>
      <c r="GU26" s="293">
        <v>151.14510000000001</v>
      </c>
      <c r="GV26" s="294">
        <f>(GU26-HY26)/HY26</f>
        <v>-2.9808285442672736E-2</v>
      </c>
      <c r="GW26" s="293">
        <v>142.99690000000001</v>
      </c>
      <c r="GX26" s="294">
        <f>(GW26-IA26)/IA26</f>
        <v>-5.232536562477632E-2</v>
      </c>
      <c r="GY26" s="293">
        <v>141.31049999999999</v>
      </c>
      <c r="GZ26" s="294">
        <f>(GY26-IC26)/IC26</f>
        <v>-6.7040658951782905E-2</v>
      </c>
      <c r="HA26" s="293">
        <v>156.28710000000001</v>
      </c>
      <c r="HB26" s="294">
        <f>(HA26-IE26)/IE26</f>
        <v>-5.0102564570094786E-2</v>
      </c>
      <c r="HC26" s="293">
        <v>132.7002</v>
      </c>
      <c r="HD26" s="294">
        <f>(HC26-IG26)/IG26</f>
        <v>-5.213601220578408E-2</v>
      </c>
      <c r="HE26" s="293">
        <v>152.22989999999999</v>
      </c>
      <c r="HF26" s="294">
        <f>(HE26-II26)/II26</f>
        <v>-6.6844801777182883E-2</v>
      </c>
      <c r="HG26" s="293">
        <f>GI26+GK26+GM26+GO26+GQ26+GS26+GU26+GW26+GY26+HA26+HC26+HE26</f>
        <v>1855.2073000000003</v>
      </c>
      <c r="HH26" s="293">
        <f>HE26+HC26+HA26+GY26+GW26+GU26+GS26+GQ26+GO26+GM26+GK26+GI26</f>
        <v>1855.2072999999998</v>
      </c>
      <c r="HI26" s="295"/>
      <c r="HJ26" s="287"/>
      <c r="HK26" s="391"/>
      <c r="HL26" s="297">
        <v>156.05000000000001</v>
      </c>
      <c r="HM26" s="298">
        <f>(HL26-IN26)/IN26</f>
        <v>-1.737925823310869E-2</v>
      </c>
      <c r="HN26" s="373">
        <v>222.8253</v>
      </c>
      <c r="HO26" s="298">
        <f>(HN26-IP26)/IP26</f>
        <v>-4.6532734274711128E-2</v>
      </c>
      <c r="HP26" s="373">
        <v>187.05889999999999</v>
      </c>
      <c r="HQ26" s="377">
        <f>(HP26-IR26)/IR26</f>
        <v>-4.5909925533000141E-2</v>
      </c>
      <c r="HR26" s="375">
        <v>149.57050000000001</v>
      </c>
      <c r="HS26" s="376">
        <f>(HR26-IT26)/IT26</f>
        <v>-4.8594237007823914E-2</v>
      </c>
      <c r="HT26" s="375">
        <v>160.48580000000001</v>
      </c>
      <c r="HU26" s="376">
        <f>(HT26-IV26)/IV26</f>
        <v>8.0133157464983597E-3</v>
      </c>
      <c r="HV26" s="377"/>
      <c r="HW26" s="375">
        <v>157.85589999999999</v>
      </c>
      <c r="HX26" s="376">
        <f>(HW26-IX26)/IX26</f>
        <v>-1.5001247972045426E-2</v>
      </c>
      <c r="HY26" s="375">
        <v>155.78890000000001</v>
      </c>
      <c r="HZ26" s="376">
        <f>(HY26-IZ26)/IZ26</f>
        <v>-2.8989653453004149E-2</v>
      </c>
      <c r="IA26" s="375">
        <v>150.89240000000001</v>
      </c>
      <c r="IB26" s="308">
        <f>(IA26-JB26)/JB26</f>
        <v>-3.908552505890589E-2</v>
      </c>
      <c r="IC26" s="375">
        <v>151.4648</v>
      </c>
      <c r="ID26" s="308">
        <f>(IC26-JD26)/JD26</f>
        <v>-4.6971622726986788E-2</v>
      </c>
      <c r="IE26" s="375">
        <v>164.53049999999999</v>
      </c>
      <c r="IF26" s="308">
        <f>(IE26-JF26)/JF26</f>
        <v>-3.2173529411764767E-2</v>
      </c>
      <c r="IG26" s="375">
        <v>139.9992</v>
      </c>
      <c r="IH26" s="308">
        <f>(IG26-JH26)/JH26</f>
        <v>-4.7235606369946892E-2</v>
      </c>
      <c r="II26" s="293">
        <v>163.13460000000001</v>
      </c>
      <c r="IJ26" s="240">
        <f>(II26-JJ26)/JJ26</f>
        <v>-4.0587875508715773E-2</v>
      </c>
      <c r="IK26" s="309">
        <f>HL26+HN26+HP26+HR26+HT26+HW26+HY26+IA26+IC26+IE26+IG26+II26</f>
        <v>1959.6568000000002</v>
      </c>
      <c r="IL26" s="53">
        <f>IK26/JL26-1</f>
        <v>-3.3997986814720771E-2</v>
      </c>
      <c r="IM26" s="250"/>
      <c r="IN26" s="465">
        <v>158.81</v>
      </c>
      <c r="IO26" s="325">
        <f>IN26/JP26-1</f>
        <v>-0.10929444829656754</v>
      </c>
      <c r="IP26" s="415">
        <v>233.7</v>
      </c>
      <c r="IQ26" s="325">
        <f>IP26/JQ26-1</f>
        <v>-4.9992096951705145E-2</v>
      </c>
      <c r="IR26" s="415">
        <v>196.06</v>
      </c>
      <c r="IS26" s="312">
        <f>(IR26-JR26)/JR26</f>
        <v>-8.0140880385950065E-3</v>
      </c>
      <c r="IT26" s="440">
        <v>157.21</v>
      </c>
      <c r="IU26" s="412">
        <f>(IT26-JS26)/JS26</f>
        <v>-3.2208304692069242E-2</v>
      </c>
      <c r="IV26" s="440">
        <v>159.21</v>
      </c>
      <c r="IW26" s="412">
        <f>(IV26-JT26)/JT26</f>
        <v>-3.8343110360381419E-2</v>
      </c>
      <c r="IX26" s="440">
        <v>160.26</v>
      </c>
      <c r="IY26" s="325">
        <f>(IX26-JU26)/JU26</f>
        <v>-4.3672439412706342E-2</v>
      </c>
      <c r="IZ26" s="440">
        <v>160.44</v>
      </c>
      <c r="JA26" s="325">
        <f>(IZ26-JV26)/JV26</f>
        <v>-4.8429657012822966E-2</v>
      </c>
      <c r="JB26" s="415">
        <v>157.03</v>
      </c>
      <c r="JC26" s="325">
        <f>(JB26-JW26)/JW26</f>
        <v>-4.6251536073542064E-2</v>
      </c>
      <c r="JD26" s="415">
        <v>158.93</v>
      </c>
      <c r="JE26" s="407">
        <f>(JD26-JX26)/JX26</f>
        <v>-4.1218965120743169E-2</v>
      </c>
      <c r="JF26" s="415">
        <v>170</v>
      </c>
      <c r="JG26" s="408">
        <f>(JF26-JY26)/JY26</f>
        <v>-3.2685920504509018E-2</v>
      </c>
      <c r="JH26" s="369">
        <v>146.94</v>
      </c>
      <c r="JI26" s="441">
        <f>(JH26-JZ26)/JZ26</f>
        <v>-4.5501581594758617E-2</v>
      </c>
      <c r="JJ26" s="383">
        <v>170.036</v>
      </c>
      <c r="JK26" s="441">
        <f>(JJ26-KA26)/KA26</f>
        <v>-4.0115433940515748E-2</v>
      </c>
      <c r="JL26" s="317">
        <f t="shared" si="64"/>
        <v>2028.626</v>
      </c>
      <c r="JM26" s="316">
        <f>JL26/JO26-1</f>
        <v>-4.4615896630547325E-2</v>
      </c>
      <c r="JN26" s="318"/>
      <c r="JO26" s="442">
        <v>2123.36168546811</v>
      </c>
      <c r="JP26" s="306">
        <v>178.29685657205499</v>
      </c>
      <c r="JQ26" s="306">
        <v>245.997953543466</v>
      </c>
      <c r="JR26" s="306">
        <v>197.64393590261801</v>
      </c>
      <c r="JS26" s="306">
        <v>162.441980812802</v>
      </c>
      <c r="JT26" s="306">
        <v>165.55800901053601</v>
      </c>
      <c r="JU26" s="306">
        <v>167.57856471435599</v>
      </c>
      <c r="JV26" s="306">
        <v>168.60550686809501</v>
      </c>
      <c r="JW26" s="306">
        <v>164.64508823796999</v>
      </c>
      <c r="JX26" s="306">
        <v>165.76256122965</v>
      </c>
      <c r="JY26" s="306">
        <v>175.74436638890299</v>
      </c>
      <c r="JZ26" s="306">
        <v>153.944728630881</v>
      </c>
      <c r="KA26" s="306">
        <v>177.14213355677899</v>
      </c>
    </row>
    <row r="27" spans="1:287" ht="28.8" hidden="1" customHeight="1">
      <c r="A27" s="662"/>
      <c r="B27" s="71" t="s">
        <v>209</v>
      </c>
      <c r="C27" s="319">
        <v>2574.3453</v>
      </c>
      <c r="D27" s="275">
        <f t="shared" si="78"/>
        <v>0.12949572455022351</v>
      </c>
      <c r="E27" s="274">
        <v>2270.4778000000001</v>
      </c>
      <c r="F27" s="275">
        <f t="shared" si="79"/>
        <v>9.3084426998144787E-2</v>
      </c>
      <c r="G27" s="274">
        <v>2312.8897000000002</v>
      </c>
      <c r="H27" s="275">
        <f t="shared" si="80"/>
        <v>5.8258271806078676E-2</v>
      </c>
      <c r="I27" s="274">
        <v>2341.8271</v>
      </c>
      <c r="J27" s="275">
        <f t="shared" si="81"/>
        <v>3.2014874450660535E-2</v>
      </c>
      <c r="K27" s="274">
        <v>2329.9036000000001</v>
      </c>
      <c r="L27" s="275">
        <f t="shared" si="82"/>
        <v>4.4995886223675452E-2</v>
      </c>
      <c r="M27" s="274">
        <v>2252.8377999999998</v>
      </c>
      <c r="N27" s="275">
        <f t="shared" si="83"/>
        <v>-3.074610388241461E-2</v>
      </c>
      <c r="O27" s="274">
        <v>2284.0421000000001</v>
      </c>
      <c r="P27" s="275">
        <f t="shared" si="84"/>
        <v>2.9980864534850049E-2</v>
      </c>
      <c r="Q27" s="126"/>
      <c r="R27" s="126"/>
      <c r="S27" s="274">
        <f t="shared" si="7"/>
        <v>16366.323399999999</v>
      </c>
      <c r="T27" s="275">
        <f t="shared" si="8"/>
        <v>-7.8906862231710506E-2</v>
      </c>
      <c r="U27" s="275"/>
      <c r="V27" s="319">
        <v>2279.1988000000001</v>
      </c>
      <c r="W27" s="275">
        <f t="shared" si="85"/>
        <v>0.14736245436624196</v>
      </c>
      <c r="X27" s="111">
        <v>2077.1293999999998</v>
      </c>
      <c r="Y27" s="320">
        <f t="shared" si="86"/>
        <v>0.11447768162735139</v>
      </c>
      <c r="Z27" s="111">
        <v>2185.5626000000002</v>
      </c>
      <c r="AA27" s="320">
        <f t="shared" si="87"/>
        <v>6.4329588230931378E-2</v>
      </c>
      <c r="AB27" s="111">
        <v>2269.1795999999999</v>
      </c>
      <c r="AC27" s="320">
        <f t="shared" si="88"/>
        <v>6.1691562353628271E-2</v>
      </c>
      <c r="AD27" s="319">
        <v>2229.5816</v>
      </c>
      <c r="AE27" s="320">
        <f t="shared" si="89"/>
        <v>1.1299835821174442E-2</v>
      </c>
      <c r="AF27" s="319">
        <v>2324.3009999999999</v>
      </c>
      <c r="AG27" s="320">
        <f t="shared" si="90"/>
        <v>-7.2079468895772325E-2</v>
      </c>
      <c r="AH27" s="319">
        <v>2217.5578</v>
      </c>
      <c r="AI27" s="320">
        <f t="shared" si="91"/>
        <v>-5.6592428346499579E-2</v>
      </c>
      <c r="AJ27" s="319">
        <v>2185.8589000000002</v>
      </c>
      <c r="AK27" s="320">
        <f t="shared" si="92"/>
        <v>-7.0095778660000607E-2</v>
      </c>
      <c r="AL27" s="319">
        <v>2215.5949999999998</v>
      </c>
      <c r="AM27" s="320">
        <f t="shared" si="93"/>
        <v>-5.1390914696961887E-2</v>
      </c>
      <c r="AN27" s="319">
        <v>2222.7273</v>
      </c>
      <c r="AO27" s="320">
        <f t="shared" si="94"/>
        <v>-8.7326996861875616E-2</v>
      </c>
      <c r="AP27" s="319">
        <v>2449.5953</v>
      </c>
      <c r="AQ27" s="320">
        <f t="shared" si="95"/>
        <v>-9.6851938958931183E-2</v>
      </c>
      <c r="AR27" s="319">
        <v>2678.3546999999999</v>
      </c>
      <c r="AS27" s="320">
        <f t="shared" si="96"/>
        <v>5.7268160606897434E-2</v>
      </c>
      <c r="AT27" s="276">
        <f t="shared" si="21"/>
        <v>27334.642</v>
      </c>
      <c r="AU27" s="275">
        <f t="shared" si="22"/>
        <v>-4.8676461732053422E-3</v>
      </c>
      <c r="AV27" s="277"/>
      <c r="AW27" s="384">
        <v>1986.4680000000001</v>
      </c>
      <c r="AX27" s="275">
        <v>0.28065630486312998</v>
      </c>
      <c r="AY27" s="319">
        <v>1863.7693999999999</v>
      </c>
      <c r="AZ27" s="320">
        <f t="shared" si="67"/>
        <v>4.5457447029304987E-2</v>
      </c>
      <c r="BA27" s="319">
        <v>2053.4641000000001</v>
      </c>
      <c r="BB27" s="320">
        <f t="shared" si="68"/>
        <v>-9.342295218610952E-2</v>
      </c>
      <c r="BC27" s="319">
        <v>2137.3247000000001</v>
      </c>
      <c r="BD27" s="320">
        <f t="shared" si="69"/>
        <v>-0.11211119016104443</v>
      </c>
      <c r="BE27" s="321">
        <v>2204.6691999999998</v>
      </c>
      <c r="BF27" s="320">
        <f t="shared" si="70"/>
        <v>-9.0823231949793137E-2</v>
      </c>
      <c r="BG27" s="319">
        <v>2504.8492000000001</v>
      </c>
      <c r="BH27" s="320">
        <f t="shared" si="71"/>
        <v>-0.16655607758276192</v>
      </c>
      <c r="BI27" s="319">
        <v>2350.5830000000001</v>
      </c>
      <c r="BJ27" s="320">
        <f t="shared" si="72"/>
        <v>-8.8313526847355606E-2</v>
      </c>
      <c r="BK27" s="319">
        <v>2350.6280000000002</v>
      </c>
      <c r="BL27" s="320">
        <f t="shared" si="73"/>
        <v>1.9218937942810932E-2</v>
      </c>
      <c r="BM27" s="319">
        <v>2335.6248999999998</v>
      </c>
      <c r="BN27" s="320">
        <f t="shared" si="74"/>
        <v>1.0221004033747372E-2</v>
      </c>
      <c r="BO27" s="319">
        <v>2435.4038</v>
      </c>
      <c r="BP27" s="320">
        <f t="shared" si="75"/>
        <v>-1.545388135902237E-2</v>
      </c>
      <c r="BQ27" s="319">
        <v>2712.2854000000002</v>
      </c>
      <c r="BR27" s="320">
        <f t="shared" si="76"/>
        <v>0.21065701718626229</v>
      </c>
      <c r="BS27" s="319">
        <v>2533.2784999999999</v>
      </c>
      <c r="BT27" s="320">
        <f t="shared" si="77"/>
        <v>0.18461934574208416</v>
      </c>
      <c r="BU27" s="274">
        <f t="shared" si="34"/>
        <v>27468.3482</v>
      </c>
      <c r="BV27" s="275">
        <f t="shared" si="35"/>
        <v>-6.2360907510750074E-4</v>
      </c>
      <c r="BW27" s="345"/>
      <c r="BX27" s="384">
        <v>1551.1328000000001</v>
      </c>
      <c r="BY27" s="344">
        <f t="shared" si="36"/>
        <v>-9.092284764227776E-2</v>
      </c>
      <c r="BZ27" s="384">
        <v>1782.731</v>
      </c>
      <c r="CA27" s="344">
        <f t="shared" si="37"/>
        <v>0.13097520823900499</v>
      </c>
      <c r="CB27" s="360">
        <v>2265.0740000000001</v>
      </c>
      <c r="CC27" s="275">
        <f t="shared" si="38"/>
        <v>0.23430084645205151</v>
      </c>
      <c r="CD27" s="274">
        <v>2407.1986000000002</v>
      </c>
      <c r="CE27" s="275">
        <v>1.6756678919777399</v>
      </c>
      <c r="CF27" s="319">
        <v>2424.9070999999999</v>
      </c>
      <c r="CG27" s="275">
        <f t="shared" si="39"/>
        <v>0.46404791490156594</v>
      </c>
      <c r="CH27" s="319">
        <v>3005.4202</v>
      </c>
      <c r="CI27" s="275">
        <f t="shared" si="40"/>
        <v>0.35847202350221274</v>
      </c>
      <c r="CJ27" s="319">
        <v>2578.2800000000002</v>
      </c>
      <c r="CK27" s="275">
        <f t="shared" si="41"/>
        <v>0.14295157842735429</v>
      </c>
      <c r="CL27" s="274">
        <v>2306.3033</v>
      </c>
      <c r="CM27" s="275">
        <f t="shared" si="42"/>
        <v>7.6757483215693867E-2</v>
      </c>
      <c r="CN27" s="274">
        <v>2311.9940000000001</v>
      </c>
      <c r="CO27" s="275">
        <f t="shared" si="43"/>
        <v>0.29871259162983188</v>
      </c>
      <c r="CP27" s="274">
        <v>2473.6309999999999</v>
      </c>
      <c r="CQ27" s="275">
        <f t="shared" si="44"/>
        <v>0.32871872210832165</v>
      </c>
      <c r="CR27" s="274">
        <v>2240.3416999999999</v>
      </c>
      <c r="CS27" s="275">
        <f t="shared" si="45"/>
        <v>0.65061968737168652</v>
      </c>
      <c r="CT27" s="274">
        <v>2138.4747000000002</v>
      </c>
      <c r="CU27" s="275">
        <f t="shared" si="46"/>
        <v>0.8465186774746063</v>
      </c>
      <c r="CV27" s="274">
        <f t="shared" si="47"/>
        <v>27485.488400000002</v>
      </c>
      <c r="CW27" s="275">
        <f t="shared" si="48"/>
        <v>0.34462858677032293</v>
      </c>
      <c r="CX27" s="323">
        <f t="shared" si="49"/>
        <v>-4.5469403171846445E-2</v>
      </c>
      <c r="CY27" s="323"/>
      <c r="CZ27" s="385">
        <v>1706.2719</v>
      </c>
      <c r="DA27" s="384">
        <v>1576.2777000000001</v>
      </c>
      <c r="DB27" s="384">
        <v>1835.1069</v>
      </c>
      <c r="DC27" s="384">
        <v>899.66269999999997</v>
      </c>
      <c r="DD27" s="360">
        <v>1656.3031000000001</v>
      </c>
      <c r="DE27" s="360">
        <v>2212.3534</v>
      </c>
      <c r="DF27" s="360">
        <v>2255.8085999999998</v>
      </c>
      <c r="DG27" s="360">
        <v>2141.8966999999998</v>
      </c>
      <c r="DH27" s="360">
        <v>1780.2199000000001</v>
      </c>
      <c r="DI27" s="360">
        <v>1861.6664000000001</v>
      </c>
      <c r="DJ27" s="360">
        <v>1357.2731000000001</v>
      </c>
      <c r="DK27" s="360">
        <v>1158.1116</v>
      </c>
      <c r="DL27" s="360">
        <v>20440.952000000001</v>
      </c>
      <c r="DM27" s="362">
        <v>-0.15453972637141999</v>
      </c>
      <c r="DN27" s="326"/>
      <c r="DO27" s="327">
        <v>2399.8951000000002</v>
      </c>
      <c r="DP27" s="84">
        <f>(DO27-DX27)/DX27</f>
        <v>2.3447350778158887E-2</v>
      </c>
      <c r="DQ27" s="244">
        <v>2414.3380999999999</v>
      </c>
      <c r="DR27" s="245"/>
      <c r="DS27" s="244">
        <v>2226.0953</v>
      </c>
      <c r="DT27" s="53">
        <f t="shared" si="50"/>
        <v>14.200377603277571</v>
      </c>
      <c r="DU27" s="109">
        <f t="shared" si="51"/>
        <v>7040.3285000000005</v>
      </c>
      <c r="DV27" s="244">
        <v>2352.4863</v>
      </c>
      <c r="DW27" s="53">
        <f t="shared" si="52"/>
        <v>0.13918428893736412</v>
      </c>
      <c r="DX27" s="244">
        <v>2344.9131000000002</v>
      </c>
      <c r="DY27" s="53">
        <f t="shared" si="53"/>
        <v>0.35823246225219169</v>
      </c>
      <c r="DZ27" s="244">
        <v>2147.4335000000001</v>
      </c>
      <c r="EA27" s="53">
        <f t="shared" si="54"/>
        <v>0.23859734182723077</v>
      </c>
      <c r="EB27" s="244">
        <v>2019.0132000000001</v>
      </c>
      <c r="EC27" s="53">
        <f t="shared" si="55"/>
        <v>0.14353165463530848</v>
      </c>
      <c r="ED27" s="244">
        <v>1090.1195</v>
      </c>
      <c r="EE27" s="53">
        <f t="shared" si="56"/>
        <v>-0.68106789583473515</v>
      </c>
      <c r="EF27" s="244">
        <v>1675.3286000000001</v>
      </c>
      <c r="EG27" s="53">
        <f t="shared" si="57"/>
        <v>-0.38498382494323968</v>
      </c>
      <c r="EH27" s="244">
        <v>1958.0613000000001</v>
      </c>
      <c r="EI27" s="53">
        <f t="shared" si="58"/>
        <v>-0.46127386034305984</v>
      </c>
      <c r="EJ27" s="244">
        <v>1823.711</v>
      </c>
      <c r="EK27" s="53">
        <f t="shared" si="59"/>
        <v>-0.35704143964029789</v>
      </c>
      <c r="EL27" s="244">
        <v>1725.9113</v>
      </c>
      <c r="EM27" s="53">
        <f t="shared" si="60"/>
        <v>-0.33602206920621391</v>
      </c>
      <c r="EN27" s="111">
        <f t="shared" si="66"/>
        <v>24177.3063</v>
      </c>
      <c r="EO27" s="53">
        <f t="shared" si="61"/>
        <v>-0.16076755670460749</v>
      </c>
      <c r="EP27" s="466">
        <v>6159.0481</v>
      </c>
      <c r="EQ27" s="53">
        <f>(EP27-FP27)/FP27</f>
        <v>-0.16819999249373543</v>
      </c>
      <c r="ER27" s="244">
        <v>0</v>
      </c>
      <c r="ES27" s="53">
        <f>(ER27-FQ27)/FQ27</f>
        <v>-1</v>
      </c>
      <c r="ET27" s="244">
        <v>146.44999999999999</v>
      </c>
      <c r="EU27" s="53">
        <f>(ET27-FR27)/FR27</f>
        <v>-0.9821053517388314</v>
      </c>
      <c r="EV27" s="244">
        <v>2065.0621000000001</v>
      </c>
      <c r="EW27" s="53">
        <f>(EV27-FS27)/FS27</f>
        <v>-0.69539999680806497</v>
      </c>
      <c r="EX27" s="244">
        <v>1726.4446</v>
      </c>
      <c r="EY27" s="53">
        <f>(EX27-FT27)/FT27</f>
        <v>-0.79139999837851038</v>
      </c>
      <c r="EZ27" s="244">
        <v>1733.7624000000001</v>
      </c>
      <c r="FA27" s="53">
        <f>(EZ27-FU27)/FU27</f>
        <v>-0.73599999926910387</v>
      </c>
      <c r="FB27" s="244">
        <v>1765.5944999999999</v>
      </c>
      <c r="FC27" s="53">
        <f>(FB27-FV27)/FV27</f>
        <v>-0.74069999939198838</v>
      </c>
      <c r="FD27" s="244">
        <v>3418.03</v>
      </c>
      <c r="FE27" s="53">
        <f>(FD27-FW27)/FW27</f>
        <v>-0.48078169346501287</v>
      </c>
      <c r="FF27" s="244">
        <v>2724.0399000000002</v>
      </c>
      <c r="FG27" s="53">
        <f>(FF27-FX27)/FX27</f>
        <v>-0.61547669787630788</v>
      </c>
      <c r="FH27" s="244">
        <v>3634.6134999999999</v>
      </c>
      <c r="FI27" s="53">
        <f>(FH27-FY27)/FY27</f>
        <v>-0.44265825661248959</v>
      </c>
      <c r="FJ27" s="244">
        <v>2836.4362999999998</v>
      </c>
      <c r="FK27" s="53">
        <f>(FJ27-GA27)/GA27</f>
        <v>-0.47473401851851854</v>
      </c>
      <c r="FL27" s="244">
        <v>2599.3503999999998</v>
      </c>
      <c r="FM27" s="53">
        <f>(FL27-GC27)/GC27</f>
        <v>-0.72876107792241673</v>
      </c>
      <c r="FN27" s="109">
        <f t="shared" si="62"/>
        <v>28808.8318</v>
      </c>
      <c r="FO27" s="53">
        <f>(FN27-(FP27+FQ27+FR27+FS27+FT27+FU27+FV27+FW27+FX27+FY27+GA27+GC27))/(FP27+FQ27+FR27+FS27+FT27+FU27+FV27+FW27+FX27+FY27+GA27+GC27)</f>
        <v>-0.67653409281402521</v>
      </c>
      <c r="FP27" s="466">
        <v>7404.4818999999998</v>
      </c>
      <c r="FQ27" s="467">
        <v>9870.3624</v>
      </c>
      <c r="FR27" s="467">
        <v>8184.0110999999997</v>
      </c>
      <c r="FS27" s="467">
        <v>6779.5865999999996</v>
      </c>
      <c r="FT27" s="467">
        <v>8276.3402999999998</v>
      </c>
      <c r="FU27" s="422">
        <v>6567.2817999999997</v>
      </c>
      <c r="FV27" s="247" t="s">
        <v>282</v>
      </c>
      <c r="FW27" s="387" t="s">
        <v>283</v>
      </c>
      <c r="FX27" s="387" t="s">
        <v>284</v>
      </c>
      <c r="FY27" s="387" t="s">
        <v>285</v>
      </c>
      <c r="FZ27" s="328">
        <f>(FY27-HA27)/HA27</f>
        <v>-0.28979897733075211</v>
      </c>
      <c r="GA27" s="387" t="s">
        <v>286</v>
      </c>
      <c r="GB27" s="328">
        <f>(GA27-HC27)/HC27</f>
        <v>-0.29744221478479516</v>
      </c>
      <c r="GC27" s="387" t="s">
        <v>287</v>
      </c>
      <c r="GD27" s="328">
        <f>(GC27-HE27)/HE27</f>
        <v>-0.26713666123835805</v>
      </c>
      <c r="GE27" s="329">
        <f>FP27+FQ27+FR27+FS27+FT27+FU27+FV27+FW27+FX27+FY27+GA27+GC27</f>
        <v>89062.962</v>
      </c>
      <c r="GF27" s="468">
        <f>(GE27-HG27)/HG27</f>
        <v>-0.2343812667314388</v>
      </c>
      <c r="GG27" s="330"/>
      <c r="GH27" s="250"/>
      <c r="GI27" s="332">
        <v>8294.1915000000008</v>
      </c>
      <c r="GJ27" s="53">
        <f>(GI27-HL27)/HL27</f>
        <v>-4.2327423165119053E-2</v>
      </c>
      <c r="GK27" s="109">
        <v>11176.4331</v>
      </c>
      <c r="GL27" s="53">
        <f>(GK27-HN27)/HN27</f>
        <v>-8.8320169875196863E-2</v>
      </c>
      <c r="GM27" s="244">
        <v>10213.959699999999</v>
      </c>
      <c r="GN27" s="53">
        <f>(GM27-HP27)/HP27</f>
        <v>-4.2930992391149538E-2</v>
      </c>
      <c r="GO27" s="244">
        <v>8461.9336999999996</v>
      </c>
      <c r="GP27" s="53">
        <f>(GO27-HR27)/HR27</f>
        <v>-4.4508167735093827E-2</v>
      </c>
      <c r="GQ27" s="244">
        <v>10452.3092</v>
      </c>
      <c r="GR27" s="53">
        <f>(GQ27-HT27)/HT27</f>
        <v>-4.2885229244961659E-2</v>
      </c>
      <c r="GS27" s="109">
        <v>9229.6049000000003</v>
      </c>
      <c r="GT27" s="53">
        <f>(GS27-HW27)/HW27</f>
        <v>-4.7286486084528068E-2</v>
      </c>
      <c r="GU27" s="109">
        <v>9565.4776000000002</v>
      </c>
      <c r="GV27" s="53">
        <f>(GU27-HY27)/HY27</f>
        <v>-3.0194582932356006E-2</v>
      </c>
      <c r="GW27" s="109">
        <v>9181.3011000000006</v>
      </c>
      <c r="GX27" s="53">
        <f>(GW27-IA27)/IA27</f>
        <v>-5.0249563802547199E-2</v>
      </c>
      <c r="GY27" s="109">
        <v>9807.8436999999994</v>
      </c>
      <c r="GZ27" s="53">
        <f>(GY27-IC27)/IC27</f>
        <v>-6.4030817238273391E-2</v>
      </c>
      <c r="HA27" s="109">
        <v>9182.3822999999993</v>
      </c>
      <c r="HB27" s="53">
        <f>(HA27-IE27)/IE27</f>
        <v>-4.6898637437338193E-2</v>
      </c>
      <c r="HC27" s="109">
        <v>7686.2004999999999</v>
      </c>
      <c r="HD27" s="53">
        <f>(HC27-IG27)/IG27</f>
        <v>-5.1313948979548489E-2</v>
      </c>
      <c r="HE27" s="109">
        <v>13076.448899999999</v>
      </c>
      <c r="HF27" s="53">
        <f>(HE27-II27)/II27</f>
        <v>-5.6312380131574621E-2</v>
      </c>
      <c r="HG27" s="329">
        <f>GI27+GK27+GM27+GO27+GQ27+GS27+GU27+GW27+GY27+HA27+HC27+HE27</f>
        <v>116328.08620000001</v>
      </c>
      <c r="HH27" s="109">
        <f>HE27+HC27+HA27+GY27+GW27+GU27+GS27+GQ27+GO27+GM27+GK27+GI27</f>
        <v>116328.08620000001</v>
      </c>
      <c r="HI27" s="312"/>
      <c r="HJ27" s="326"/>
      <c r="HK27" s="396"/>
      <c r="HL27" s="332">
        <v>8660.7800000000007</v>
      </c>
      <c r="HM27" s="333">
        <f>(HL27-IN27)/IN27</f>
        <v>-1.1970507808266357E-2</v>
      </c>
      <c r="HN27" s="336">
        <v>12259.1646</v>
      </c>
      <c r="HO27" s="333">
        <f>(HN27-IP27)/IP27</f>
        <v>-1.2304765833406464E-2</v>
      </c>
      <c r="HP27" s="336">
        <v>10672.124599999999</v>
      </c>
      <c r="HQ27" s="338">
        <f>(HP27-IR27)/IR27</f>
        <v>-4.2078697270961543E-2</v>
      </c>
      <c r="HR27" s="352">
        <v>8856.1026000000002</v>
      </c>
      <c r="HS27" s="245">
        <f>(HR27-IT27)/IT27</f>
        <v>-4.3080066560055232E-2</v>
      </c>
      <c r="HT27" s="352">
        <v>10920.6435</v>
      </c>
      <c r="HU27" s="245">
        <f>(HT27-IV27)/IV27</f>
        <v>2.6238343906786948E-2</v>
      </c>
      <c r="HV27" s="338"/>
      <c r="HW27" s="352">
        <v>9687.7023000000008</v>
      </c>
      <c r="HX27" s="245">
        <f>(HW27-IX27)/IX27</f>
        <v>-2.7436773416323577E-2</v>
      </c>
      <c r="HY27" s="352">
        <v>9863.2957000000006</v>
      </c>
      <c r="HZ27" s="245">
        <f>(HY27-IZ27)/IZ27</f>
        <v>-2.0992427633727381E-2</v>
      </c>
      <c r="IA27" s="352">
        <v>9667.0669999999991</v>
      </c>
      <c r="IB27" s="337">
        <f>(IA27-JB27)/JB27</f>
        <v>-2.749033482791827E-2</v>
      </c>
      <c r="IC27" s="352">
        <v>10478.8105</v>
      </c>
      <c r="ID27" s="339">
        <f>(IC27-JD27)/JD27</f>
        <v>-3.7896270139447415E-2</v>
      </c>
      <c r="IE27" s="352">
        <v>9634.2137999999995</v>
      </c>
      <c r="IF27" s="339">
        <f>(IE27-JF27)/JF27</f>
        <v>-3.0060627416237089E-2</v>
      </c>
      <c r="IG27" s="352">
        <v>8101.9431999999997</v>
      </c>
      <c r="IH27" s="240">
        <f>(IG27-JH27)/JH27</f>
        <v>-4.1746961233176956E-2</v>
      </c>
      <c r="II27" s="109">
        <v>13856.755800000001</v>
      </c>
      <c r="IJ27" s="240">
        <f>(II27-JJ27)/JJ27</f>
        <v>-4.2709954118352621E-2</v>
      </c>
      <c r="IK27" s="309">
        <f>HL27+HN27+HP27+HR27+HT27+HW27+HY27+IA27+IC27+IE27+IG27+II27</f>
        <v>122658.6036</v>
      </c>
      <c r="IL27" s="53">
        <f>IK27/JL27-1</f>
        <v>-2.6094841612348763E-2</v>
      </c>
      <c r="IM27" s="250"/>
      <c r="IN27" s="424">
        <v>8765.7099999999991</v>
      </c>
      <c r="IO27" s="53">
        <f>IN27/JP27-1</f>
        <v>-5.9591944503255889E-2</v>
      </c>
      <c r="IP27" s="109">
        <v>12411.89</v>
      </c>
      <c r="IQ27" s="53">
        <f>IP27/JQ27-1</f>
        <v>-4.0000171324408251E-2</v>
      </c>
      <c r="IR27" s="109">
        <v>11140.92</v>
      </c>
      <c r="IS27" s="312">
        <f>(IR27-JR27)/JR27</f>
        <v>-6.0002285301997069E-3</v>
      </c>
      <c r="IT27" s="423">
        <v>9254.7999999999993</v>
      </c>
      <c r="IU27" s="245">
        <f>(IT27-JS27)/JS27</f>
        <v>-7.3272126190136238E-3</v>
      </c>
      <c r="IV27" s="423">
        <v>10641.43</v>
      </c>
      <c r="IW27" s="245">
        <f>(IV27-JT27)/JT27</f>
        <v>-3.4153510820891901E-2</v>
      </c>
      <c r="IX27" s="423">
        <v>9961</v>
      </c>
      <c r="IY27" s="53">
        <f>(IX27-JU27)/JU27</f>
        <v>-4.6829572919112909E-3</v>
      </c>
      <c r="IZ27" s="423">
        <v>10074.790000000001</v>
      </c>
      <c r="JA27" s="53">
        <f>(IZ27-JV27)/JV27</f>
        <v>-4.966240890147023E-2</v>
      </c>
      <c r="JB27" s="109">
        <v>9940.33</v>
      </c>
      <c r="JC27" s="53">
        <f>(JB27-JW27)/JW27</f>
        <v>-3.7859890793162383E-2</v>
      </c>
      <c r="JD27" s="109">
        <v>10891.56</v>
      </c>
      <c r="JE27" s="312">
        <f>(JD27-JX27)/JX27</f>
        <v>-3.8049941011643863E-2</v>
      </c>
      <c r="JF27" s="109">
        <v>9932.7999999999993</v>
      </c>
      <c r="JG27" s="333">
        <f>(JF27-JY27)/JY27</f>
        <v>-1.4646414109517844E-2</v>
      </c>
      <c r="JH27" s="109">
        <v>8454.91</v>
      </c>
      <c r="JI27" s="333">
        <f>(JH27-JZ27)/JZ27</f>
        <v>-4.32857062305756E-2</v>
      </c>
      <c r="JJ27" s="109">
        <v>14474.981599999999</v>
      </c>
      <c r="JK27" s="333">
        <f>(JJ27-KA27)/KA27</f>
        <v>-3.1294903610762342E-2</v>
      </c>
      <c r="JL27" s="317">
        <f t="shared" si="64"/>
        <v>125945.12160000001</v>
      </c>
      <c r="JM27" s="316">
        <f>JL27/JO27-1</f>
        <v>-3.0615196554829249E-2</v>
      </c>
      <c r="JN27" s="318"/>
      <c r="JO27" s="424">
        <v>129922.731563765</v>
      </c>
      <c r="JP27" s="244">
        <v>9321.1770664488395</v>
      </c>
      <c r="JQ27" s="244">
        <v>12929.0543906902</v>
      </c>
      <c r="JR27" s="244">
        <v>11208.171590951401</v>
      </c>
      <c r="JS27" s="244">
        <v>9323.1124270237706</v>
      </c>
      <c r="JT27" s="244">
        <v>11017.723954294601</v>
      </c>
      <c r="JU27" s="244">
        <v>10007.8664109858</v>
      </c>
      <c r="JV27" s="244">
        <v>10601.2748462935</v>
      </c>
      <c r="JW27" s="244">
        <v>10331.478653555499</v>
      </c>
      <c r="JX27" s="244">
        <v>11322.3757285843</v>
      </c>
      <c r="JY27" s="244">
        <v>10080.4423328135</v>
      </c>
      <c r="JZ27" s="244">
        <v>8837.4450502750606</v>
      </c>
      <c r="KA27" s="244">
        <v>14942.6091118486</v>
      </c>
    </row>
    <row r="28" spans="1:287" s="94" customFormat="1" ht="28.8" customHeight="1">
      <c r="A28" s="684" t="s">
        <v>99</v>
      </c>
      <c r="B28" s="273" t="s">
        <v>206</v>
      </c>
      <c r="C28" s="274">
        <v>39.055</v>
      </c>
      <c r="D28" s="275">
        <f t="shared" si="78"/>
        <v>-0.3391865505724061</v>
      </c>
      <c r="E28" s="274">
        <v>40.842599999999997</v>
      </c>
      <c r="F28" s="275">
        <f t="shared" si="79"/>
        <v>-0.27306026772603742</v>
      </c>
      <c r="G28" s="274">
        <v>40.787700000000001</v>
      </c>
      <c r="H28" s="275">
        <f t="shared" si="80"/>
        <v>-0.2607026530290425</v>
      </c>
      <c r="I28" s="274">
        <v>41.548699999999997</v>
      </c>
      <c r="J28" s="275">
        <f t="shared" si="81"/>
        <v>-0.25533825369116459</v>
      </c>
      <c r="K28" s="274">
        <v>41.3523</v>
      </c>
      <c r="L28" s="275">
        <f t="shared" si="82"/>
        <v>-0.14079748673868198</v>
      </c>
      <c r="M28" s="274">
        <v>35.266500000000001</v>
      </c>
      <c r="N28" s="275">
        <f t="shared" si="83"/>
        <v>-0.29458535024202903</v>
      </c>
      <c r="O28" s="274">
        <v>34.562399999999997</v>
      </c>
      <c r="P28" s="275">
        <f t="shared" si="84"/>
        <v>-0.29228053722333602</v>
      </c>
      <c r="Q28" s="126"/>
      <c r="R28" s="126"/>
      <c r="S28" s="274">
        <f t="shared" si="7"/>
        <v>273.41520000000003</v>
      </c>
      <c r="T28" s="275">
        <f t="shared" si="8"/>
        <v>-0.3499767131523972</v>
      </c>
      <c r="U28" s="275"/>
      <c r="V28" s="274">
        <v>59.101399999999998</v>
      </c>
      <c r="W28" s="275">
        <f t="shared" si="85"/>
        <v>-0.12424725574337947</v>
      </c>
      <c r="X28" s="274">
        <v>56.1843</v>
      </c>
      <c r="Y28" s="275">
        <f t="shared" si="86"/>
        <v>-0.10675794484199341</v>
      </c>
      <c r="Z28" s="274">
        <v>55.170900000000003</v>
      </c>
      <c r="AA28" s="275">
        <f t="shared" si="87"/>
        <v>-0.11232729923108231</v>
      </c>
      <c r="AB28" s="274">
        <v>55.795400000000001</v>
      </c>
      <c r="AC28" s="275">
        <f t="shared" si="88"/>
        <v>-0.116188080544397</v>
      </c>
      <c r="AD28" s="319">
        <v>48.128700000000002</v>
      </c>
      <c r="AE28" s="275">
        <f t="shared" si="89"/>
        <v>-0.24924306119934037</v>
      </c>
      <c r="AF28" s="319">
        <v>49.994</v>
      </c>
      <c r="AG28" s="275">
        <f t="shared" si="90"/>
        <v>-0.19028090906735085</v>
      </c>
      <c r="AH28" s="319">
        <v>48.836300000000001</v>
      </c>
      <c r="AI28" s="275">
        <f t="shared" si="91"/>
        <v>-0.22385106474278182</v>
      </c>
      <c r="AJ28" s="319">
        <v>47.412700000000001</v>
      </c>
      <c r="AK28" s="275">
        <f t="shared" si="92"/>
        <v>-0.24349805978912975</v>
      </c>
      <c r="AL28" s="319">
        <v>47.508400000000002</v>
      </c>
      <c r="AM28" s="275">
        <f t="shared" si="93"/>
        <v>-0.22934773792723084</v>
      </c>
      <c r="AN28" s="319">
        <v>48.6599</v>
      </c>
      <c r="AO28" s="275">
        <f t="shared" si="94"/>
        <v>-0.27286570103750596</v>
      </c>
      <c r="AP28" s="319">
        <v>46.507599999999996</v>
      </c>
      <c r="AQ28" s="275">
        <f t="shared" si="95"/>
        <v>-0.23766780861212655</v>
      </c>
      <c r="AR28" s="319">
        <v>45.038600000000002</v>
      </c>
      <c r="AS28" s="275">
        <f t="shared" si="96"/>
        <v>-0.20465566382589462</v>
      </c>
      <c r="AT28" s="276">
        <f t="shared" si="21"/>
        <v>608.33820000000003</v>
      </c>
      <c r="AU28" s="275">
        <f t="shared" si="22"/>
        <v>-0.19245122720988372</v>
      </c>
      <c r="AV28" s="277"/>
      <c r="AW28" s="363">
        <v>67.486400000000003</v>
      </c>
      <c r="AX28" s="279">
        <v>0.23958128608138099</v>
      </c>
      <c r="AY28" s="281">
        <v>62.899299999999997</v>
      </c>
      <c r="AZ28" s="469">
        <f t="shared" si="67"/>
        <v>0.13655221512697358</v>
      </c>
      <c r="BA28" s="281">
        <v>62.152299999999997</v>
      </c>
      <c r="BB28" s="469">
        <f t="shared" si="68"/>
        <v>4.0329478481961889E-2</v>
      </c>
      <c r="BC28" s="281">
        <v>63.130400000000002</v>
      </c>
      <c r="BD28" s="469">
        <f t="shared" si="69"/>
        <v>1.4501510574018051E-2</v>
      </c>
      <c r="BE28" s="364">
        <v>64.106899999999996</v>
      </c>
      <c r="BF28" s="469">
        <f t="shared" si="70"/>
        <v>2.6345913389570708E-2</v>
      </c>
      <c r="BG28" s="281">
        <v>61.742400000000004</v>
      </c>
      <c r="BH28" s="469">
        <f t="shared" si="71"/>
        <v>-2.9070151436524028E-2</v>
      </c>
      <c r="BI28" s="281">
        <v>62.921300000000002</v>
      </c>
      <c r="BJ28" s="469">
        <f t="shared" si="72"/>
        <v>-1.4049349790576038E-2</v>
      </c>
      <c r="BK28" s="281">
        <v>62.6736</v>
      </c>
      <c r="BL28" s="469">
        <f t="shared" si="73"/>
        <v>-3.5008383720339431E-2</v>
      </c>
      <c r="BM28" s="281">
        <v>61.646999999999998</v>
      </c>
      <c r="BN28" s="469">
        <f t="shared" si="74"/>
        <v>-5.1974035280892394E-2</v>
      </c>
      <c r="BO28" s="281">
        <v>66.920100000000005</v>
      </c>
      <c r="BP28" s="469">
        <f t="shared" si="75"/>
        <v>-3.3248292440509752E-2</v>
      </c>
      <c r="BQ28" s="281">
        <v>61.006999999999998</v>
      </c>
      <c r="BR28" s="469">
        <f t="shared" si="76"/>
        <v>-0.12994182688399469</v>
      </c>
      <c r="BS28" s="281">
        <v>56.627800000000001</v>
      </c>
      <c r="BT28" s="469">
        <f t="shared" si="77"/>
        <v>-0.15839394578913102</v>
      </c>
      <c r="BU28" s="278">
        <f t="shared" si="34"/>
        <v>753.31449999999995</v>
      </c>
      <c r="BV28" s="279">
        <f t="shared" si="35"/>
        <v>-6.4769649662271833E-3</v>
      </c>
      <c r="BW28" s="282"/>
      <c r="BX28" s="363">
        <v>54.442900000000002</v>
      </c>
      <c r="BY28" s="279">
        <f t="shared" si="36"/>
        <v>-6.4320259034053251E-2</v>
      </c>
      <c r="BZ28" s="363">
        <v>55.342199999999998</v>
      </c>
      <c r="CA28" s="279">
        <f t="shared" si="37"/>
        <v>-6.2586068760152602E-2</v>
      </c>
      <c r="CB28" s="278">
        <v>59.742899999999999</v>
      </c>
      <c r="CC28" s="279">
        <f t="shared" si="38"/>
        <v>7.8202913930232487E-2</v>
      </c>
      <c r="CD28" s="278">
        <v>62.228000000000002</v>
      </c>
      <c r="CE28" s="279">
        <v>0.205641880110048</v>
      </c>
      <c r="CF28" s="281">
        <v>62.461300000000001</v>
      </c>
      <c r="CG28" s="279">
        <f t="shared" si="39"/>
        <v>0.1200545849374981</v>
      </c>
      <c r="CH28" s="281">
        <v>63.591000000000001</v>
      </c>
      <c r="CI28" s="279">
        <f t="shared" si="40"/>
        <v>5.7256198127261237E-2</v>
      </c>
      <c r="CJ28" s="281">
        <v>63.817900000000002</v>
      </c>
      <c r="CK28" s="279">
        <f t="shared" si="41"/>
        <v>3.7075617033170527E-2</v>
      </c>
      <c r="CL28" s="278">
        <v>64.947299999999998</v>
      </c>
      <c r="CM28" s="279">
        <f t="shared" si="42"/>
        <v>5.0775859140026691E-2</v>
      </c>
      <c r="CN28" s="278">
        <f>58.8355+CN30</f>
        <v>65.026700000000005</v>
      </c>
      <c r="CO28" s="279">
        <f t="shared" si="43"/>
        <v>6.8344319070495096E-2</v>
      </c>
      <c r="CP28" s="278">
        <f>62.4026+CP30</f>
        <v>69.221599999999995</v>
      </c>
      <c r="CQ28" s="279">
        <f t="shared" si="44"/>
        <v>0.58311987704918011</v>
      </c>
      <c r="CR28" s="278">
        <v>70.118300000000005</v>
      </c>
      <c r="CS28" s="279">
        <f t="shared" si="45"/>
        <v>0.66927268701806697</v>
      </c>
      <c r="CT28" s="278">
        <v>67.285399999999996</v>
      </c>
      <c r="CU28" s="279">
        <f t="shared" si="46"/>
        <v>0.67507039062752816</v>
      </c>
      <c r="CV28" s="278">
        <f t="shared" si="47"/>
        <v>758.22550000000001</v>
      </c>
      <c r="CW28" s="279">
        <f t="shared" si="48"/>
        <v>0.1660153480720179</v>
      </c>
      <c r="CX28" s="283">
        <f t="shared" si="49"/>
        <v>-4.0401721091355758E-2</v>
      </c>
      <c r="CY28" s="283"/>
      <c r="CZ28" s="367">
        <v>58.185400000000001</v>
      </c>
      <c r="DA28" s="363">
        <v>59.037100000000002</v>
      </c>
      <c r="DB28" s="363">
        <v>55.409700000000001</v>
      </c>
      <c r="DC28" s="363">
        <v>51.613999999999997</v>
      </c>
      <c r="DD28" s="278">
        <v>55.766300000000001</v>
      </c>
      <c r="DE28" s="278">
        <v>60.147199999999998</v>
      </c>
      <c r="DF28" s="278">
        <v>61.5364</v>
      </c>
      <c r="DG28" s="278">
        <v>61.808900000000001</v>
      </c>
      <c r="DH28" s="278">
        <v>60.866799999999998</v>
      </c>
      <c r="DI28" s="278">
        <v>43.724800000000002</v>
      </c>
      <c r="DJ28" s="278">
        <v>42.005299999999998</v>
      </c>
      <c r="DK28" s="278">
        <v>40.168700000000001</v>
      </c>
      <c r="DL28" s="278">
        <v>650.27059999999994</v>
      </c>
      <c r="DM28" s="286">
        <v>0.121126439056618</v>
      </c>
      <c r="DN28" s="287"/>
      <c r="DO28" s="288">
        <v>50.247799999999998</v>
      </c>
      <c r="DP28" s="289">
        <f>(DO28-DX28)/DX28</f>
        <v>-1.5598206106947131E-3</v>
      </c>
      <c r="DQ28" s="306">
        <v>46.590600000000002</v>
      </c>
      <c r="DR28" s="446"/>
      <c r="DS28" s="306">
        <v>49.1175</v>
      </c>
      <c r="DT28" s="291">
        <f t="shared" si="50"/>
        <v>3.2919495635305527</v>
      </c>
      <c r="DU28" s="292">
        <f t="shared" si="51"/>
        <v>145.95590000000001</v>
      </c>
      <c r="DV28" s="306">
        <v>49.257199999999997</v>
      </c>
      <c r="DW28" s="291">
        <f t="shared" si="52"/>
        <v>0.63315296676480726</v>
      </c>
      <c r="DX28" s="306">
        <v>50.326300000000003</v>
      </c>
      <c r="DY28" s="291">
        <f t="shared" si="53"/>
        <v>-4.7108453581700398E-2</v>
      </c>
      <c r="DZ28" s="306">
        <v>49.002299999999998</v>
      </c>
      <c r="EA28" s="291">
        <f t="shared" si="54"/>
        <v>-0.40082535490260818</v>
      </c>
      <c r="EB28" s="306">
        <v>49.804499999999997</v>
      </c>
      <c r="EC28" s="291">
        <f t="shared" si="55"/>
        <v>-0.41512092867586181</v>
      </c>
      <c r="ED28" s="306">
        <v>15.172700000000001</v>
      </c>
      <c r="EE28" s="291">
        <f t="shared" si="56"/>
        <v>-0.7341690538137412</v>
      </c>
      <c r="EF28" s="306">
        <v>49.994300000000003</v>
      </c>
      <c r="EG28" s="291">
        <f t="shared" si="57"/>
        <v>-0.10331202559797961</v>
      </c>
      <c r="EH28" s="306">
        <v>55.000399999999999</v>
      </c>
      <c r="EI28" s="291">
        <f t="shared" si="58"/>
        <v>-0.11014972026546467</v>
      </c>
      <c r="EJ28" s="306">
        <v>53.960500000000003</v>
      </c>
      <c r="EK28" s="291">
        <f t="shared" si="59"/>
        <v>-7.8607884352359214E-2</v>
      </c>
      <c r="EL28" s="306">
        <v>61.5413</v>
      </c>
      <c r="EM28" s="291">
        <f t="shared" si="60"/>
        <v>8.3210417187373473E-2</v>
      </c>
      <c r="EN28" s="290">
        <f t="shared" si="66"/>
        <v>580.0154</v>
      </c>
      <c r="EO28" s="291">
        <f t="shared" si="61"/>
        <v>-0.17853954724284829</v>
      </c>
      <c r="EP28" s="447">
        <v>154.70519999999999</v>
      </c>
      <c r="EQ28" s="291">
        <f>(EP28-FP28)/FP28</f>
        <v>-3.6675465191652865E-2</v>
      </c>
      <c r="ER28" s="306">
        <v>0</v>
      </c>
      <c r="ES28" s="291">
        <f>(ER28-FQ28)/FQ28</f>
        <v>-1</v>
      </c>
      <c r="ET28" s="306">
        <v>11.444100000000001</v>
      </c>
      <c r="EU28" s="291">
        <f>(ET28-FR28)/FR28</f>
        <v>-0.92868275507501519</v>
      </c>
      <c r="EV28" s="306">
        <v>30.160799999999998</v>
      </c>
      <c r="EW28" s="291">
        <f>(EV28-FS28)/FS28</f>
        <v>-0.80156441517991961</v>
      </c>
      <c r="EX28" s="306">
        <v>52.814300000000003</v>
      </c>
      <c r="EY28" s="291">
        <f>(EX28-FT28)/FT28</f>
        <v>-0.64834189491066108</v>
      </c>
      <c r="EZ28" s="306">
        <v>81.783000000000001</v>
      </c>
      <c r="FA28" s="291">
        <f>(EZ28-FU28)/FU28</f>
        <v>-0.45940640002855565</v>
      </c>
      <c r="FB28" s="306">
        <v>85.153499999999994</v>
      </c>
      <c r="FC28" s="291">
        <f>(FB28-FV28)/FV28</f>
        <v>-0.42984197596663426</v>
      </c>
      <c r="FD28" s="306">
        <v>57.076500000000003</v>
      </c>
      <c r="FE28" s="291">
        <f>(FD28-FW28)/FW28</f>
        <v>-0.61799866679516824</v>
      </c>
      <c r="FF28" s="306">
        <v>55.754399999999997</v>
      </c>
      <c r="FG28" s="291">
        <f>(FF28-FX28)/FX28</f>
        <v>-0.62636107760353832</v>
      </c>
      <c r="FH28" s="306">
        <v>61.808599999999998</v>
      </c>
      <c r="FI28" s="291">
        <f>(FH28-FY28)/FY28</f>
        <v>-0.59437852736579599</v>
      </c>
      <c r="FJ28" s="306">
        <v>58.564100000000003</v>
      </c>
      <c r="FK28" s="291">
        <f>(FJ28-GA28)/GA28</f>
        <v>-0.61224738421038338</v>
      </c>
      <c r="FL28" s="306">
        <v>56.813800000000001</v>
      </c>
      <c r="FM28" s="291">
        <f>(FL28-GC28)/GC28</f>
        <v>-0.60544328235898714</v>
      </c>
      <c r="FN28" s="292">
        <f t="shared" si="62"/>
        <v>706.07830000000001</v>
      </c>
      <c r="FO28" s="291">
        <f>(FN28-(FP28+FQ28+FR28+FS28+FT28+FU28+FV28+FW28+FX28+FY28+GA28+GC28))/(FP28+FQ28+FR28+FS28+FT28+FU28+FV28+FW28+FX28+FY28+GA28+GC28)</f>
        <v>-0.61495685295616809</v>
      </c>
      <c r="FP28" s="447">
        <v>160.5951</v>
      </c>
      <c r="FQ28" s="447">
        <v>163.84460000000001</v>
      </c>
      <c r="FR28" s="447">
        <v>160.4675</v>
      </c>
      <c r="FS28" s="447">
        <v>151.99289999999999</v>
      </c>
      <c r="FT28" s="447">
        <v>150.1865</v>
      </c>
      <c r="FU28" s="447">
        <v>151.28370000000001</v>
      </c>
      <c r="FV28" s="470" t="s">
        <v>288</v>
      </c>
      <c r="FW28" s="390" t="s">
        <v>289</v>
      </c>
      <c r="FX28" s="471" t="s">
        <v>290</v>
      </c>
      <c r="FY28" s="471" t="s">
        <v>291</v>
      </c>
      <c r="FZ28" s="294">
        <f>(FY28-HA28)/HA28</f>
        <v>-9.7919377506355126E-2</v>
      </c>
      <c r="GA28" s="471" t="s">
        <v>292</v>
      </c>
      <c r="GB28" s="294">
        <f>(GA28-HC28)/HC28</f>
        <v>-9.2095653099119851E-2</v>
      </c>
      <c r="GC28" s="471" t="s">
        <v>293</v>
      </c>
      <c r="GD28" s="294">
        <f>(GC28-HE28)/HE28</f>
        <v>-9.9078581765466633E-2</v>
      </c>
      <c r="GE28" s="293">
        <f>FP28+FQ28+FR28+FS28+FT28+FU28+FV28+FW28+FX28+FY28+GA28+GC28</f>
        <v>1833.7640999999999</v>
      </c>
      <c r="GF28" s="295">
        <f>(GE28-HG28)/HG28</f>
        <v>-0.17322065264727179</v>
      </c>
      <c r="GG28" s="249"/>
      <c r="GH28" s="448"/>
      <c r="GI28" s="297">
        <v>262.79419999999999</v>
      </c>
      <c r="GJ28" s="294">
        <f>(GI28-HL28)/HL28</f>
        <v>0</v>
      </c>
      <c r="GK28" s="293">
        <v>202.0814</v>
      </c>
      <c r="GL28" s="294">
        <f>(GK28-HN28)/HN28</f>
        <v>-0.42196743097366979</v>
      </c>
      <c r="GM28" s="293">
        <v>200.005</v>
      </c>
      <c r="GN28" s="294">
        <f>(GM28-HP28)/HP28</f>
        <v>-0.29542906944711589</v>
      </c>
      <c r="GO28" s="293">
        <v>184.6344</v>
      </c>
      <c r="GP28" s="294">
        <f>(GO28-HR28)/HR28</f>
        <v>-0.17792256191035502</v>
      </c>
      <c r="GQ28" s="293">
        <v>183.255</v>
      </c>
      <c r="GR28" s="294">
        <f>(GQ28-HT28)/HT28</f>
        <v>-0.17129245455799327</v>
      </c>
      <c r="GS28" s="293">
        <v>181.5575</v>
      </c>
      <c r="GT28" s="294">
        <f>(GS28-HW28)/HW28</f>
        <v>-0.23715336134453779</v>
      </c>
      <c r="GU28" s="293">
        <v>169.7079</v>
      </c>
      <c r="GV28" s="294">
        <f>(GU28-HY28)/HY28</f>
        <v>-0.26850043103448279</v>
      </c>
      <c r="GW28" s="293">
        <v>169.8955</v>
      </c>
      <c r="GX28" s="294">
        <f>(GW28-IA28)/IA28</f>
        <v>-0.23642471910112361</v>
      </c>
      <c r="GY28" s="293">
        <v>168.92420000000001</v>
      </c>
      <c r="GZ28" s="294">
        <f>(GY28-IC28)/IC28</f>
        <v>-0.25760526958823865</v>
      </c>
      <c r="HA28" s="293">
        <v>168.92060000000001</v>
      </c>
      <c r="HB28" s="294">
        <f>(HA28-IE28)/IE28</f>
        <v>-0.29217735562220876</v>
      </c>
      <c r="HC28" s="293">
        <v>166.3553</v>
      </c>
      <c r="HD28" s="294">
        <f>(HC28-IG28)/IG28</f>
        <v>-0.19919850194477604</v>
      </c>
      <c r="HE28" s="293">
        <v>159.8297</v>
      </c>
      <c r="HF28" s="294">
        <f>(HE28-II28)/II28</f>
        <v>-0.30276799401137522</v>
      </c>
      <c r="HG28" s="293">
        <f>GI28+GK28+GM28+GO28+GQ28+GS28+GU28+GW28+GY28+HA28+HC28+HE28</f>
        <v>2217.9606999999996</v>
      </c>
      <c r="HH28" s="293">
        <f>HE28+HC28+HA28+GY28+GW28+GU28+GS28+GQ28+GO28+GM28+GK28+GI28</f>
        <v>2217.9607000000001</v>
      </c>
      <c r="HI28" s="295"/>
      <c r="HJ28" s="287"/>
      <c r="HK28" s="391"/>
      <c r="HL28" s="297">
        <v>262.79419999999999</v>
      </c>
      <c r="HM28" s="298">
        <f>(HL28-IN28)/IN28</f>
        <v>8.0001227424498014E-3</v>
      </c>
      <c r="HN28" s="373">
        <v>349.60210000000001</v>
      </c>
      <c r="HO28" s="298">
        <f>(HN28-IP28)/IP28</f>
        <v>-1.2000057651824207E-2</v>
      </c>
      <c r="HP28" s="373">
        <v>283.86779999999999</v>
      </c>
      <c r="HQ28" s="377">
        <f>(HP28-IR28)/IR28</f>
        <v>-8.0001509660253944E-3</v>
      </c>
      <c r="HR28" s="375">
        <v>224.5949</v>
      </c>
      <c r="HS28" s="376">
        <f>(HR28-IT28)/IT28</f>
        <v>-4.000054989669548E-3</v>
      </c>
      <c r="HT28" s="375">
        <v>221.1335</v>
      </c>
      <c r="HU28" s="376">
        <f>(HT28-IV28)/IV28</f>
        <v>-1.0002037452073052E-3</v>
      </c>
      <c r="HV28" s="377"/>
      <c r="HW28" s="375">
        <v>238</v>
      </c>
      <c r="HX28" s="376">
        <f>(HW28-IX28)/IX28</f>
        <v>-4.1061790190278676E-3</v>
      </c>
      <c r="HY28" s="472">
        <v>232</v>
      </c>
      <c r="HZ28" s="376">
        <f>(HY28-IZ28)/IZ28</f>
        <v>-6.4639796085296753E-3</v>
      </c>
      <c r="IA28" s="472">
        <v>222.5</v>
      </c>
      <c r="IB28" s="308">
        <f>(IA28-JB28)/JB28</f>
        <v>-8.9313418252182184E-4</v>
      </c>
      <c r="IC28" s="472">
        <v>227.53960000000001</v>
      </c>
      <c r="ID28" s="308">
        <f>(IC28-JD28)/JD28</f>
        <v>1.3804500330375891E-2</v>
      </c>
      <c r="IE28" s="472">
        <v>238.6482</v>
      </c>
      <c r="IF28" s="308">
        <f>(IE28-JF28)/JF28</f>
        <v>4.530763511424564E-2</v>
      </c>
      <c r="IG28" s="472">
        <v>207.73599999999999</v>
      </c>
      <c r="IH28" s="308" t="e">
        <f>(IG28-JH28)/JH28</f>
        <v>#REF!</v>
      </c>
      <c r="II28" s="473">
        <v>229.2346</v>
      </c>
      <c r="IJ28" s="240">
        <f>(II28-JJ28)/JJ28</f>
        <v>-7.6945440488678005E-2</v>
      </c>
      <c r="IK28" s="309">
        <f>HL28+HN28+HP28+HR28+HT28+HW28+HY28+IA28+IC28+IE28+IG28+II28</f>
        <v>2937.6508999999996</v>
      </c>
      <c r="IL28" s="53"/>
      <c r="IM28" s="250"/>
      <c r="IN28" s="449">
        <v>260.70850000000002</v>
      </c>
      <c r="IO28" s="236">
        <f>IN28/JP28-1</f>
        <v>5.0000027844680162E-2</v>
      </c>
      <c r="IP28" s="329">
        <v>353.84829999999999</v>
      </c>
      <c r="IQ28" s="236">
        <f>IP28/JQ28-1</f>
        <v>3.8999741625370232E-2</v>
      </c>
      <c r="IR28" s="238">
        <v>286.15710000000001</v>
      </c>
      <c r="IS28" s="312">
        <f>(IR28-JR28)/JR28</f>
        <v>4.5943507030832775E-2</v>
      </c>
      <c r="IT28" s="474">
        <v>225.49690000000001</v>
      </c>
      <c r="IU28" s="236">
        <f>(IT28-JS28)/JS28</f>
        <v>4.5000169129588694E-2</v>
      </c>
      <c r="IV28" s="474">
        <v>221.35489999999999</v>
      </c>
      <c r="IW28" s="236">
        <f>(IV28-JT28)/JT28</f>
        <v>3.0000152841643403E-2</v>
      </c>
      <c r="IX28" s="474">
        <v>238.9813</v>
      </c>
      <c r="IY28" s="328">
        <f>(IX28-JU28)/JU28</f>
        <v>4.0999937732584445E-2</v>
      </c>
      <c r="IZ28" s="474">
        <v>233.5094</v>
      </c>
      <c r="JA28" s="328">
        <f>(IZ28-JV28)/JV28</f>
        <v>2.0999987033750406E-2</v>
      </c>
      <c r="JB28" s="329">
        <v>222.69890000000001</v>
      </c>
      <c r="JC28" s="328">
        <f>(JB28-JW28)/JW28</f>
        <v>8.6055636960853353E-3</v>
      </c>
      <c r="JD28" s="329">
        <v>224.44130000000001</v>
      </c>
      <c r="JE28" s="380">
        <f>(JD28-JX28)/JX28</f>
        <v>1.20001323794882E-2</v>
      </c>
      <c r="JF28" s="244">
        <v>228.304273290721</v>
      </c>
      <c r="JG28" s="333">
        <f>(JF28-JY28)/JY28</f>
        <v>0</v>
      </c>
      <c r="JH28" s="394" t="e">
        <f>JZ28*#REF!</f>
        <v>#REF!</v>
      </c>
      <c r="JI28" s="316" t="e">
        <f>(JH28-JZ28)/JZ28</f>
        <v>#REF!</v>
      </c>
      <c r="JJ28" s="383">
        <v>248.34350000000001</v>
      </c>
      <c r="JK28" s="316">
        <f>(JJ28-KA28)/KA28</f>
        <v>1.7999889865509839E-2</v>
      </c>
      <c r="JL28" s="317" t="e">
        <f t="shared" si="64"/>
        <v>#REF!</v>
      </c>
      <c r="JM28" s="316"/>
      <c r="JN28" s="318"/>
      <c r="JO28" s="442">
        <v>2871.3242256620501</v>
      </c>
      <c r="JP28" s="306">
        <v>248.29380293937001</v>
      </c>
      <c r="JQ28" s="306">
        <v>340.56630220759598</v>
      </c>
      <c r="JR28" s="306">
        <v>273.58752941860803</v>
      </c>
      <c r="JS28" s="306">
        <v>215.78647225274901</v>
      </c>
      <c r="JT28" s="306">
        <v>214.90763801278001</v>
      </c>
      <c r="JU28" s="306">
        <v>229.56898587384001</v>
      </c>
      <c r="JV28" s="306">
        <v>228.70656509840001</v>
      </c>
      <c r="JW28" s="306">
        <v>220.798801846689</v>
      </c>
      <c r="JX28" s="306">
        <v>221.77991170048301</v>
      </c>
      <c r="JY28" s="306">
        <v>228.304273290721</v>
      </c>
      <c r="JZ28" s="306">
        <v>205.071559064453</v>
      </c>
      <c r="KA28" s="306">
        <v>243.95238395635701</v>
      </c>
    </row>
    <row r="29" spans="1:287" ht="28.8" customHeight="1">
      <c r="A29" s="686"/>
      <c r="B29" s="71" t="s">
        <v>209</v>
      </c>
      <c r="C29" s="319">
        <v>2914.7384999999999</v>
      </c>
      <c r="D29" s="275">
        <f t="shared" si="78"/>
        <v>-0.28858516574072335</v>
      </c>
      <c r="E29" s="319">
        <v>3370.7937179999999</v>
      </c>
      <c r="F29" s="275">
        <f t="shared" si="79"/>
        <v>-0.14643956585629347</v>
      </c>
      <c r="G29" s="319">
        <v>3406.8324729999999</v>
      </c>
      <c r="H29" s="275">
        <f t="shared" si="80"/>
        <v>-0.19946707004356701</v>
      </c>
      <c r="I29" s="319">
        <v>3476.813709</v>
      </c>
      <c r="J29" s="275">
        <f t="shared" si="81"/>
        <v>-0.23705183028279608</v>
      </c>
      <c r="K29" s="319">
        <v>3514.4467949999998</v>
      </c>
      <c r="L29" s="275">
        <f t="shared" si="82"/>
        <v>-7.7526896029840864E-2</v>
      </c>
      <c r="M29" s="319">
        <v>3038.7602750000001</v>
      </c>
      <c r="N29" s="275">
        <f t="shared" si="83"/>
        <v>-0.1923012461762853</v>
      </c>
      <c r="O29" s="319">
        <v>3042.8810199999998</v>
      </c>
      <c r="P29" s="275">
        <f t="shared" si="84"/>
        <v>-0.21234212122619345</v>
      </c>
      <c r="Q29" s="126"/>
      <c r="R29" s="126"/>
      <c r="S29" s="274">
        <f t="shared" si="7"/>
        <v>22765.266490000002</v>
      </c>
      <c r="T29" s="275">
        <f t="shared" si="8"/>
        <v>-0.29142229936987996</v>
      </c>
      <c r="U29" s="275"/>
      <c r="V29" s="319">
        <v>4097.1010999999999</v>
      </c>
      <c r="W29" s="275">
        <f t="shared" si="85"/>
        <v>-2.819078518467999E-2</v>
      </c>
      <c r="X29" s="384">
        <v>3949.0979000000002</v>
      </c>
      <c r="Y29" s="320">
        <f t="shared" si="86"/>
        <v>-7.2058629778265604E-2</v>
      </c>
      <c r="Z29" s="384">
        <v>4255.7056000000002</v>
      </c>
      <c r="AA29" s="320">
        <f t="shared" si="87"/>
        <v>-2.852736360451491E-2</v>
      </c>
      <c r="AB29" s="384">
        <v>4557.0771999999997</v>
      </c>
      <c r="AC29" s="320">
        <f t="shared" si="88"/>
        <v>-3.7394753140401638E-2</v>
      </c>
      <c r="AD29" s="319">
        <v>3809.8094999999998</v>
      </c>
      <c r="AE29" s="320">
        <f t="shared" si="89"/>
        <v>-0.20312199783163043</v>
      </c>
      <c r="AF29" s="319">
        <v>3762.2446</v>
      </c>
      <c r="AG29" s="320">
        <f t="shared" si="90"/>
        <v>-0.13503487718650142</v>
      </c>
      <c r="AH29" s="319">
        <v>3863.2013999999999</v>
      </c>
      <c r="AI29" s="320">
        <f t="shared" si="91"/>
        <v>-0.14706622304647343</v>
      </c>
      <c r="AJ29" s="319">
        <v>3833.8786</v>
      </c>
      <c r="AK29" s="320">
        <f t="shared" si="92"/>
        <v>-0.16663845957914214</v>
      </c>
      <c r="AL29" s="319">
        <v>4060.2669999999998</v>
      </c>
      <c r="AM29" s="320">
        <f t="shared" si="93"/>
        <v>-8.6912910960275758E-2</v>
      </c>
      <c r="AN29" s="319">
        <v>3956.2874409999999</v>
      </c>
      <c r="AO29" s="320">
        <f t="shared" si="94"/>
        <v>-0.26487076127563303</v>
      </c>
      <c r="AP29" s="319">
        <v>3699.5320919999999</v>
      </c>
      <c r="AQ29" s="320">
        <f t="shared" si="95"/>
        <v>-0.22092558418176134</v>
      </c>
      <c r="AR29" s="319">
        <v>3376.6286</v>
      </c>
      <c r="AS29" s="320">
        <f t="shared" si="96"/>
        <v>-0.17314963433252673</v>
      </c>
      <c r="AT29" s="276">
        <f t="shared" si="21"/>
        <v>47220.831032999995</v>
      </c>
      <c r="AU29" s="275">
        <f t="shared" si="22"/>
        <v>-0.13368464060099639</v>
      </c>
      <c r="AV29" s="277"/>
      <c r="AW29" s="111">
        <v>4215.9521000000004</v>
      </c>
      <c r="AX29" s="275">
        <v>0.38335885051285901</v>
      </c>
      <c r="AY29" s="319">
        <v>4255.7623000000003</v>
      </c>
      <c r="AZ29" s="320">
        <f t="shared" si="67"/>
        <v>0.1871715324914025</v>
      </c>
      <c r="BA29" s="319">
        <v>4380.6746999999996</v>
      </c>
      <c r="BB29" s="320">
        <f t="shared" si="68"/>
        <v>6.0911318083426869E-2</v>
      </c>
      <c r="BC29" s="319">
        <v>4734.1080000000002</v>
      </c>
      <c r="BD29" s="320">
        <f t="shared" si="69"/>
        <v>-2.2187735423999988E-2</v>
      </c>
      <c r="BE29" s="321">
        <v>4780.9193999999998</v>
      </c>
      <c r="BF29" s="320">
        <f t="shared" si="70"/>
        <v>3.3775312705005778E-2</v>
      </c>
      <c r="BG29" s="319">
        <v>4349.5910999999996</v>
      </c>
      <c r="BH29" s="320">
        <f t="shared" si="71"/>
        <v>-9.4283404000445326E-2</v>
      </c>
      <c r="BI29" s="319">
        <v>4529.3099000000002</v>
      </c>
      <c r="BJ29" s="320">
        <f t="shared" si="72"/>
        <v>-2.171611392441164E-2</v>
      </c>
      <c r="BK29" s="319">
        <v>4600.4985999999999</v>
      </c>
      <c r="BL29" s="320">
        <f t="shared" si="73"/>
        <v>-1.9426571226857092E-2</v>
      </c>
      <c r="BM29" s="319">
        <v>4446.7466999999997</v>
      </c>
      <c r="BN29" s="320">
        <f t="shared" si="74"/>
        <v>-3.259549182094168E-2</v>
      </c>
      <c r="BO29" s="319">
        <v>5381.7577000000001</v>
      </c>
      <c r="BP29" s="320">
        <f t="shared" si="75"/>
        <v>0.10190610903202812</v>
      </c>
      <c r="BQ29" s="319">
        <v>4748.6247999999996</v>
      </c>
      <c r="BR29" s="320">
        <f t="shared" si="76"/>
        <v>-0.12117532775264261</v>
      </c>
      <c r="BS29" s="319">
        <v>4083.7239</v>
      </c>
      <c r="BT29" s="320">
        <f t="shared" si="77"/>
        <v>-8.7304061898914598E-2</v>
      </c>
      <c r="BU29" s="274">
        <f t="shared" si="34"/>
        <v>54507.669199999997</v>
      </c>
      <c r="BV29" s="275">
        <f t="shared" si="35"/>
        <v>1.4850589377851664E-2</v>
      </c>
      <c r="BW29" s="345"/>
      <c r="BX29" s="111">
        <v>3047.62</v>
      </c>
      <c r="BY29" s="320">
        <f t="shared" si="36"/>
        <v>-0.22440164427604714</v>
      </c>
      <c r="BZ29" s="111">
        <v>3584.7914000000001</v>
      </c>
      <c r="CA29" s="275">
        <f t="shared" si="37"/>
        <v>-0.13264282555255846</v>
      </c>
      <c r="CB29" s="274">
        <v>4129.1620000000003</v>
      </c>
      <c r="CC29" s="275">
        <f t="shared" si="38"/>
        <v>0.19934536727094865</v>
      </c>
      <c r="CD29" s="274">
        <v>4841.5306</v>
      </c>
      <c r="CE29" s="275">
        <v>0.52558432062524796</v>
      </c>
      <c r="CF29" s="319">
        <v>4624.7181</v>
      </c>
      <c r="CG29" s="275">
        <f t="shared" si="39"/>
        <v>0.32399113856116091</v>
      </c>
      <c r="CH29" s="319">
        <v>4802.3753999999999</v>
      </c>
      <c r="CI29" s="275">
        <f t="shared" si="40"/>
        <v>0.15808672829187098</v>
      </c>
      <c r="CJ29" s="319">
        <v>4629.8522999999996</v>
      </c>
      <c r="CK29" s="275">
        <f t="shared" si="41"/>
        <v>1.6312279781371286E-2</v>
      </c>
      <c r="CL29" s="274">
        <v>4691.6410999999998</v>
      </c>
      <c r="CM29" s="275">
        <f t="shared" si="42"/>
        <v>6.1114748046757095E-2</v>
      </c>
      <c r="CN29" s="274">
        <f>4424.2155+CN31</f>
        <v>4596.5743000000002</v>
      </c>
      <c r="CO29" s="275">
        <f t="shared" si="43"/>
        <v>0.112038922886325</v>
      </c>
      <c r="CP29" s="274">
        <f>4700.3884+CP31</f>
        <v>4884.0437999999995</v>
      </c>
      <c r="CQ29" s="275">
        <f t="shared" si="44"/>
        <v>0.86368744425491428</v>
      </c>
      <c r="CR29" s="274">
        <v>5403.3813</v>
      </c>
      <c r="CS29" s="275">
        <f t="shared" si="45"/>
        <v>1.1829289389007251</v>
      </c>
      <c r="CT29" s="274">
        <v>4474.3531000000003</v>
      </c>
      <c r="CU29" s="275">
        <f t="shared" si="46"/>
        <v>1.0167995520299762</v>
      </c>
      <c r="CV29" s="274">
        <f t="shared" si="47"/>
        <v>53710.043400000002</v>
      </c>
      <c r="CW29" s="275">
        <f t="shared" si="48"/>
        <v>0.25656579604548435</v>
      </c>
      <c r="CX29" s="323">
        <f t="shared" si="49"/>
        <v>-0.171934599544178</v>
      </c>
      <c r="CY29" s="323"/>
      <c r="CZ29" s="395">
        <v>3929.37914</v>
      </c>
      <c r="DA29" s="111">
        <v>4133.0048399999996</v>
      </c>
      <c r="DB29" s="111">
        <v>3442.8465000000001</v>
      </c>
      <c r="DC29" s="276">
        <v>3173.55818</v>
      </c>
      <c r="DD29" s="319">
        <v>3493.0128800000002</v>
      </c>
      <c r="DE29" s="319">
        <v>4146.81844</v>
      </c>
      <c r="DF29" s="274">
        <v>4555.5410400000001</v>
      </c>
      <c r="DG29" s="274">
        <v>4421.4267200000004</v>
      </c>
      <c r="DH29" s="274">
        <v>4133.4652999999998</v>
      </c>
      <c r="DI29" s="274">
        <v>2620.6345999999999</v>
      </c>
      <c r="DJ29" s="274">
        <v>2475.2896000000001</v>
      </c>
      <c r="DK29" s="274">
        <v>2218.5412999999999</v>
      </c>
      <c r="DL29" s="274">
        <v>42743.518539999997</v>
      </c>
      <c r="DM29" s="325">
        <v>1.57908283273866E-2</v>
      </c>
      <c r="DN29" s="326"/>
      <c r="DO29" s="327">
        <v>2758.5837999999999</v>
      </c>
      <c r="DP29" s="84">
        <f>(DO29-DX29)/DX29</f>
        <v>-0.25903251146235307</v>
      </c>
      <c r="DQ29" s="244">
        <v>2938.5911000000001</v>
      </c>
      <c r="DR29" s="245"/>
      <c r="DS29" s="244">
        <v>3740.5654</v>
      </c>
      <c r="DT29" s="53">
        <f t="shared" si="50"/>
        <v>1.155670643028105</v>
      </c>
      <c r="DU29" s="109">
        <f t="shared" si="51"/>
        <v>9437.7402999999995</v>
      </c>
      <c r="DV29" s="244">
        <v>3528.9355999999998</v>
      </c>
      <c r="DW29" s="53">
        <f t="shared" si="52"/>
        <v>-0.15849905827196337</v>
      </c>
      <c r="DX29" s="244">
        <v>3722.9485</v>
      </c>
      <c r="DY29" s="53">
        <f t="shared" si="53"/>
        <v>-0.20565207595982962</v>
      </c>
      <c r="DZ29" s="244">
        <v>3134.1738</v>
      </c>
      <c r="EA29" s="53">
        <f t="shared" si="54"/>
        <v>-0.50279082438817591</v>
      </c>
      <c r="EB29" s="244">
        <v>3439.86</v>
      </c>
      <c r="EC29" s="53">
        <f t="shared" si="55"/>
        <v>-0.46596373041317041</v>
      </c>
      <c r="ED29" s="244">
        <v>954.08510000000001</v>
      </c>
      <c r="EE29" s="53">
        <f t="shared" si="56"/>
        <v>-0.68194031505635588</v>
      </c>
      <c r="EF29" s="244">
        <v>4061.8926999999999</v>
      </c>
      <c r="EG29" s="53">
        <f t="shared" si="57"/>
        <v>0.37591251458346581</v>
      </c>
      <c r="EH29" s="244">
        <v>4970.1535000000003</v>
      </c>
      <c r="EI29" s="53">
        <f t="shared" si="58"/>
        <v>0.49034616853579394</v>
      </c>
      <c r="EJ29" s="244">
        <v>4496.2061000000003</v>
      </c>
      <c r="EK29" s="53">
        <f t="shared" si="59"/>
        <v>0.38983713345382798</v>
      </c>
      <c r="EL29" s="244">
        <v>4333.0598</v>
      </c>
      <c r="EM29" s="53">
        <f t="shared" si="60"/>
        <v>0.43654564110724886</v>
      </c>
      <c r="EN29" s="111">
        <f t="shared" si="66"/>
        <v>42079.055400000005</v>
      </c>
      <c r="EO29" s="53">
        <f t="shared" si="61"/>
        <v>-0.1456897894664799</v>
      </c>
      <c r="EP29" s="422">
        <v>10356.4748</v>
      </c>
      <c r="EQ29" s="53">
        <f>(EP29-FP29)/FP29</f>
        <v>-2.0943743705637955E-2</v>
      </c>
      <c r="ER29" s="244">
        <v>0</v>
      </c>
      <c r="ES29" s="53">
        <f>(ER29-FQ29)/FQ29</f>
        <v>-1</v>
      </c>
      <c r="ET29" s="244">
        <v>1735.2212</v>
      </c>
      <c r="EU29" s="53">
        <f>(ET29-FR29)/FR29</f>
        <v>-0.83158271240570147</v>
      </c>
      <c r="EV29" s="244">
        <v>4193.6205</v>
      </c>
      <c r="EW29" s="53">
        <f>(EV29-FS29)/FS29</f>
        <v>-0.58204024260244691</v>
      </c>
      <c r="EX29" s="244">
        <v>4686.7983000000004</v>
      </c>
      <c r="EY29" s="53">
        <f>(EX29-FT29)/FT29</f>
        <v>-0.52021796083776151</v>
      </c>
      <c r="EZ29" s="244">
        <v>6303.5316999999995</v>
      </c>
      <c r="FA29" s="53">
        <f>(EZ29-FU29)/FU29</f>
        <v>-0.3776594275301155</v>
      </c>
      <c r="FB29" s="244">
        <v>6441.2479000000003</v>
      </c>
      <c r="FC29" s="53">
        <f>(FB29-FV29)/FV29</f>
        <v>-0.33241638865572326</v>
      </c>
      <c r="FD29" s="244">
        <v>2999.7046</v>
      </c>
      <c r="FE29" s="53">
        <f>(FD29-FW29)/FW29</f>
        <v>-0.69882849514406997</v>
      </c>
      <c r="FF29" s="244">
        <v>2952.1446000000001</v>
      </c>
      <c r="FG29" s="53">
        <f>(FF29-FX29)/FX29</f>
        <v>-0.70040866640365085</v>
      </c>
      <c r="FH29" s="244">
        <v>3334.8987000000002</v>
      </c>
      <c r="FI29" s="53">
        <f>(FH29-FY29)/FY29</f>
        <v>-0.71575736632259512</v>
      </c>
      <c r="FJ29" s="244">
        <v>3235.0596999999998</v>
      </c>
      <c r="FK29" s="53">
        <f>(FJ29-GA29)/GA29</f>
        <v>-0.7175253092652224</v>
      </c>
      <c r="FL29" s="244">
        <v>3016.3049999999998</v>
      </c>
      <c r="FM29" s="53">
        <f>(FL29-GC29)/GC29</f>
        <v>-0.69842007796872385</v>
      </c>
      <c r="FN29" s="109">
        <f t="shared" si="62"/>
        <v>49255.006999999998</v>
      </c>
      <c r="FO29" s="53">
        <f>(FN29-(FP29+FQ29+FR29+FS29+FT29+FU29+FV29+FW29+FX29+FY29+GA29+GC29))/(FP29+FQ29+FR29+FS29+FT29+FU29+FV29+FW29+FX29+FY29+GA29+GC29)</f>
        <v>-0.60324824318439674</v>
      </c>
      <c r="FP29" s="422">
        <v>10578.018099999999</v>
      </c>
      <c r="FQ29" s="422">
        <v>10684.185799999999</v>
      </c>
      <c r="FR29" s="422">
        <v>10303.1062</v>
      </c>
      <c r="FS29" s="422">
        <v>10033.5509</v>
      </c>
      <c r="FT29" s="422">
        <v>9768.5989000000009</v>
      </c>
      <c r="FU29" s="422">
        <v>10128.749400000001</v>
      </c>
      <c r="FV29" s="475" t="s">
        <v>294</v>
      </c>
      <c r="FW29" s="387" t="s">
        <v>295</v>
      </c>
      <c r="FX29" s="476" t="s">
        <v>296</v>
      </c>
      <c r="FY29" s="476" t="s">
        <v>297</v>
      </c>
      <c r="FZ29" s="328">
        <f>(FY29-HA29)/HA29</f>
        <v>-9.3528449278038106E-2</v>
      </c>
      <c r="GA29" s="476" t="s">
        <v>298</v>
      </c>
      <c r="GB29" s="328">
        <f>(GA29-HC29)/HC29</f>
        <v>-0.10468364248797701</v>
      </c>
      <c r="GC29" s="476" t="s">
        <v>299</v>
      </c>
      <c r="GD29" s="328">
        <f>(GC29-HE29)/HE29</f>
        <v>-4.2103569780171136E-2</v>
      </c>
      <c r="GE29" s="329">
        <f>FP29+FQ29+FR29+FS29+FT29+FU29+FV29+FW29+FX29+FY29+GA29+GC29</f>
        <v>124145.65569999997</v>
      </c>
      <c r="GF29" s="388">
        <f>(GE29-HG29)/HG29</f>
        <v>-0.22761607399552375</v>
      </c>
      <c r="GG29" s="330"/>
      <c r="GH29" s="250"/>
      <c r="GI29" s="332">
        <v>13134.647499999999</v>
      </c>
      <c r="GJ29" s="53">
        <f>(GI29-HL29)/HL29</f>
        <v>0</v>
      </c>
      <c r="GK29" s="109">
        <v>15709.438599999999</v>
      </c>
      <c r="GL29" s="53">
        <f>(GK29-HN29)/HN29</f>
        <v>-0.11374794904440655</v>
      </c>
      <c r="GM29" s="109">
        <v>15668.819100000001</v>
      </c>
      <c r="GN29" s="53">
        <f>(GM29-HP29)/HP29</f>
        <v>3.2900340396438614E-3</v>
      </c>
      <c r="GO29" s="109">
        <v>13630.4838</v>
      </c>
      <c r="GP29" s="53">
        <f>(GO29-HR29)/HR29</f>
        <v>6.171026807193792E-2</v>
      </c>
      <c r="GQ29" s="109">
        <v>13845.442300000001</v>
      </c>
      <c r="GR29" s="53">
        <f>(GQ29-HT29)/HT29</f>
        <v>-8.7882473264067298E-2</v>
      </c>
      <c r="GS29" s="109">
        <v>13686.7384</v>
      </c>
      <c r="GT29" s="53">
        <f>(GS29-HW29)/HW29</f>
        <v>-2.1333916593758982E-3</v>
      </c>
      <c r="GU29" s="109">
        <v>12921.94</v>
      </c>
      <c r="GV29" s="53">
        <f>(GU29-HY29)/HY29</f>
        <v>-0.10574809688581312</v>
      </c>
      <c r="GW29" s="109">
        <v>13019.3806</v>
      </c>
      <c r="GX29" s="53">
        <f>(GW29-IA29)/IA29</f>
        <v>-6.3353913669064718E-2</v>
      </c>
      <c r="GY29" s="109">
        <v>12937.5499</v>
      </c>
      <c r="GZ29" s="53">
        <f>(GY29-IC29)/IC29</f>
        <v>-0.18808560845040878</v>
      </c>
      <c r="HA29" s="109">
        <v>12943.1281</v>
      </c>
      <c r="HB29" s="53">
        <f>(HA29-IE29)/IE29</f>
        <v>-7.9128751865754396E-2</v>
      </c>
      <c r="HC29" s="109">
        <v>12791.640299999999</v>
      </c>
      <c r="HD29" s="53">
        <f>(HC29-IG29)/IG29</f>
        <v>0.1133393291022811</v>
      </c>
      <c r="HE29" s="109">
        <v>10441.292799999999</v>
      </c>
      <c r="HF29" s="53">
        <f>(HE29-II29)/II29</f>
        <v>-0.47460584001022527</v>
      </c>
      <c r="HG29" s="329">
        <f>GI29+GK29+GM29+GO29+GQ29+GS29+GU29+GW29+GY29+HA29+HC29+HE29</f>
        <v>160730.50140000001</v>
      </c>
      <c r="HH29" s="109">
        <f>HE29+HC29+HA29+GY29+GW29+GU29+GS29+GQ29+GO29+GM29+GK29+GI29</f>
        <v>160730.50139999998</v>
      </c>
      <c r="HI29" s="312"/>
      <c r="HJ29" s="326"/>
      <c r="HK29" s="396"/>
      <c r="HL29" s="332">
        <v>13134.647499999999</v>
      </c>
      <c r="HM29" s="333">
        <f>(HL29-IN29)/IN29</f>
        <v>7.9999973600204388E-3</v>
      </c>
      <c r="HN29" s="336">
        <v>17725.700700000001</v>
      </c>
      <c r="HO29" s="333">
        <f>(HN29-IP29)/IP29</f>
        <v>-6.0000010430277528E-3</v>
      </c>
      <c r="HP29" s="336">
        <v>15617.4372</v>
      </c>
      <c r="HQ29" s="338">
        <f>(HP29-IR29)/IR29</f>
        <v>-8.9999977537031147E-3</v>
      </c>
      <c r="HR29" s="352">
        <v>12838.233</v>
      </c>
      <c r="HS29" s="245">
        <f>(HR29-IT29)/IT29</f>
        <v>-4.9999974036535584E-3</v>
      </c>
      <c r="HT29" s="352">
        <v>15179.4499</v>
      </c>
      <c r="HU29" s="245">
        <f>(HT29-IV29)/IV29</f>
        <v>-3.0000015829098024E-3</v>
      </c>
      <c r="HV29" s="338"/>
      <c r="HW29" s="352">
        <v>13716</v>
      </c>
      <c r="HX29" s="245">
        <f>(HW29-IX29)/IX29</f>
        <v>-3.0079850948385098E-3</v>
      </c>
      <c r="HY29" s="477">
        <v>14450</v>
      </c>
      <c r="HZ29" s="245">
        <f>(HY29-IZ29)/IZ29</f>
        <v>-2.9611639435512052E-3</v>
      </c>
      <c r="IA29" s="477">
        <v>13900</v>
      </c>
      <c r="IB29" s="337">
        <f>(IA29-JB29)/JB29</f>
        <v>-9.0655870055638462E-4</v>
      </c>
      <c r="IC29" s="477">
        <v>15934.6232</v>
      </c>
      <c r="ID29" s="339">
        <f>(IC29-JD29)/JD29</f>
        <v>3.1560262760893222E-2</v>
      </c>
      <c r="IE29" s="477">
        <v>14055.307000000001</v>
      </c>
      <c r="IF29" s="339">
        <f>(IE29-JF29)/JF29</f>
        <v>5.2167064365766416E-2</v>
      </c>
      <c r="IG29" s="477">
        <v>11489.4354</v>
      </c>
      <c r="IH29" s="240" t="e">
        <f>(IG29-JH29)/JH29</f>
        <v>#REF!</v>
      </c>
      <c r="II29" s="478">
        <v>19873.256300000001</v>
      </c>
      <c r="IJ29" s="240">
        <f>(II29-JJ29)/JJ29</f>
        <v>-3.1813290058824682E-2</v>
      </c>
      <c r="IK29" s="309">
        <f>HL29+HN29+HP29+HR29+HT29+HW29+HY29+IA29+IC29+IE29+IG29+II29</f>
        <v>177914.09020000001</v>
      </c>
      <c r="IL29" s="53"/>
      <c r="IM29" s="250"/>
      <c r="IN29" s="424">
        <v>13030.4043</v>
      </c>
      <c r="IO29" s="245">
        <f>IN29/JP29-1</f>
        <v>4.9999999419513719E-2</v>
      </c>
      <c r="IP29" s="109">
        <v>17832.696899999999</v>
      </c>
      <c r="IQ29" s="245">
        <f>IP29/JQ29-1</f>
        <v>4.4999989011746511E-2</v>
      </c>
      <c r="IR29" s="244">
        <v>15759.2706</v>
      </c>
      <c r="IS29" s="312">
        <f>(IR29-JR29)/JR29</f>
        <v>4.6677445527508118E-2</v>
      </c>
      <c r="IT29" s="477">
        <v>12902.7467</v>
      </c>
      <c r="IU29" s="245">
        <f>(IT29-JS29)/JS29</f>
        <v>4.0000000101251466E-2</v>
      </c>
      <c r="IV29" s="477">
        <v>15225.1253</v>
      </c>
      <c r="IW29" s="245">
        <f>(IV29-JT29)/JT29</f>
        <v>3.1354809504615527E-2</v>
      </c>
      <c r="IX29" s="477">
        <v>13757.382</v>
      </c>
      <c r="IY29" s="53">
        <f>(IX29-JU29)/JU29</f>
        <v>2.8000033790508767E-2</v>
      </c>
      <c r="IZ29" s="477">
        <v>14492.9159</v>
      </c>
      <c r="JA29" s="53">
        <f>(IZ29-JV29)/JV29</f>
        <v>2.3001101718543866E-2</v>
      </c>
      <c r="JB29" s="109">
        <v>13912.6126</v>
      </c>
      <c r="JC29" s="53">
        <f>(JB29-JW29)/JW29</f>
        <v>8.7000322259273271E-3</v>
      </c>
      <c r="JD29" s="109">
        <v>15447.108399999999</v>
      </c>
      <c r="JE29" s="312">
        <f>(JD29-JX29)/JX29</f>
        <v>1.7000000556465205E-2</v>
      </c>
      <c r="JF29" s="244">
        <v>13358.4365791495</v>
      </c>
      <c r="JG29" s="333">
        <f>(JF29-JY29)/JY29</f>
        <v>0</v>
      </c>
      <c r="JH29" s="399" t="e">
        <f>JZ29*#REF!</f>
        <v>#REF!</v>
      </c>
      <c r="JI29" s="333" t="e">
        <f>(JH29-JZ29)/JZ29</f>
        <v>#REF!</v>
      </c>
      <c r="JJ29" s="109">
        <v>20526.264299999999</v>
      </c>
      <c r="JK29" s="333">
        <f>(JJ29-KA29)/KA29</f>
        <v>1.5000002033096586E-2</v>
      </c>
      <c r="JL29" s="317" t="e">
        <f t="shared" si="64"/>
        <v>#REF!</v>
      </c>
      <c r="JM29" s="316"/>
      <c r="JN29" s="318"/>
      <c r="JO29" s="424">
        <v>173541.33392060699</v>
      </c>
      <c r="JP29" s="244">
        <v>12409.908864003601</v>
      </c>
      <c r="JQ29" s="244">
        <v>17064.7819019255</v>
      </c>
      <c r="JR29" s="244">
        <v>15056.472906089601</v>
      </c>
      <c r="JS29" s="244">
        <v>12406.487210330601</v>
      </c>
      <c r="JT29" s="244">
        <v>14762.257527371199</v>
      </c>
      <c r="JU29" s="244">
        <v>13382.6668752849</v>
      </c>
      <c r="JV29" s="244">
        <v>14167.0579588363</v>
      </c>
      <c r="JW29" s="244">
        <v>13792.6163929019</v>
      </c>
      <c r="JX29" s="244">
        <v>15188.8971401651</v>
      </c>
      <c r="JY29" s="244">
        <v>13358.4365791495</v>
      </c>
      <c r="JZ29" s="244">
        <v>11728.830112445499</v>
      </c>
      <c r="KA29" s="244">
        <v>20222.920452103299</v>
      </c>
    </row>
    <row r="30" spans="1:287" ht="28.8" customHeight="1">
      <c r="A30" s="686"/>
      <c r="B30" s="71" t="s">
        <v>211</v>
      </c>
      <c r="C30" s="319">
        <v>9.7600000000000006E-2</v>
      </c>
      <c r="D30" s="275">
        <f t="shared" si="78"/>
        <v>-0.88298765136074808</v>
      </c>
      <c r="E30" s="274">
        <v>7.1199999999999999E-2</v>
      </c>
      <c r="F30" s="275">
        <f t="shared" si="79"/>
        <v>-0.9146385325500539</v>
      </c>
      <c r="G30" s="274">
        <v>8.72E-2</v>
      </c>
      <c r="H30" s="275">
        <f t="shared" si="80"/>
        <v>-0.65078093712454943</v>
      </c>
      <c r="I30" s="274">
        <v>9.4500000000000001E-2</v>
      </c>
      <c r="J30" s="275">
        <f t="shared" si="81"/>
        <v>-0.66153295128939826</v>
      </c>
      <c r="K30" s="274">
        <v>0.1012</v>
      </c>
      <c r="L30" s="275">
        <f t="shared" si="82"/>
        <v>-0.66119852695011727</v>
      </c>
      <c r="M30" s="274">
        <v>9.3700000000000006E-2</v>
      </c>
      <c r="N30" s="275">
        <f t="shared" si="83"/>
        <v>-0.71441633648277958</v>
      </c>
      <c r="O30" s="274">
        <v>7.6499999999999999E-2</v>
      </c>
      <c r="P30" s="275">
        <f t="shared" si="84"/>
        <v>-0.72649267071862711</v>
      </c>
      <c r="Q30" s="126"/>
      <c r="R30" s="126"/>
      <c r="S30" s="274">
        <f t="shared" si="7"/>
        <v>0.62190000000000012</v>
      </c>
      <c r="T30" s="275">
        <f t="shared" si="8"/>
        <v>-0.81503732564018672</v>
      </c>
      <c r="U30" s="275"/>
      <c r="V30" s="319">
        <v>0.83409999999999995</v>
      </c>
      <c r="W30" s="275">
        <f t="shared" si="85"/>
        <v>-0.85196031450224519</v>
      </c>
      <c r="X30" s="319">
        <v>0.83409999999999995</v>
      </c>
      <c r="Y30" s="320">
        <f t="shared" si="86"/>
        <v>-0.72533587987355119</v>
      </c>
      <c r="Z30" s="319">
        <v>0.24970000000000001</v>
      </c>
      <c r="AA30" s="320">
        <f t="shared" si="87"/>
        <v>-0.80031987205117949</v>
      </c>
      <c r="AB30" s="319">
        <v>0.2792</v>
      </c>
      <c r="AC30" s="320">
        <f t="shared" si="88"/>
        <v>-0.78729239676976992</v>
      </c>
      <c r="AD30" s="319">
        <v>0.29870000000000002</v>
      </c>
      <c r="AE30" s="320">
        <f t="shared" si="89"/>
        <v>-0.78668856673569953</v>
      </c>
      <c r="AF30" s="319">
        <v>0.3281</v>
      </c>
      <c r="AG30" s="320">
        <f t="shared" si="90"/>
        <v>-0.76038851968158916</v>
      </c>
      <c r="AH30" s="319">
        <v>0.2797</v>
      </c>
      <c r="AI30" s="320">
        <f t="shared" si="91"/>
        <v>-0.79761215629522431</v>
      </c>
      <c r="AJ30" s="319">
        <v>0.25869999999999999</v>
      </c>
      <c r="AK30" s="320">
        <f t="shared" si="92"/>
        <v>-0.81313204276220752</v>
      </c>
      <c r="AL30" s="319">
        <v>0.27660000000000001</v>
      </c>
      <c r="AM30" s="320">
        <f t="shared" si="93"/>
        <v>-0.80822297718921166</v>
      </c>
      <c r="AN30" s="319">
        <v>9.2299999999999993E-2</v>
      </c>
      <c r="AO30" s="320">
        <f t="shared" si="94"/>
        <v>-0.93746612466124657</v>
      </c>
      <c r="AP30" s="319">
        <v>8.5699999999999998E-2</v>
      </c>
      <c r="AQ30" s="320">
        <f t="shared" si="95"/>
        <v>-0.94234779683821057</v>
      </c>
      <c r="AR30" s="319">
        <v>8.6199999999999999E-2</v>
      </c>
      <c r="AS30" s="320">
        <f t="shared" si="96"/>
        <v>-0.91313986295848448</v>
      </c>
      <c r="AT30" s="276">
        <f t="shared" si="21"/>
        <v>3.9031000000000002</v>
      </c>
      <c r="AU30" s="275">
        <f t="shared" si="22"/>
        <v>-0.82392612575223079</v>
      </c>
      <c r="AV30" s="277"/>
      <c r="AW30" s="111">
        <v>5.6342999999999996</v>
      </c>
      <c r="AX30" s="275">
        <v>-1.18773267151218E-3</v>
      </c>
      <c r="AY30" s="319">
        <v>3.0367999999999999</v>
      </c>
      <c r="AZ30" s="320">
        <f t="shared" si="67"/>
        <v>-0.4671813316957627</v>
      </c>
      <c r="BA30" s="111">
        <v>1.2504999999999999</v>
      </c>
      <c r="BB30" s="320">
        <f t="shared" si="68"/>
        <v>-0.78701117318435754</v>
      </c>
      <c r="BC30" s="111">
        <v>1.3126</v>
      </c>
      <c r="BD30" s="320">
        <f t="shared" si="69"/>
        <v>-0.77822083298132971</v>
      </c>
      <c r="BE30" s="400">
        <v>1.4003000000000001</v>
      </c>
      <c r="BF30" s="320">
        <f t="shared" si="70"/>
        <v>-0.77338123674968839</v>
      </c>
      <c r="BG30" s="111">
        <v>1.3693</v>
      </c>
      <c r="BH30" s="320">
        <f t="shared" si="71"/>
        <v>-0.77306551318384464</v>
      </c>
      <c r="BI30" s="111">
        <v>1.3819999999999999</v>
      </c>
      <c r="BJ30" s="320">
        <f t="shared" si="72"/>
        <v>-0.76422417469930903</v>
      </c>
      <c r="BK30" s="111">
        <v>1.3844000000000001</v>
      </c>
      <c r="BL30" s="320">
        <f t="shared" si="73"/>
        <v>-0.76871157444533544</v>
      </c>
      <c r="BM30" s="111">
        <v>1.4422999999999999</v>
      </c>
      <c r="BN30" s="320">
        <f t="shared" si="74"/>
        <v>-0.76704031528621275</v>
      </c>
      <c r="BO30" s="111">
        <v>1.476</v>
      </c>
      <c r="BP30" s="320">
        <f t="shared" si="75"/>
        <v>-0.78354597448306207</v>
      </c>
      <c r="BQ30" s="111">
        <v>1.4864999999999999</v>
      </c>
      <c r="BR30" s="320">
        <f t="shared" si="76"/>
        <v>-0.76371757375381488</v>
      </c>
      <c r="BS30" s="111">
        <v>0.99239999999999995</v>
      </c>
      <c r="BT30" s="320">
        <f t="shared" si="77"/>
        <v>-0.8375963473906427</v>
      </c>
      <c r="BU30" s="274">
        <f t="shared" si="34"/>
        <v>22.167399999999997</v>
      </c>
      <c r="BV30" s="275">
        <f t="shared" si="35"/>
        <v>-0.69467400526704359</v>
      </c>
      <c r="BW30" s="345"/>
      <c r="BX30" s="111">
        <v>5.641</v>
      </c>
      <c r="BY30" s="320">
        <f t="shared" si="36"/>
        <v>7.6095848595848601</v>
      </c>
      <c r="BZ30" s="111">
        <v>5.6994999999999996</v>
      </c>
      <c r="CA30" s="275">
        <f t="shared" si="37"/>
        <v>8.0583280356007627</v>
      </c>
      <c r="CB30" s="274">
        <v>5.8712</v>
      </c>
      <c r="CC30" s="275">
        <f t="shared" si="38"/>
        <v>8.3984312469985589</v>
      </c>
      <c r="CD30" s="274">
        <v>5.9184999999999999</v>
      </c>
      <c r="CE30" s="275">
        <v>1.2998756508898699</v>
      </c>
      <c r="CF30" s="319">
        <v>6.1791</v>
      </c>
      <c r="CG30" s="275">
        <f t="shared" si="39"/>
        <v>1.5471371449771221</v>
      </c>
      <c r="CH30" s="319">
        <v>6.0339</v>
      </c>
      <c r="CI30" s="275">
        <f t="shared" si="40"/>
        <v>1.4490218361880025</v>
      </c>
      <c r="CJ30" s="319">
        <v>5.8615000000000004</v>
      </c>
      <c r="CK30" s="275">
        <f t="shared" si="41"/>
        <v>0.89239362045586645</v>
      </c>
      <c r="CL30" s="274">
        <v>5.9855999999999998</v>
      </c>
      <c r="CM30" s="275">
        <f t="shared" si="42"/>
        <v>6.4182341855420821E-2</v>
      </c>
      <c r="CN30" s="274">
        <v>6.1912000000000003</v>
      </c>
      <c r="CO30" s="275">
        <f t="shared" si="43"/>
        <v>0.10675723989989283</v>
      </c>
      <c r="CP30" s="274">
        <v>6.819</v>
      </c>
      <c r="CQ30" s="275">
        <f t="shared" si="44"/>
        <v>0.2195514540186716</v>
      </c>
      <c r="CR30" s="274">
        <v>6.2911999999999999</v>
      </c>
      <c r="CS30" s="275">
        <f t="shared" si="45"/>
        <v>0.13281475079227878</v>
      </c>
      <c r="CT30" s="274">
        <v>6.1106999999999996</v>
      </c>
      <c r="CU30" s="275">
        <f t="shared" si="46"/>
        <v>0.11938083898149854</v>
      </c>
      <c r="CV30" s="274">
        <f t="shared" si="47"/>
        <v>72.602400000000003</v>
      </c>
      <c r="CW30" s="275">
        <f t="shared" si="48"/>
        <v>0.80189714138220269</v>
      </c>
      <c r="CX30" s="323">
        <f t="shared" si="49"/>
        <v>-2.8690869786368367E-2</v>
      </c>
      <c r="CY30" s="323"/>
      <c r="CZ30" s="395">
        <v>0.6552</v>
      </c>
      <c r="DA30" s="111">
        <v>0.62919999999999998</v>
      </c>
      <c r="DB30" s="111">
        <v>0.62470000000000003</v>
      </c>
      <c r="DC30" s="276">
        <v>2.5733999999999999</v>
      </c>
      <c r="DD30" s="319">
        <v>2.4258999999999999</v>
      </c>
      <c r="DE30" s="319">
        <v>2.4638</v>
      </c>
      <c r="DF30" s="274">
        <v>3.0973999999999999</v>
      </c>
      <c r="DG30" s="274">
        <v>5.6246</v>
      </c>
      <c r="DH30" s="274">
        <v>5.5940000000000003</v>
      </c>
      <c r="DI30" s="274">
        <v>5.5914000000000001</v>
      </c>
      <c r="DJ30" s="274">
        <v>5.5536000000000003</v>
      </c>
      <c r="DK30" s="274">
        <v>5.4589999999999996</v>
      </c>
      <c r="DL30" s="274">
        <v>40.292200000000001</v>
      </c>
      <c r="DM30" s="325">
        <v>3.4665388154175298</v>
      </c>
      <c r="DN30" s="326"/>
      <c r="DO30" s="327">
        <v>0.87609999999999999</v>
      </c>
      <c r="DP30" s="84"/>
      <c r="DQ30" s="244">
        <v>0.98</v>
      </c>
      <c r="DR30" s="245"/>
      <c r="DS30" s="244">
        <v>0.79279999999999995</v>
      </c>
      <c r="DT30" s="53" t="e">
        <f t="shared" si="50"/>
        <v>#DIV/0!</v>
      </c>
      <c r="DU30" s="109">
        <f t="shared" si="51"/>
        <v>2.6489000000000003</v>
      </c>
      <c r="DV30" s="244">
        <v>0.93520000000000003</v>
      </c>
      <c r="DW30" s="53" t="e">
        <f t="shared" si="52"/>
        <v>#DIV/0!</v>
      </c>
      <c r="DX30" s="244">
        <v>0.97840000000000005</v>
      </c>
      <c r="DY30" s="53" t="e">
        <f t="shared" si="53"/>
        <v>#DIV/0!</v>
      </c>
      <c r="DZ30" s="244">
        <v>0.87239999999999995</v>
      </c>
      <c r="EA30" s="53" t="e">
        <f t="shared" si="54"/>
        <v>#DIV/0!</v>
      </c>
      <c r="EB30" s="244">
        <v>0.89639999999999997</v>
      </c>
      <c r="EC30" s="53" t="e">
        <f t="shared" si="55"/>
        <v>#DIV/0!</v>
      </c>
      <c r="ED30" s="244">
        <v>0</v>
      </c>
      <c r="EE30" s="53" t="e">
        <f t="shared" si="56"/>
        <v>#DIV/0!</v>
      </c>
      <c r="EF30" s="244">
        <v>0.60840000000000005</v>
      </c>
      <c r="EG30" s="53" t="e">
        <f t="shared" si="57"/>
        <v>#DIV/0!</v>
      </c>
      <c r="EH30" s="244">
        <v>0.67359999999999998</v>
      </c>
      <c r="EI30" s="53" t="e">
        <f t="shared" si="58"/>
        <v>#DIV/0!</v>
      </c>
      <c r="EJ30" s="244">
        <v>0.70279999999999998</v>
      </c>
      <c r="EK30" s="53" t="e">
        <f t="shared" si="59"/>
        <v>#DIV/0!</v>
      </c>
      <c r="EL30" s="244">
        <v>0.70479999999999998</v>
      </c>
      <c r="EM30" s="53" t="e">
        <f t="shared" si="60"/>
        <v>#DIV/0!</v>
      </c>
      <c r="EN30" s="111">
        <f t="shared" si="66"/>
        <v>9.020900000000001</v>
      </c>
      <c r="EO30" s="53" t="e">
        <f t="shared" si="61"/>
        <v>#DIV/0!</v>
      </c>
      <c r="EP30" s="53"/>
      <c r="EQ30" s="53"/>
      <c r="ER30" s="243"/>
      <c r="ES30" s="53"/>
      <c r="ET30" s="243"/>
      <c r="EU30" s="53"/>
      <c r="EV30" s="243"/>
      <c r="EW30" s="53"/>
      <c r="EX30" s="243"/>
      <c r="EY30" s="53"/>
      <c r="EZ30" s="243"/>
      <c r="FA30" s="53"/>
      <c r="FB30" s="243"/>
      <c r="FC30" s="53"/>
      <c r="FD30" s="243"/>
      <c r="FE30" s="53"/>
      <c r="FF30" s="243"/>
      <c r="FG30" s="53"/>
      <c r="FH30" s="243"/>
      <c r="FI30" s="53"/>
      <c r="FJ30" s="243"/>
      <c r="FK30" s="53"/>
      <c r="FL30" s="243"/>
      <c r="FM30" s="53"/>
      <c r="FN30" s="109">
        <f t="shared" si="62"/>
        <v>0</v>
      </c>
      <c r="FO30" s="53"/>
      <c r="FP30" s="252"/>
      <c r="FQ30" s="252"/>
      <c r="FR30" s="252"/>
      <c r="FS30" s="252"/>
      <c r="FT30" s="252"/>
      <c r="FU30" s="252"/>
      <c r="FV30" s="432"/>
      <c r="FW30" s="402"/>
      <c r="FX30" s="479"/>
      <c r="FY30" s="479"/>
      <c r="FZ30" s="328"/>
      <c r="GA30" s="479"/>
      <c r="GB30" s="328"/>
      <c r="GC30" s="479"/>
      <c r="GD30" s="328"/>
      <c r="GE30" s="349"/>
      <c r="GF30" s="403"/>
      <c r="GG30" s="330"/>
      <c r="GH30" s="250"/>
      <c r="GI30" s="404"/>
      <c r="GJ30" s="325"/>
      <c r="GK30" s="405"/>
      <c r="GL30" s="325"/>
      <c r="GM30" s="405"/>
      <c r="GN30" s="325"/>
      <c r="GO30" s="405"/>
      <c r="GP30" s="325"/>
      <c r="GQ30" s="405"/>
      <c r="GR30" s="325"/>
      <c r="GS30" s="415"/>
      <c r="GT30" s="325"/>
      <c r="GU30" s="405"/>
      <c r="GV30" s="325"/>
      <c r="GW30" s="405"/>
      <c r="GX30" s="325"/>
      <c r="GY30" s="405"/>
      <c r="GZ30" s="325"/>
      <c r="HA30" s="405"/>
      <c r="HB30" s="325"/>
      <c r="HC30" s="405"/>
      <c r="HD30" s="325"/>
      <c r="HE30" s="405"/>
      <c r="HF30" s="325"/>
      <c r="HG30" s="350"/>
      <c r="HH30" s="405"/>
      <c r="HI30" s="407"/>
      <c r="HJ30" s="330"/>
      <c r="HK30" s="396"/>
      <c r="HL30" s="404"/>
      <c r="HM30" s="408"/>
      <c r="HN30" s="409"/>
      <c r="HO30" s="408"/>
      <c r="HP30" s="409"/>
      <c r="HQ30" s="410"/>
      <c r="HR30" s="480"/>
      <c r="HS30" s="412"/>
      <c r="HT30" s="481"/>
      <c r="HU30" s="412"/>
      <c r="HV30" s="410"/>
      <c r="HW30" s="481"/>
      <c r="HX30" s="412"/>
      <c r="HY30" s="482"/>
      <c r="HZ30" s="412"/>
      <c r="IA30" s="482"/>
      <c r="IB30" s="339"/>
      <c r="IC30" s="482"/>
      <c r="ID30" s="339"/>
      <c r="IE30" s="482"/>
      <c r="IF30" s="339"/>
      <c r="IG30" s="482"/>
      <c r="IH30" s="240"/>
      <c r="II30" s="483"/>
      <c r="IJ30" s="240"/>
      <c r="IK30" s="353"/>
      <c r="IL30" s="53"/>
      <c r="IM30" s="250"/>
      <c r="IN30" s="436"/>
      <c r="IO30" s="412"/>
      <c r="IP30" s="405"/>
      <c r="IQ30" s="412"/>
      <c r="IR30" s="433"/>
      <c r="IS30" s="312"/>
      <c r="IT30" s="484"/>
      <c r="IU30" s="412"/>
      <c r="IV30" s="484"/>
      <c r="IW30" s="412"/>
      <c r="IX30" s="484"/>
      <c r="IY30" s="325"/>
      <c r="IZ30" s="484"/>
      <c r="JA30" s="325"/>
      <c r="JB30" s="416"/>
      <c r="JC30" s="325"/>
      <c r="JD30" s="416"/>
      <c r="JE30" s="407"/>
      <c r="JF30" s="433"/>
      <c r="JG30" s="333"/>
      <c r="JH30" s="485"/>
      <c r="JI30" s="333"/>
      <c r="JJ30" s="416"/>
      <c r="JK30" s="333"/>
      <c r="JL30" s="317">
        <f t="shared" si="64"/>
        <v>0</v>
      </c>
      <c r="JM30" s="316"/>
      <c r="JN30" s="318"/>
      <c r="JO30" s="242"/>
      <c r="JP30" s="116"/>
      <c r="JQ30" s="116"/>
      <c r="JR30" s="116"/>
      <c r="JS30" s="116"/>
      <c r="JT30" s="116"/>
      <c r="JU30" s="116"/>
      <c r="JV30" s="116"/>
      <c r="JW30" s="116"/>
      <c r="JX30" s="116"/>
      <c r="JY30" s="116"/>
      <c r="JZ30" s="116"/>
      <c r="KA30" s="116"/>
    </row>
    <row r="31" spans="1:287" ht="28.8" customHeight="1">
      <c r="A31" s="662"/>
      <c r="B31" s="359" t="s">
        <v>212</v>
      </c>
      <c r="C31" s="319">
        <v>2.5781999999999998</v>
      </c>
      <c r="D31" s="275">
        <f t="shared" si="78"/>
        <v>-0.82731181931439135</v>
      </c>
      <c r="E31" s="274">
        <v>1.8808180000000001</v>
      </c>
      <c r="F31" s="275">
        <f t="shared" si="79"/>
        <v>-0.87402255890902758</v>
      </c>
      <c r="G31" s="274">
        <v>2.3034729999999999</v>
      </c>
      <c r="H31" s="275">
        <f t="shared" si="80"/>
        <v>-0.65126370132622791</v>
      </c>
      <c r="I31" s="274">
        <v>2.4963090000000001</v>
      </c>
      <c r="J31" s="275">
        <f t="shared" si="81"/>
        <v>-0.66200779885454319</v>
      </c>
      <c r="K31" s="274">
        <v>2.673295</v>
      </c>
      <c r="L31" s="275">
        <f t="shared" si="82"/>
        <v>-0.66162964369343713</v>
      </c>
      <c r="M31" s="274">
        <v>2.4751750000000001</v>
      </c>
      <c r="N31" s="275">
        <f t="shared" si="83"/>
        <v>-0.71450610164017625</v>
      </c>
      <c r="O31" s="274">
        <v>2.0208200000000001</v>
      </c>
      <c r="P31" s="275">
        <f t="shared" si="84"/>
        <v>-0.72655038497449298</v>
      </c>
      <c r="Q31" s="126"/>
      <c r="R31" s="126"/>
      <c r="S31" s="274">
        <f t="shared" si="7"/>
        <v>16.428090000000001</v>
      </c>
      <c r="T31" s="275">
        <f t="shared" si="8"/>
        <v>-0.77992385524995544</v>
      </c>
      <c r="U31" s="275"/>
      <c r="V31" s="319">
        <v>14.9298</v>
      </c>
      <c r="W31" s="275">
        <f t="shared" si="85"/>
        <v>-0.9010983988060105</v>
      </c>
      <c r="X31" s="319">
        <v>14.9298</v>
      </c>
      <c r="Y31" s="320">
        <f t="shared" si="86"/>
        <v>-0.83420267966706829</v>
      </c>
      <c r="Z31" s="319">
        <v>6.6052</v>
      </c>
      <c r="AA31" s="320">
        <f t="shared" si="87"/>
        <v>-0.85004574544645517</v>
      </c>
      <c r="AB31" s="319">
        <v>7.3856999999999999</v>
      </c>
      <c r="AC31" s="320">
        <f t="shared" si="88"/>
        <v>-0.83774040045872167</v>
      </c>
      <c r="AD31" s="319">
        <v>7.9005000000000001</v>
      </c>
      <c r="AE31" s="320">
        <f t="shared" si="89"/>
        <v>-0.83625669180692774</v>
      </c>
      <c r="AF31" s="319">
        <v>8.6698000000000004</v>
      </c>
      <c r="AG31" s="320">
        <f t="shared" si="90"/>
        <v>-0.81676114147549783</v>
      </c>
      <c r="AH31" s="319">
        <v>7.3901000000000003</v>
      </c>
      <c r="AI31" s="320">
        <f t="shared" si="91"/>
        <v>-0.84492010030742759</v>
      </c>
      <c r="AJ31" s="319">
        <v>6.8364000000000003</v>
      </c>
      <c r="AK31" s="320">
        <f t="shared" si="92"/>
        <v>-0.85746542654665769</v>
      </c>
      <c r="AL31" s="319">
        <v>7.3068</v>
      </c>
      <c r="AM31" s="320">
        <f t="shared" si="93"/>
        <v>-0.8536755340879052</v>
      </c>
      <c r="AN31" s="319">
        <v>2.4382410000000001</v>
      </c>
      <c r="AO31" s="320">
        <f t="shared" si="94"/>
        <v>-0.95255297370822767</v>
      </c>
      <c r="AP31" s="319">
        <v>2.4382410000000001</v>
      </c>
      <c r="AQ31" s="320">
        <f t="shared" si="95"/>
        <v>-0.95314958178894027</v>
      </c>
      <c r="AR31" s="319">
        <v>2.2770999999999999</v>
      </c>
      <c r="AS31" s="320">
        <f t="shared" si="96"/>
        <v>-0.91022739816756815</v>
      </c>
      <c r="AT31" s="276">
        <f t="shared" si="21"/>
        <v>89.107682000000011</v>
      </c>
      <c r="AU31" s="275">
        <f t="shared" si="22"/>
        <v>-0.87279112189985431</v>
      </c>
      <c r="AV31" s="277"/>
      <c r="AW31" s="384">
        <v>150.95609999999999</v>
      </c>
      <c r="AX31" s="343">
        <v>-2.6273115000271002E-2</v>
      </c>
      <c r="AY31" s="360">
        <v>90.048500000000004</v>
      </c>
      <c r="AZ31" s="344">
        <f t="shared" si="67"/>
        <v>-0.42611515871478245</v>
      </c>
      <c r="BA31" s="111">
        <v>44.048099999999998</v>
      </c>
      <c r="BB31" s="344">
        <f t="shared" si="68"/>
        <v>-0.72464154972544237</v>
      </c>
      <c r="BC31" s="111">
        <v>45.517800000000001</v>
      </c>
      <c r="BD31" s="344">
        <f t="shared" si="69"/>
        <v>-0.71732744776328872</v>
      </c>
      <c r="BE31" s="400">
        <v>48.249299999999998</v>
      </c>
      <c r="BF31" s="344">
        <f t="shared" si="70"/>
        <v>-0.70872321723948917</v>
      </c>
      <c r="BG31" s="111">
        <v>47.3142</v>
      </c>
      <c r="BH31" s="344">
        <f t="shared" si="71"/>
        <v>-0.71888591025110871</v>
      </c>
      <c r="BI31" s="111">
        <v>47.653500000000001</v>
      </c>
      <c r="BJ31" s="344">
        <f t="shared" si="72"/>
        <v>-0.71095056010209701</v>
      </c>
      <c r="BK31" s="111">
        <v>47.963099999999997</v>
      </c>
      <c r="BL31" s="344">
        <f t="shared" si="73"/>
        <v>-0.71216636620921925</v>
      </c>
      <c r="BM31" s="111">
        <v>49.935600000000001</v>
      </c>
      <c r="BN31" s="344">
        <f t="shared" si="74"/>
        <v>-0.71028111126324855</v>
      </c>
      <c r="BO31" s="111">
        <v>51.3887</v>
      </c>
      <c r="BP31" s="344">
        <f t="shared" si="75"/>
        <v>-0.72018955064757151</v>
      </c>
      <c r="BQ31" s="111">
        <v>52.043100000000003</v>
      </c>
      <c r="BR31" s="344">
        <f t="shared" si="76"/>
        <v>-0.70053220842038999</v>
      </c>
      <c r="BS31" s="111">
        <v>25.365200000000002</v>
      </c>
      <c r="BT31" s="344">
        <f t="shared" si="77"/>
        <v>-0.84237316468565293</v>
      </c>
      <c r="BU31" s="274">
        <f t="shared" si="34"/>
        <v>700.48320000000001</v>
      </c>
      <c r="BV31" s="275">
        <f t="shared" si="35"/>
        <v>-0.647840220899216</v>
      </c>
      <c r="BW31" s="345"/>
      <c r="BX31" s="384">
        <v>155.0292</v>
      </c>
      <c r="BY31" s="344">
        <f t="shared" si="36"/>
        <v>18.680149896413049</v>
      </c>
      <c r="BZ31" s="384">
        <v>156.91040000000001</v>
      </c>
      <c r="CA31" s="344">
        <f t="shared" si="37"/>
        <v>19.685734776097366</v>
      </c>
      <c r="CB31" s="360">
        <v>159.96639999999999</v>
      </c>
      <c r="CC31" s="275">
        <f t="shared" si="38"/>
        <v>20.340804183676191</v>
      </c>
      <c r="CD31" s="274">
        <v>161.0266</v>
      </c>
      <c r="CE31" s="275">
        <v>1.0603893774148001</v>
      </c>
      <c r="CF31" s="319">
        <v>165.64760000000001</v>
      </c>
      <c r="CG31" s="275">
        <f t="shared" si="39"/>
        <v>1.5662668819893639</v>
      </c>
      <c r="CH31" s="319">
        <v>168.30959999999999</v>
      </c>
      <c r="CI31" s="275">
        <f t="shared" si="40"/>
        <v>1.3335580335120305</v>
      </c>
      <c r="CJ31" s="319">
        <v>164.86279999999999</v>
      </c>
      <c r="CK31" s="275">
        <f t="shared" si="41"/>
        <v>0.92847159933390144</v>
      </c>
      <c r="CL31" s="274">
        <v>166.63480000000001</v>
      </c>
      <c r="CM31" s="275">
        <f t="shared" si="42"/>
        <v>0.11075708216392699</v>
      </c>
      <c r="CN31" s="274">
        <v>172.3588</v>
      </c>
      <c r="CO31" s="275">
        <f t="shared" si="43"/>
        <v>0.11070742038403303</v>
      </c>
      <c r="CP31" s="274">
        <v>183.65539999999999</v>
      </c>
      <c r="CQ31" s="275">
        <f t="shared" si="44"/>
        <v>0.18513733702017543</v>
      </c>
      <c r="CR31" s="274">
        <v>173.78530000000001</v>
      </c>
      <c r="CS31" s="275">
        <f t="shared" si="45"/>
        <v>0.13191729661216756</v>
      </c>
      <c r="CT31" s="274">
        <v>160.91929999999999</v>
      </c>
      <c r="CU31" s="275">
        <f t="shared" si="46"/>
        <v>7.662452790424612E-2</v>
      </c>
      <c r="CV31" s="274">
        <f t="shared" si="47"/>
        <v>1989.1062000000002</v>
      </c>
      <c r="CW31" s="275">
        <f t="shared" si="48"/>
        <v>0.83085271098636349</v>
      </c>
      <c r="CX31" s="323">
        <f t="shared" si="49"/>
        <v>-7.4033879735512786E-2</v>
      </c>
      <c r="CY31" s="323"/>
      <c r="CZ31" s="385">
        <v>7.87744</v>
      </c>
      <c r="DA31" s="384">
        <v>7.5854400000000002</v>
      </c>
      <c r="DB31" s="384">
        <v>7.4958</v>
      </c>
      <c r="DC31" s="384">
        <v>78.153480000000002</v>
      </c>
      <c r="DD31" s="360">
        <v>64.548079999999999</v>
      </c>
      <c r="DE31" s="360">
        <v>72.125739999999993</v>
      </c>
      <c r="DF31" s="360">
        <v>85.488839999999996</v>
      </c>
      <c r="DG31" s="360">
        <v>150.01911999999999</v>
      </c>
      <c r="DH31" s="360">
        <v>155.17930000000001</v>
      </c>
      <c r="DI31" s="360">
        <v>154.96549999999999</v>
      </c>
      <c r="DJ31" s="360">
        <v>153.5318</v>
      </c>
      <c r="DK31" s="360">
        <v>149.4665</v>
      </c>
      <c r="DL31" s="360">
        <v>1086.43704</v>
      </c>
      <c r="DM31" s="362">
        <v>8.8882966387854907</v>
      </c>
      <c r="DN31" s="326"/>
      <c r="DO31" s="327">
        <v>10.587899999999999</v>
      </c>
      <c r="DP31" s="84"/>
      <c r="DQ31" s="244">
        <v>11.885</v>
      </c>
      <c r="DR31" s="245"/>
      <c r="DS31" s="244">
        <v>8.9492999999999991</v>
      </c>
      <c r="DT31" s="53" t="e">
        <f t="shared" si="50"/>
        <v>#DIV/0!</v>
      </c>
      <c r="DU31" s="109">
        <f t="shared" si="51"/>
        <v>31.422199999999997</v>
      </c>
      <c r="DV31" s="244">
        <v>11.2088</v>
      </c>
      <c r="DW31" s="53" t="e">
        <f t="shared" si="52"/>
        <v>#DIV/0!</v>
      </c>
      <c r="DX31" s="244">
        <v>12.168900000000001</v>
      </c>
      <c r="DY31" s="53" t="e">
        <f t="shared" si="53"/>
        <v>#DIV/0!</v>
      </c>
      <c r="DZ31" s="244">
        <v>10.785</v>
      </c>
      <c r="EA31" s="53" t="e">
        <f t="shared" si="54"/>
        <v>#DIV/0!</v>
      </c>
      <c r="EB31" s="244">
        <v>11.4597</v>
      </c>
      <c r="EC31" s="53" t="e">
        <f t="shared" si="55"/>
        <v>#DIV/0!</v>
      </c>
      <c r="ED31" s="244">
        <v>0</v>
      </c>
      <c r="EE31" s="53" t="e">
        <f t="shared" si="56"/>
        <v>#DIV/0!</v>
      </c>
      <c r="EF31" s="244">
        <v>7.6578999999999997</v>
      </c>
      <c r="EG31" s="53" t="e">
        <f t="shared" si="57"/>
        <v>#DIV/0!</v>
      </c>
      <c r="EH31" s="244">
        <v>8.1784999999999997</v>
      </c>
      <c r="EI31" s="53" t="e">
        <f t="shared" si="58"/>
        <v>#DIV/0!</v>
      </c>
      <c r="EJ31" s="244">
        <v>8.4830000000000005</v>
      </c>
      <c r="EK31" s="53" t="e">
        <f t="shared" si="59"/>
        <v>#DIV/0!</v>
      </c>
      <c r="EL31" s="244">
        <v>8.5069999999999997</v>
      </c>
      <c r="EM31" s="53" t="e">
        <f t="shared" si="60"/>
        <v>#DIV/0!</v>
      </c>
      <c r="EN31" s="111">
        <f t="shared" si="66"/>
        <v>109.87100000000001</v>
      </c>
      <c r="EO31" s="53" t="e">
        <f t="shared" si="61"/>
        <v>#DIV/0!</v>
      </c>
      <c r="EP31" s="53"/>
      <c r="EQ31" s="53"/>
      <c r="ER31" s="243"/>
      <c r="ES31" s="53"/>
      <c r="ET31" s="243"/>
      <c r="EU31" s="53"/>
      <c r="EV31" s="243"/>
      <c r="EW31" s="53"/>
      <c r="EX31" s="243"/>
      <c r="EY31" s="53"/>
      <c r="EZ31" s="243"/>
      <c r="FA31" s="53"/>
      <c r="FB31" s="243"/>
      <c r="FC31" s="53"/>
      <c r="FD31" s="243"/>
      <c r="FE31" s="53"/>
      <c r="FF31" s="243"/>
      <c r="FG31" s="53"/>
      <c r="FH31" s="243"/>
      <c r="FI31" s="53"/>
      <c r="FJ31" s="243"/>
      <c r="FK31" s="53"/>
      <c r="FL31" s="243"/>
      <c r="FM31" s="53"/>
      <c r="FN31" s="109">
        <f t="shared" si="62"/>
        <v>0</v>
      </c>
      <c r="FO31" s="53"/>
      <c r="FP31" s="252"/>
      <c r="FQ31" s="252"/>
      <c r="FR31" s="252"/>
      <c r="FS31" s="252"/>
      <c r="FT31" s="252"/>
      <c r="FU31" s="252"/>
      <c r="FV31" s="432"/>
      <c r="FW31" s="402"/>
      <c r="FX31" s="479"/>
      <c r="FY31" s="479"/>
      <c r="FZ31" s="328"/>
      <c r="GA31" s="479"/>
      <c r="GB31" s="328"/>
      <c r="GC31" s="479"/>
      <c r="GD31" s="328"/>
      <c r="GE31" s="349"/>
      <c r="GF31" s="403"/>
      <c r="GG31" s="330"/>
      <c r="GH31" s="250"/>
      <c r="GI31" s="404"/>
      <c r="GJ31" s="325"/>
      <c r="GK31" s="405"/>
      <c r="GL31" s="325"/>
      <c r="GM31" s="405"/>
      <c r="GN31" s="325"/>
      <c r="GO31" s="405"/>
      <c r="GP31" s="325"/>
      <c r="GQ31" s="405"/>
      <c r="GR31" s="325"/>
      <c r="GS31" s="415"/>
      <c r="GT31" s="325"/>
      <c r="GU31" s="405"/>
      <c r="GV31" s="325"/>
      <c r="GW31" s="405"/>
      <c r="GX31" s="325"/>
      <c r="GY31" s="405"/>
      <c r="GZ31" s="325"/>
      <c r="HA31" s="405"/>
      <c r="HB31" s="325"/>
      <c r="HC31" s="405"/>
      <c r="HD31" s="325"/>
      <c r="HE31" s="405"/>
      <c r="HF31" s="325"/>
      <c r="HG31" s="350"/>
      <c r="HH31" s="405"/>
      <c r="HI31" s="407"/>
      <c r="HJ31" s="330"/>
      <c r="HK31" s="396"/>
      <c r="HL31" s="404"/>
      <c r="HM31" s="408"/>
      <c r="HN31" s="409"/>
      <c r="HO31" s="408"/>
      <c r="HP31" s="409"/>
      <c r="HQ31" s="410"/>
      <c r="HR31" s="480"/>
      <c r="HS31" s="412"/>
      <c r="HT31" s="481"/>
      <c r="HU31" s="412"/>
      <c r="HV31" s="410"/>
      <c r="HW31" s="481"/>
      <c r="HX31" s="412"/>
      <c r="HY31" s="482"/>
      <c r="HZ31" s="412"/>
      <c r="IA31" s="482"/>
      <c r="IB31" s="339"/>
      <c r="IC31" s="482"/>
      <c r="ID31" s="339"/>
      <c r="IE31" s="482"/>
      <c r="IF31" s="339"/>
      <c r="IG31" s="482"/>
      <c r="IH31" s="240"/>
      <c r="II31" s="483"/>
      <c r="IJ31" s="240"/>
      <c r="IK31" s="353"/>
      <c r="IL31" s="53"/>
      <c r="IM31" s="250"/>
      <c r="IN31" s="436"/>
      <c r="IO31" s="412"/>
      <c r="IP31" s="405"/>
      <c r="IQ31" s="412"/>
      <c r="IR31" s="433"/>
      <c r="IS31" s="312"/>
      <c r="IT31" s="484"/>
      <c r="IU31" s="412"/>
      <c r="IV31" s="484"/>
      <c r="IW31" s="412"/>
      <c r="IX31" s="484"/>
      <c r="IY31" s="325"/>
      <c r="IZ31" s="484"/>
      <c r="JA31" s="325"/>
      <c r="JB31" s="416"/>
      <c r="JC31" s="325"/>
      <c r="JD31" s="416"/>
      <c r="JE31" s="407"/>
      <c r="JF31" s="433"/>
      <c r="JG31" s="333"/>
      <c r="JH31" s="485"/>
      <c r="JI31" s="333"/>
      <c r="JJ31" s="416"/>
      <c r="JK31" s="333"/>
      <c r="JL31" s="317">
        <f t="shared" si="64"/>
        <v>0</v>
      </c>
      <c r="JM31" s="316"/>
      <c r="JN31" s="318"/>
      <c r="JO31" s="242"/>
      <c r="JP31" s="116"/>
      <c r="JQ31" s="116"/>
      <c r="JR31" s="116"/>
      <c r="JS31" s="116"/>
      <c r="JT31" s="116"/>
      <c r="JU31" s="116"/>
      <c r="JV31" s="116"/>
      <c r="JW31" s="116"/>
      <c r="JX31" s="116"/>
      <c r="JY31" s="116"/>
      <c r="JZ31" s="116"/>
      <c r="KA31" s="116"/>
    </row>
    <row r="32" spans="1:287" s="94" customFormat="1" ht="28.8" hidden="1" customHeight="1">
      <c r="A32" s="684" t="s">
        <v>100</v>
      </c>
      <c r="B32" s="273" t="s">
        <v>206</v>
      </c>
      <c r="C32" s="274">
        <v>59.325499999999998</v>
      </c>
      <c r="D32" s="275">
        <f t="shared" si="78"/>
        <v>-0.19461998465955765</v>
      </c>
      <c r="E32" s="274">
        <v>60.7363</v>
      </c>
      <c r="F32" s="275">
        <f t="shared" si="79"/>
        <v>-0.15956971333133163</v>
      </c>
      <c r="G32" s="274">
        <v>56.793100000000003</v>
      </c>
      <c r="H32" s="275">
        <f t="shared" si="80"/>
        <v>-0.23838598674523326</v>
      </c>
      <c r="I32" s="274">
        <v>61.849699999999999</v>
      </c>
      <c r="J32" s="275">
        <f t="shared" si="81"/>
        <v>-0.21285076672652503</v>
      </c>
      <c r="K32" s="274">
        <v>62.099800000000002</v>
      </c>
      <c r="L32" s="275">
        <f t="shared" si="82"/>
        <v>-0.29433488860455126</v>
      </c>
      <c r="M32" s="274">
        <v>62.888399999999997</v>
      </c>
      <c r="N32" s="275">
        <f t="shared" si="83"/>
        <v>-0.13502316887489629</v>
      </c>
      <c r="O32" s="274">
        <v>56.953400000000002</v>
      </c>
      <c r="P32" s="275">
        <f t="shared" si="84"/>
        <v>-0.13795655681503416</v>
      </c>
      <c r="Q32" s="126"/>
      <c r="R32" s="126"/>
      <c r="S32" s="274">
        <f t="shared" si="7"/>
        <v>420.64620000000002</v>
      </c>
      <c r="T32" s="275">
        <f t="shared" si="8"/>
        <v>-0.28751094404255351</v>
      </c>
      <c r="U32" s="275"/>
      <c r="V32" s="274">
        <v>73.661500000000004</v>
      </c>
      <c r="W32" s="275">
        <f t="shared" si="85"/>
        <v>-0.17608456873390732</v>
      </c>
      <c r="X32" s="274">
        <v>72.268100000000004</v>
      </c>
      <c r="Y32" s="275">
        <f t="shared" si="86"/>
        <v>-0.15114123821292147</v>
      </c>
      <c r="Z32" s="274">
        <v>74.569400000000002</v>
      </c>
      <c r="AA32" s="275">
        <f t="shared" si="87"/>
        <v>-0.15836936561735693</v>
      </c>
      <c r="AB32" s="274">
        <v>78.574299999999994</v>
      </c>
      <c r="AC32" s="275">
        <f t="shared" si="88"/>
        <v>-0.16081071266842684</v>
      </c>
      <c r="AD32" s="319">
        <v>88.001800000000003</v>
      </c>
      <c r="AE32" s="275">
        <f t="shared" si="89"/>
        <v>-5.1215012921540293E-2</v>
      </c>
      <c r="AF32" s="319">
        <v>72.705299999999994</v>
      </c>
      <c r="AG32" s="275">
        <f t="shared" si="90"/>
        <v>-0.15261888111888111</v>
      </c>
      <c r="AH32" s="319">
        <v>66.067899999999995</v>
      </c>
      <c r="AI32" s="275">
        <f t="shared" si="91"/>
        <v>-0.19206320866392101</v>
      </c>
      <c r="AJ32" s="319">
        <v>64.541399999999996</v>
      </c>
      <c r="AK32" s="275">
        <f t="shared" si="92"/>
        <v>-0.18314640017617545</v>
      </c>
      <c r="AL32" s="319">
        <v>66.365399999999994</v>
      </c>
      <c r="AM32" s="275">
        <f t="shared" si="93"/>
        <v>-0.14259912406495889</v>
      </c>
      <c r="AN32" s="319">
        <v>69.647599999999997</v>
      </c>
      <c r="AO32" s="275">
        <f t="shared" si="94"/>
        <v>-0.1916368380246708</v>
      </c>
      <c r="AP32" s="319">
        <v>65.117999999999995</v>
      </c>
      <c r="AQ32" s="275">
        <f t="shared" si="95"/>
        <v>-0.22934998076866187</v>
      </c>
      <c r="AR32" s="319">
        <v>62.502200000000002</v>
      </c>
      <c r="AS32" s="275">
        <f t="shared" si="96"/>
        <v>-0.16498511721860321</v>
      </c>
      <c r="AT32" s="276">
        <f t="shared" si="21"/>
        <v>854.02290000000005</v>
      </c>
      <c r="AU32" s="275">
        <f t="shared" si="22"/>
        <v>-0.16191817066754954</v>
      </c>
      <c r="AV32" s="277"/>
      <c r="AW32" s="363">
        <v>89.404200000000003</v>
      </c>
      <c r="AX32" s="279">
        <v>-8.0208949361512093E-3</v>
      </c>
      <c r="AY32" s="278">
        <v>85.135599999999997</v>
      </c>
      <c r="AZ32" s="279">
        <f t="shared" si="67"/>
        <v>-6.6949248578048737E-2</v>
      </c>
      <c r="BA32" s="278">
        <v>88.601100000000002</v>
      </c>
      <c r="BB32" s="279">
        <f t="shared" si="68"/>
        <v>-0.13656943610693151</v>
      </c>
      <c r="BC32" s="278">
        <v>93.631200000000007</v>
      </c>
      <c r="BD32" s="279">
        <f t="shared" si="69"/>
        <v>-0.10982319335784296</v>
      </c>
      <c r="BE32" s="364">
        <v>92.752099999999999</v>
      </c>
      <c r="BF32" s="279">
        <f t="shared" si="70"/>
        <v>-0.11242094505172728</v>
      </c>
      <c r="BG32" s="281">
        <v>85.8</v>
      </c>
      <c r="BH32" s="279">
        <f t="shared" si="71"/>
        <v>-0.19146838952376743</v>
      </c>
      <c r="BI32" s="281">
        <v>81.773600000000002</v>
      </c>
      <c r="BJ32" s="279">
        <f t="shared" si="72"/>
        <v>-0.25844135351846242</v>
      </c>
      <c r="BK32" s="281">
        <v>79.012200000000007</v>
      </c>
      <c r="BL32" s="279">
        <f t="shared" si="73"/>
        <v>-0.2231061712225928</v>
      </c>
      <c r="BM32" s="281">
        <v>77.403000000000006</v>
      </c>
      <c r="BN32" s="279">
        <f t="shared" si="74"/>
        <v>-0.24783907878434508</v>
      </c>
      <c r="BO32" s="281">
        <v>86.158799999999999</v>
      </c>
      <c r="BP32" s="279">
        <f t="shared" si="75"/>
        <v>-0.20872835475472173</v>
      </c>
      <c r="BQ32" s="281">
        <v>84.497500000000002</v>
      </c>
      <c r="BR32" s="279">
        <f t="shared" si="76"/>
        <v>-0.17618951516587356</v>
      </c>
      <c r="BS32" s="281">
        <v>74.851600000000005</v>
      </c>
      <c r="BT32" s="279">
        <f t="shared" si="77"/>
        <v>-0.21592379172615628</v>
      </c>
      <c r="BU32" s="278">
        <f t="shared" si="34"/>
        <v>1019.0209</v>
      </c>
      <c r="BV32" s="279">
        <f t="shared" si="35"/>
        <v>-0.16582470444850428</v>
      </c>
      <c r="BW32" s="282"/>
      <c r="BX32" s="363">
        <v>90.127099999999999</v>
      </c>
      <c r="BY32" s="279">
        <f t="shared" si="36"/>
        <v>-0.29679345286070624</v>
      </c>
      <c r="BZ32" s="363">
        <v>91.244339999999994</v>
      </c>
      <c r="CA32" s="279">
        <f t="shared" si="37"/>
        <v>-0.31439153264224717</v>
      </c>
      <c r="CB32" s="278">
        <v>102.6152</v>
      </c>
      <c r="CC32" s="279">
        <f t="shared" si="38"/>
        <v>-0.13298804444256684</v>
      </c>
      <c r="CD32" s="278">
        <v>105.1827</v>
      </c>
      <c r="CE32" s="279">
        <v>0.19363027689514301</v>
      </c>
      <c r="CF32" s="281">
        <v>104.5001</v>
      </c>
      <c r="CG32" s="279">
        <f t="shared" si="39"/>
        <v>2.1366107484563912E-3</v>
      </c>
      <c r="CH32" s="281">
        <v>106.1183</v>
      </c>
      <c r="CI32" s="279">
        <f t="shared" si="40"/>
        <v>4.0020701015088811E-3</v>
      </c>
      <c r="CJ32" s="281">
        <v>110.2726</v>
      </c>
      <c r="CK32" s="279">
        <f t="shared" si="41"/>
        <v>6.521344337800028E-2</v>
      </c>
      <c r="CL32" s="278">
        <v>101.70269999999999</v>
      </c>
      <c r="CM32" s="279">
        <f t="shared" si="42"/>
        <v>3.0055137377551056E-2</v>
      </c>
      <c r="CN32" s="278">
        <f>90.7712+CN34</f>
        <v>102.9075</v>
      </c>
      <c r="CO32" s="279">
        <f t="shared" si="43"/>
        <v>0.52249623842121684</v>
      </c>
      <c r="CP32" s="278">
        <f>96.9351+CP34</f>
        <v>108.88650000000001</v>
      </c>
      <c r="CQ32" s="279">
        <f t="shared" si="44"/>
        <v>0.71277900995705745</v>
      </c>
      <c r="CR32" s="278">
        <v>102.56910000000001</v>
      </c>
      <c r="CS32" s="279">
        <f t="shared" si="45"/>
        <v>1.6909016974053577</v>
      </c>
      <c r="CT32" s="278">
        <v>95.464699999999993</v>
      </c>
      <c r="CU32" s="279">
        <f t="shared" si="46"/>
        <v>1.1343577567318612</v>
      </c>
      <c r="CV32" s="278">
        <f t="shared" si="47"/>
        <v>1221.5908400000001</v>
      </c>
      <c r="CW32" s="279">
        <f t="shared" si="48"/>
        <v>0.1166641620147788</v>
      </c>
      <c r="CX32" s="283">
        <f t="shared" si="49"/>
        <v>-6.9264525086015327E-2</v>
      </c>
      <c r="CY32" s="283"/>
      <c r="CZ32" s="367">
        <v>128.16589999999999</v>
      </c>
      <c r="DA32" s="363">
        <v>133.08519999999999</v>
      </c>
      <c r="DB32" s="363">
        <v>118.355</v>
      </c>
      <c r="DC32" s="363">
        <v>88.12</v>
      </c>
      <c r="DD32" s="278">
        <v>104.2773</v>
      </c>
      <c r="DE32" s="278">
        <v>105.6953</v>
      </c>
      <c r="DF32" s="278">
        <v>103.52160000000001</v>
      </c>
      <c r="DG32" s="278">
        <v>98.735200000000006</v>
      </c>
      <c r="DH32" s="278">
        <v>67.591300000000004</v>
      </c>
      <c r="DI32" s="278">
        <v>63.573</v>
      </c>
      <c r="DJ32" s="278">
        <v>38.116999999999997</v>
      </c>
      <c r="DK32" s="278">
        <v>44.727600000000002</v>
      </c>
      <c r="DL32" s="278">
        <v>1093.9644000000001</v>
      </c>
      <c r="DM32" s="286">
        <v>-0.34100681772920399</v>
      </c>
      <c r="DN32" s="287"/>
      <c r="DO32" s="288">
        <v>153.27979999999999</v>
      </c>
      <c r="DP32" s="289">
        <f>(DO32-DX32)/DX32</f>
        <v>1.4376529541240083E-2</v>
      </c>
      <c r="DQ32" s="306">
        <v>158.16800000000001</v>
      </c>
      <c r="DR32" s="446"/>
      <c r="DS32" s="306">
        <v>142.56010000000001</v>
      </c>
      <c r="DT32" s="291">
        <f t="shared" si="50"/>
        <v>1.7816604878048781</v>
      </c>
      <c r="DU32" s="292">
        <f t="shared" si="51"/>
        <v>454.00790000000006</v>
      </c>
      <c r="DV32" s="306">
        <v>145.37389999999999</v>
      </c>
      <c r="DW32" s="291">
        <f t="shared" si="52"/>
        <v>-0.27882776069054477</v>
      </c>
      <c r="DX32" s="306">
        <v>151.10740000000001</v>
      </c>
      <c r="DY32" s="291">
        <f t="shared" si="53"/>
        <v>-0.26994202338390172</v>
      </c>
      <c r="DZ32" s="306">
        <v>142.03219999999999</v>
      </c>
      <c r="EA32" s="291">
        <f t="shared" si="54"/>
        <v>-0.34691833731837413</v>
      </c>
      <c r="EB32" s="306">
        <v>140.3826</v>
      </c>
      <c r="EC32" s="291">
        <f t="shared" si="55"/>
        <v>-0.35095196264274814</v>
      </c>
      <c r="ED32" s="306">
        <v>107.81359999999999</v>
      </c>
      <c r="EE32" s="291">
        <f t="shared" si="56"/>
        <v>-9.8548494983277599E-2</v>
      </c>
      <c r="EF32" s="306">
        <v>124.9627</v>
      </c>
      <c r="EG32" s="291">
        <f t="shared" si="57"/>
        <v>-0.19982903246462183</v>
      </c>
      <c r="EH32" s="306">
        <v>139.12469999999999</v>
      </c>
      <c r="EI32" s="291">
        <f t="shared" si="58"/>
        <v>-0.207402153478038</v>
      </c>
      <c r="EJ32" s="306">
        <v>130.4864</v>
      </c>
      <c r="EK32" s="291">
        <f t="shared" si="59"/>
        <v>-0.18287682384620199</v>
      </c>
      <c r="EL32" s="306">
        <v>124.7628</v>
      </c>
      <c r="EM32" s="291">
        <f t="shared" si="60"/>
        <v>-0.15689417488849838</v>
      </c>
      <c r="EN32" s="290">
        <f t="shared" si="66"/>
        <v>1660.0542</v>
      </c>
      <c r="EO32" s="291">
        <f t="shared" si="61"/>
        <v>-0.22405981088243948</v>
      </c>
      <c r="EP32" s="447">
        <v>486.86</v>
      </c>
      <c r="EQ32" s="291">
        <f>(EP32-FP32)/FP32</f>
        <v>-9.6516785124427018E-2</v>
      </c>
      <c r="ER32" s="306">
        <v>0</v>
      </c>
      <c r="ES32" s="291">
        <f>(ER32-FQ32)/FQ32</f>
        <v>-1</v>
      </c>
      <c r="ET32" s="306">
        <v>51.25</v>
      </c>
      <c r="EU32" s="291">
        <f>(ET32-FR32)/FR32</f>
        <v>-0.90837415525440701</v>
      </c>
      <c r="EV32" s="306">
        <v>201.58</v>
      </c>
      <c r="EW32" s="291">
        <f>(EV32-FS32)/FS32</f>
        <v>-0.54676679557514163</v>
      </c>
      <c r="EX32" s="306">
        <v>206.98</v>
      </c>
      <c r="EY32" s="291">
        <f>(EX32-FT32)/FT32</f>
        <v>-0.51623232441276157</v>
      </c>
      <c r="EZ32" s="306">
        <v>217.48</v>
      </c>
      <c r="FA32" s="291">
        <f>(EZ32-FU32)/FU32</f>
        <v>-0.51541889483065961</v>
      </c>
      <c r="FB32" s="306">
        <v>216.29</v>
      </c>
      <c r="FC32" s="291">
        <f>(FB32-FV32)/FV32</f>
        <v>-0.51509920412509813</v>
      </c>
      <c r="FD32" s="306">
        <v>119.6</v>
      </c>
      <c r="FE32" s="291">
        <f>(FD32-FW32)/FW32</f>
        <v>-0.71870737099581361</v>
      </c>
      <c r="FF32" s="306">
        <v>156.16999999999999</v>
      </c>
      <c r="FG32" s="291">
        <f>(FF32-FX32)/FX32</f>
        <v>-0.64974095588400216</v>
      </c>
      <c r="FH32" s="306">
        <v>175.53</v>
      </c>
      <c r="FI32" s="291">
        <f>(FH32-FY32)/FY32</f>
        <v>-0.61429607330418146</v>
      </c>
      <c r="FJ32" s="306">
        <v>159.69</v>
      </c>
      <c r="FK32" s="291">
        <f>(FJ32-GA32)/GA32</f>
        <v>-0.60882345736472088</v>
      </c>
      <c r="FL32" s="306">
        <v>147.97999999999999</v>
      </c>
      <c r="FM32" s="291">
        <f>(FL32-GC32)/GC32</f>
        <v>-0.69105181844753427</v>
      </c>
      <c r="FN32" s="292">
        <f t="shared" si="62"/>
        <v>2139.41</v>
      </c>
      <c r="FO32" s="291">
        <f>(FN32-(FP32+FQ32+FR32+FS32+FT32+FU32+FV32+FW32+FX32+FY32+GA32+GC32))/(FP32+FQ32+FR32+FS32+FT32+FU32+FV32+FW32+FX32+FY32+GA32+GC32)</f>
        <v>-0.63087782137151183</v>
      </c>
      <c r="FP32" s="447">
        <v>538.87</v>
      </c>
      <c r="FQ32" s="486">
        <v>716.92</v>
      </c>
      <c r="FR32" s="486">
        <v>559.34</v>
      </c>
      <c r="FS32" s="486">
        <v>444.76</v>
      </c>
      <c r="FT32" s="486">
        <v>427.85</v>
      </c>
      <c r="FU32" s="486">
        <v>448.8</v>
      </c>
      <c r="FV32" s="486">
        <v>446.05</v>
      </c>
      <c r="FW32" s="390" t="s">
        <v>300</v>
      </c>
      <c r="FX32" s="390" t="s">
        <v>301</v>
      </c>
      <c r="FY32" s="390" t="s">
        <v>302</v>
      </c>
      <c r="FZ32" s="294">
        <f>(FY32-HA32)/HA32</f>
        <v>-0.10649284353955198</v>
      </c>
      <c r="GA32" s="390" t="s">
        <v>303</v>
      </c>
      <c r="GB32" s="294">
        <f>(GA32-HC32)/HC32</f>
        <v>-0.10681544688764903</v>
      </c>
      <c r="GC32" s="390" t="s">
        <v>304</v>
      </c>
      <c r="GD32" s="294">
        <f>(GC32-HE32)/HE32</f>
        <v>-0.10721342031686856</v>
      </c>
      <c r="GE32" s="293">
        <f>FP32+FQ32+FR32+FS32+FT32+FU32+FV32+FW32+FX32+FY32+GA32+GC32</f>
        <v>5795.9400000000005</v>
      </c>
      <c r="GF32" s="295">
        <f>(GE32-HG32)/HG32</f>
        <v>-0.11205040958554267</v>
      </c>
      <c r="GG32" s="249"/>
      <c r="GH32" s="448"/>
      <c r="GI32" s="297">
        <v>580.38</v>
      </c>
      <c r="GJ32" s="294">
        <f>(GI32-HL32)/HL32</f>
        <v>-1.6205037800454382E-2</v>
      </c>
      <c r="GK32" s="293">
        <v>786.27</v>
      </c>
      <c r="GL32" s="294">
        <f>(GK32-HN32)/HN32</f>
        <v>-3.8589927001944239E-2</v>
      </c>
      <c r="GM32" s="447">
        <v>616.04999999999995</v>
      </c>
      <c r="GN32" s="294">
        <f>(GM32-HP32)/HP32</f>
        <v>-4.021126102265301E-2</v>
      </c>
      <c r="GO32" s="447">
        <v>493.37</v>
      </c>
      <c r="GP32" s="294">
        <f>(GO32-HR32)/HR32</f>
        <v>-4.0490869133977807E-2</v>
      </c>
      <c r="GQ32" s="447">
        <v>492.19</v>
      </c>
      <c r="GR32" s="294">
        <f>(GQ32-HT32)/HT32</f>
        <v>-4.0209824301398078E-2</v>
      </c>
      <c r="GS32" s="293">
        <v>521.76</v>
      </c>
      <c r="GT32" s="294">
        <f>(GS32-HW32)/HW32</f>
        <v>-5.2310374891019973E-2</v>
      </c>
      <c r="GU32" s="293">
        <v>528.62</v>
      </c>
      <c r="GV32" s="294">
        <f>(GU32-HY32)/HY32</f>
        <v>-3.5804833561331503E-2</v>
      </c>
      <c r="GW32" s="293">
        <v>507.98</v>
      </c>
      <c r="GX32" s="294">
        <f>(GW32-IA32)/IA32</f>
        <v>-4.3117900804340019E-2</v>
      </c>
      <c r="GY32" s="293">
        <v>497.83</v>
      </c>
      <c r="GZ32" s="294">
        <f>(GY32-IC32)/IC32</f>
        <v>-5.8103454800015102E-2</v>
      </c>
      <c r="HA32" s="293">
        <v>509.33</v>
      </c>
      <c r="HB32" s="294">
        <f>(HA32-IE32)/IE32</f>
        <v>-5.8835486076463918E-2</v>
      </c>
      <c r="HC32" s="293">
        <v>457.05</v>
      </c>
      <c r="HD32" s="294">
        <f>(HC32-IG32)/IG32</f>
        <v>-5.9103260869565175E-2</v>
      </c>
      <c r="HE32" s="293">
        <v>536.5</v>
      </c>
      <c r="HF32" s="294">
        <f>(HE32-II32)/II32</f>
        <v>-5.7647720087121559E-2</v>
      </c>
      <c r="HG32" s="293">
        <f>GI32+GK32+GM32+GO32+GQ32+GS32+GU32+GW32+GY32+HA32+HC32+HE32</f>
        <v>6527.3300000000008</v>
      </c>
      <c r="HH32" s="293">
        <f>HE32+HC32+HA32+GY32+GW32+GU32+GS32+GQ32+GO32+GM32+GK32+GI32</f>
        <v>6527.3300000000008</v>
      </c>
      <c r="HI32" s="295"/>
      <c r="HJ32" s="287"/>
      <c r="HK32" s="391"/>
      <c r="HL32" s="297">
        <v>589.94000000000005</v>
      </c>
      <c r="HM32" s="298">
        <f>(HL32-IN32)/IN32</f>
        <v>-2.0195980734097271E-2</v>
      </c>
      <c r="HN32" s="373">
        <v>817.83</v>
      </c>
      <c r="HO32" s="298">
        <f>(HN32-IP32)/IP32</f>
        <v>-1.0609726590854079E-2</v>
      </c>
      <c r="HP32" s="373">
        <v>641.86</v>
      </c>
      <c r="HQ32" s="377">
        <f>(HP32-IR32)/IR32</f>
        <v>-1.540113514342685E-2</v>
      </c>
      <c r="HR32" s="375">
        <v>514.19000000000005</v>
      </c>
      <c r="HS32" s="376">
        <f>(HR32-IT32)/IT32</f>
        <v>-1.7596484524264277E-2</v>
      </c>
      <c r="HT32" s="375">
        <v>512.80999999999995</v>
      </c>
      <c r="HU32" s="376">
        <f>(HT32-IV32)/IV32</f>
        <v>-1.929623254924466E-2</v>
      </c>
      <c r="HV32" s="377"/>
      <c r="HW32" s="375">
        <v>550.55999999999995</v>
      </c>
      <c r="HX32" s="376">
        <f>(HW32-IX32)/IX32</f>
        <v>-1.9483526268922625E-2</v>
      </c>
      <c r="HY32" s="375">
        <v>548.25</v>
      </c>
      <c r="HZ32" s="376">
        <f>(HY32-IZ32)/IZ32</f>
        <v>-1.9599077269719847E-2</v>
      </c>
      <c r="IA32" s="375">
        <v>530.87</v>
      </c>
      <c r="IB32" s="308">
        <f>(IA32-JB32)/JB32</f>
        <v>-1.6707107003278411E-2</v>
      </c>
      <c r="IC32" s="375">
        <v>528.54</v>
      </c>
      <c r="ID32" s="308">
        <f>(IC32-JD32)/JD32</f>
        <v>-1.1816176195640073E-2</v>
      </c>
      <c r="IE32" s="375">
        <v>541.16999999999996</v>
      </c>
      <c r="IF32" s="295">
        <f>(IE32-JF32)/JF32</f>
        <v>-1.5302594708686782E-2</v>
      </c>
      <c r="IG32" s="375">
        <v>485.76</v>
      </c>
      <c r="IH32" s="308">
        <f>(IG32-JH32)/JH32</f>
        <v>-1.3104162857316977E-2</v>
      </c>
      <c r="II32" s="375">
        <v>569.32000000000005</v>
      </c>
      <c r="IJ32" s="240">
        <f>(II32-JJ32)/JJ32</f>
        <v>-1.3891294557799531E-2</v>
      </c>
      <c r="IK32" s="309">
        <f>HL32+HN32+HP32+HR32+HT32+HW32+HY32+IA32+IC32+IE32+IG32+II32</f>
        <v>6831.1</v>
      </c>
      <c r="IL32" s="53">
        <f>IK32/JL32-1</f>
        <v>-1.5902925740727047E-2</v>
      </c>
      <c r="IM32" s="250"/>
      <c r="IN32" s="465">
        <v>602.1</v>
      </c>
      <c r="IO32" s="412">
        <f>IN32/JP32-1</f>
        <v>2.574666018990257E-3</v>
      </c>
      <c r="IP32" s="415">
        <v>826.6</v>
      </c>
      <c r="IQ32" s="412">
        <f>IP32/JQ32-1</f>
        <v>3.5517873609542949E-3</v>
      </c>
      <c r="IR32" s="487">
        <v>651.9</v>
      </c>
      <c r="IS32" s="312">
        <f>(IR32-JR32)/JR32</f>
        <v>-1.4783971824458014E-2</v>
      </c>
      <c r="IT32" s="440">
        <v>523.4</v>
      </c>
      <c r="IU32" s="412">
        <f>(IT32-JS32)/JS32</f>
        <v>3.428937671068243E-3</v>
      </c>
      <c r="IV32" s="440">
        <v>522.9</v>
      </c>
      <c r="IW32" s="412">
        <f>(IV32-JT32)/JT32</f>
        <v>6.8789431918860177E-3</v>
      </c>
      <c r="IX32" s="440">
        <v>561.5</v>
      </c>
      <c r="IY32" s="408">
        <f>(IX32-JU32)/JU32</f>
        <v>1.144112088295326E-2</v>
      </c>
      <c r="IZ32" s="488">
        <v>559.21</v>
      </c>
      <c r="JA32" s="408">
        <f>(IZ32-JV32)/JV32</f>
        <v>1.1242417157427046E-2</v>
      </c>
      <c r="JB32" s="415">
        <v>539.89</v>
      </c>
      <c r="JC32" s="408">
        <f>(JB32-JW32)/JW32</f>
        <v>1.1420505346777236E-2</v>
      </c>
      <c r="JD32" s="329">
        <v>534.86</v>
      </c>
      <c r="JE32" s="380">
        <f>(JD32-JX32)/JX32</f>
        <v>-2.4049330137698782E-3</v>
      </c>
      <c r="JF32" s="329">
        <v>549.58000000000004</v>
      </c>
      <c r="JG32" s="333">
        <f>(JF32-JY32)/JY32</f>
        <v>-3.854232097854841E-3</v>
      </c>
      <c r="JH32" s="293">
        <v>492.21</v>
      </c>
      <c r="JI32" s="316">
        <f>(JH32-JZ32)/JZ32</f>
        <v>-7.0984920227948585E-3</v>
      </c>
      <c r="JJ32" s="383">
        <v>577.34</v>
      </c>
      <c r="JK32" s="316">
        <f>(JJ32-KA32)/KA32</f>
        <v>-2.140823607376649E-2</v>
      </c>
      <c r="JL32" s="317">
        <f t="shared" si="64"/>
        <v>6941.49</v>
      </c>
      <c r="JM32" s="316">
        <f>JL32/JO32-1</f>
        <v>-1.2241058134887517E-4</v>
      </c>
      <c r="JN32" s="318"/>
      <c r="JO32" s="442">
        <v>6942.3398158527798</v>
      </c>
      <c r="JP32" s="306">
        <v>600.55377460395096</v>
      </c>
      <c r="JQ32" s="306">
        <v>823.67448338038901</v>
      </c>
      <c r="JR32" s="306">
        <v>661.68229236709794</v>
      </c>
      <c r="JS32" s="306">
        <v>521.61142692854503</v>
      </c>
      <c r="JT32" s="306">
        <v>519.32757511281898</v>
      </c>
      <c r="JU32" s="306">
        <v>555.14847914214704</v>
      </c>
      <c r="JV32" s="306">
        <v>552.99302176418098</v>
      </c>
      <c r="JW32" s="306">
        <v>533.79380499596698</v>
      </c>
      <c r="JX32" s="306">
        <v>536.14940340055102</v>
      </c>
      <c r="JY32" s="306">
        <v>551.706404532943</v>
      </c>
      <c r="JZ32" s="306">
        <v>495.72892783973901</v>
      </c>
      <c r="KA32" s="306">
        <v>589.970221784454</v>
      </c>
    </row>
    <row r="33" spans="1:287" ht="28.8" hidden="1" customHeight="1">
      <c r="A33" s="686"/>
      <c r="B33" s="71" t="s">
        <v>209</v>
      </c>
      <c r="C33" s="319">
        <v>2820.2438999999999</v>
      </c>
      <c r="D33" s="275">
        <f t="shared" si="78"/>
        <v>-6.3712011487220277E-2</v>
      </c>
      <c r="E33" s="319">
        <v>2880.7429000000002</v>
      </c>
      <c r="F33" s="275">
        <f t="shared" si="79"/>
        <v>-5.0174845577403482E-2</v>
      </c>
      <c r="G33" s="319">
        <v>3223.1066000000001</v>
      </c>
      <c r="H33" s="275">
        <f t="shared" si="80"/>
        <v>-0.13208415570105314</v>
      </c>
      <c r="I33" s="319">
        <v>3740.0259000000001</v>
      </c>
      <c r="J33" s="275">
        <f t="shared" si="81"/>
        <v>-0.12271791835070234</v>
      </c>
      <c r="K33" s="319">
        <v>3834.7599</v>
      </c>
      <c r="L33" s="275">
        <f t="shared" si="82"/>
        <v>-0.21366514900348221</v>
      </c>
      <c r="M33" s="319">
        <v>4215.6504999999997</v>
      </c>
      <c r="N33" s="275">
        <f t="shared" si="83"/>
        <v>9.2405555705563636E-2</v>
      </c>
      <c r="O33" s="319">
        <v>3538.2242000000001</v>
      </c>
      <c r="P33" s="275">
        <f t="shared" si="84"/>
        <v>-8.9619122092245984E-3</v>
      </c>
      <c r="Q33" s="126"/>
      <c r="R33" s="126"/>
      <c r="S33" s="274">
        <f t="shared" si="7"/>
        <v>24252.7539</v>
      </c>
      <c r="T33" s="275">
        <f t="shared" si="8"/>
        <v>-0.18439699425857747</v>
      </c>
      <c r="U33" s="275"/>
      <c r="V33" s="319">
        <v>3012.1543099999999</v>
      </c>
      <c r="W33" s="275">
        <f t="shared" si="85"/>
        <v>-6.1647764292511065E-2</v>
      </c>
      <c r="X33" s="111">
        <v>3032.9191500000002</v>
      </c>
      <c r="Y33" s="320">
        <f t="shared" si="86"/>
        <v>-7.7802815303152806E-2</v>
      </c>
      <c r="Z33" s="111">
        <v>3713.6165000000001</v>
      </c>
      <c r="AA33" s="320">
        <f t="shared" si="87"/>
        <v>-7.6768969272921428E-2</v>
      </c>
      <c r="AB33" s="111">
        <v>4263.1965</v>
      </c>
      <c r="AC33" s="320">
        <f t="shared" si="88"/>
        <v>-0.1506417200738579</v>
      </c>
      <c r="AD33" s="319">
        <v>4876.7518</v>
      </c>
      <c r="AE33" s="320">
        <f t="shared" si="89"/>
        <v>6.5286303984880334E-2</v>
      </c>
      <c r="AF33" s="319">
        <v>3859.0526</v>
      </c>
      <c r="AG33" s="320">
        <f t="shared" si="90"/>
        <v>2.5196783162837466E-2</v>
      </c>
      <c r="AH33" s="319">
        <v>3570.2202000000002</v>
      </c>
      <c r="AI33" s="320">
        <f t="shared" si="91"/>
        <v>-3.6777245732700692E-2</v>
      </c>
      <c r="AJ33" s="319">
        <v>3408.0680000000002</v>
      </c>
      <c r="AK33" s="320">
        <f t="shared" si="92"/>
        <v>-8.9113896928316727E-3</v>
      </c>
      <c r="AL33" s="319">
        <v>3530.7566000000002</v>
      </c>
      <c r="AM33" s="320">
        <f t="shared" si="93"/>
        <v>2.0461239236332585E-2</v>
      </c>
      <c r="AN33" s="319">
        <v>3837.5662000000002</v>
      </c>
      <c r="AO33" s="320">
        <f t="shared" si="94"/>
        <v>-0.11490727144353552</v>
      </c>
      <c r="AP33" s="319">
        <v>4288.0104000000001</v>
      </c>
      <c r="AQ33" s="320">
        <f t="shared" si="95"/>
        <v>-7.9556994067715436E-3</v>
      </c>
      <c r="AR33" s="319">
        <v>3095.6343999999999</v>
      </c>
      <c r="AS33" s="320">
        <f t="shared" si="96"/>
        <v>-5.5979610166848826E-2</v>
      </c>
      <c r="AT33" s="276">
        <f t="shared" si="21"/>
        <v>44487.946660000001</v>
      </c>
      <c r="AU33" s="275">
        <f t="shared" si="22"/>
        <v>-4.1729436177893375E-2</v>
      </c>
      <c r="AV33" s="277"/>
      <c r="AW33" s="111">
        <v>3210.0464999999999</v>
      </c>
      <c r="AX33" s="275">
        <v>0.10876858835700701</v>
      </c>
      <c r="AY33" s="319">
        <v>3288.7968000000001</v>
      </c>
      <c r="AZ33" s="320">
        <f t="shared" si="67"/>
        <v>-0.12308421752671772</v>
      </c>
      <c r="BA33" s="319">
        <v>4022.413</v>
      </c>
      <c r="BB33" s="320">
        <f t="shared" si="68"/>
        <v>-0.21295065321812701</v>
      </c>
      <c r="BC33" s="319">
        <v>5019.3146999999999</v>
      </c>
      <c r="BD33" s="320">
        <f t="shared" si="69"/>
        <v>-0.16056961890042554</v>
      </c>
      <c r="BE33" s="321">
        <v>4577.8789999999999</v>
      </c>
      <c r="BF33" s="320">
        <f t="shared" si="70"/>
        <v>2.5336768085784556E-2</v>
      </c>
      <c r="BG33" s="319">
        <v>3764.2067000000002</v>
      </c>
      <c r="BH33" s="320">
        <f t="shared" si="71"/>
        <v>-0.22693266745851737</v>
      </c>
      <c r="BI33" s="319">
        <v>3706.5364</v>
      </c>
      <c r="BJ33" s="320">
        <f t="shared" si="72"/>
        <v>-0.22991773362475043</v>
      </c>
      <c r="BK33" s="319">
        <v>3438.7116999999998</v>
      </c>
      <c r="BL33" s="320">
        <f t="shared" si="73"/>
        <v>-0.25732004958641208</v>
      </c>
      <c r="BM33" s="319">
        <v>3459.9614999999999</v>
      </c>
      <c r="BN33" s="320">
        <f t="shared" si="74"/>
        <v>-0.25685852043953916</v>
      </c>
      <c r="BO33" s="319">
        <v>4335.7786999999998</v>
      </c>
      <c r="BP33" s="320">
        <f t="shared" si="75"/>
        <v>-0.16989973653692836</v>
      </c>
      <c r="BQ33" s="319">
        <v>4322.3981000000003</v>
      </c>
      <c r="BR33" s="320">
        <f t="shared" si="76"/>
        <v>-0.1114339672359016</v>
      </c>
      <c r="BS33" s="319">
        <v>3279.2029000000002</v>
      </c>
      <c r="BT33" s="320">
        <f t="shared" si="77"/>
        <v>-0.1875169845271577</v>
      </c>
      <c r="BU33" s="274">
        <f t="shared" si="34"/>
        <v>46425.245999999999</v>
      </c>
      <c r="BV33" s="275">
        <f t="shared" si="35"/>
        <v>-0.16037047500350121</v>
      </c>
      <c r="BW33" s="345"/>
      <c r="BX33" s="111">
        <v>2895.1455999999998</v>
      </c>
      <c r="BY33" s="320">
        <f t="shared" si="36"/>
        <v>-0.3800042915679257</v>
      </c>
      <c r="BZ33" s="111">
        <v>3750.4135126000001</v>
      </c>
      <c r="CA33" s="275">
        <f t="shared" si="37"/>
        <v>-0.32747408853288273</v>
      </c>
      <c r="CB33" s="274">
        <v>5110.7506999999996</v>
      </c>
      <c r="CC33" s="275">
        <f t="shared" si="38"/>
        <v>0.13650401472781803</v>
      </c>
      <c r="CD33" s="274">
        <v>5979.4294</v>
      </c>
      <c r="CE33" s="275">
        <v>0.94910397366020305</v>
      </c>
      <c r="CF33" s="319">
        <v>4464.7565000000004</v>
      </c>
      <c r="CG33" s="275">
        <f t="shared" si="39"/>
        <v>0.23271601309781831</v>
      </c>
      <c r="CH33" s="319">
        <v>4869.1835000000001</v>
      </c>
      <c r="CI33" s="275">
        <f t="shared" si="40"/>
        <v>0.18437245268575109</v>
      </c>
      <c r="CJ33" s="319">
        <v>4813.1693999999998</v>
      </c>
      <c r="CK33" s="275">
        <f t="shared" si="41"/>
        <v>0.15868623231175949</v>
      </c>
      <c r="CL33" s="274">
        <v>4630.1394</v>
      </c>
      <c r="CM33" s="275">
        <f t="shared" si="42"/>
        <v>0.2754225026622612</v>
      </c>
      <c r="CN33" s="274">
        <f>4460.9907+CN35</f>
        <v>4655.8584000000001</v>
      </c>
      <c r="CO33" s="275">
        <f t="shared" si="43"/>
        <v>1.1448612196652537</v>
      </c>
      <c r="CP33" s="274">
        <f>5022.4635+CP35</f>
        <v>5223.1988000000001</v>
      </c>
      <c r="CQ33" s="275">
        <f t="shared" si="44"/>
        <v>1.6401972242741705</v>
      </c>
      <c r="CR33" s="274">
        <v>4864.4647000000004</v>
      </c>
      <c r="CS33" s="275">
        <f t="shared" si="45"/>
        <v>2.8510208188590798</v>
      </c>
      <c r="CT33" s="274">
        <v>4036.0264000000002</v>
      </c>
      <c r="CU33" s="275">
        <f t="shared" si="46"/>
        <v>1.6899660457324561</v>
      </c>
      <c r="CV33" s="274">
        <f t="shared" si="47"/>
        <v>55292.536312600001</v>
      </c>
      <c r="CW33" s="275">
        <f t="shared" si="48"/>
        <v>0.37403934478719947</v>
      </c>
      <c r="CX33" s="323">
        <f t="shared" si="49"/>
        <v>-0.17030410355326464</v>
      </c>
      <c r="CY33" s="323"/>
      <c r="CZ33" s="395">
        <v>4669.6220000000003</v>
      </c>
      <c r="DA33" s="111">
        <v>5576.6081999999997</v>
      </c>
      <c r="DB33" s="111">
        <v>4496.9050999999999</v>
      </c>
      <c r="DC33" s="276">
        <v>3067.7837</v>
      </c>
      <c r="DD33" s="319">
        <v>3621.8856999999998</v>
      </c>
      <c r="DE33" s="319">
        <v>4111.1927999999998</v>
      </c>
      <c r="DF33" s="274">
        <v>4153.9885999999997</v>
      </c>
      <c r="DG33" s="274">
        <v>3630.2788999999998</v>
      </c>
      <c r="DH33" s="274">
        <v>2170.7037999999998</v>
      </c>
      <c r="DI33" s="274">
        <v>1978.3366000000001</v>
      </c>
      <c r="DJ33" s="274">
        <v>1263.1623999999999</v>
      </c>
      <c r="DK33" s="274">
        <v>1500.4005</v>
      </c>
      <c r="DL33" s="274">
        <v>40240.868300000002</v>
      </c>
      <c r="DM33" s="325">
        <v>-0.36767267354503502</v>
      </c>
      <c r="DN33" s="326"/>
      <c r="DO33" s="327">
        <v>5800.9440999999997</v>
      </c>
      <c r="DP33" s="84">
        <f>(DO33-DX33)/DX33</f>
        <v>-8.7827821620173357E-2</v>
      </c>
      <c r="DQ33" s="244">
        <v>5920.4926999999998</v>
      </c>
      <c r="DR33" s="245"/>
      <c r="DS33" s="244">
        <v>5533.9084000000003</v>
      </c>
      <c r="DT33" s="53">
        <f t="shared" si="50"/>
        <v>1.52949761170152</v>
      </c>
      <c r="DU33" s="109">
        <f t="shared" si="51"/>
        <v>17255.3452</v>
      </c>
      <c r="DV33" s="244">
        <v>5985.4237999999996</v>
      </c>
      <c r="DW33" s="53">
        <f t="shared" si="52"/>
        <v>-0.33975946222610515</v>
      </c>
      <c r="DX33" s="244">
        <v>6359.4836999999998</v>
      </c>
      <c r="DY33" s="53">
        <f t="shared" si="53"/>
        <v>-0.35458467805775112</v>
      </c>
      <c r="DZ33" s="244">
        <v>5787.4575000000004</v>
      </c>
      <c r="EA33" s="53">
        <f t="shared" si="54"/>
        <v>-0.33897969696208252</v>
      </c>
      <c r="EB33" s="244">
        <v>5620.9966000000004</v>
      </c>
      <c r="EC33" s="53">
        <f t="shared" si="55"/>
        <v>-0.40216219378210005</v>
      </c>
      <c r="ED33" s="244">
        <v>3407.2583</v>
      </c>
      <c r="EE33" s="53">
        <f t="shared" si="56"/>
        <v>-0.60031223019894897</v>
      </c>
      <c r="EF33" s="244">
        <v>4483.1788999999999</v>
      </c>
      <c r="EG33" s="53">
        <f t="shared" si="57"/>
        <v>-0.50251022016068181</v>
      </c>
      <c r="EH33" s="244">
        <v>5366.2515000000003</v>
      </c>
      <c r="EI33" s="53">
        <f t="shared" si="58"/>
        <v>-0.45231657394451363</v>
      </c>
      <c r="EJ33" s="244">
        <v>4903.1620000000003</v>
      </c>
      <c r="EK33" s="53">
        <f t="shared" si="59"/>
        <v>-0.46071630083183107</v>
      </c>
      <c r="EL33" s="244">
        <v>4470.7422999999999</v>
      </c>
      <c r="EM33" s="53">
        <f t="shared" si="60"/>
        <v>-0.4779921118672158</v>
      </c>
      <c r="EN33" s="111">
        <f t="shared" si="66"/>
        <v>63639.299799999993</v>
      </c>
      <c r="EO33" s="53">
        <f t="shared" si="61"/>
        <v>-0.37650420578699234</v>
      </c>
      <c r="EP33" s="422">
        <v>17813.400000000001</v>
      </c>
      <c r="EQ33" s="53">
        <f>(EP33-FP33)/FP33</f>
        <v>-9.1700821239436126E-2</v>
      </c>
      <c r="ER33" s="244">
        <v>0</v>
      </c>
      <c r="ES33" s="53">
        <f>(ER33-FQ33)/FQ33</f>
        <v>-1</v>
      </c>
      <c r="ET33" s="244">
        <v>2187.75</v>
      </c>
      <c r="EU33" s="53">
        <f>(ET33-FR33)/FR33</f>
        <v>-0.90169735231012904</v>
      </c>
      <c r="EV33" s="244">
        <v>9065.52</v>
      </c>
      <c r="EW33" s="53">
        <f>(EV33-FS33)/FS33</f>
        <v>-0.52330041236224345</v>
      </c>
      <c r="EX33" s="244">
        <v>9853.32</v>
      </c>
      <c r="EY33" s="53">
        <f>(EX33-FT33)/FT33</f>
        <v>-0.53787925687882354</v>
      </c>
      <c r="EZ33" s="244">
        <v>8755.34</v>
      </c>
      <c r="FA33" s="53">
        <f>(EZ33-FU33)/FU33</f>
        <v>-0.53210025651988024</v>
      </c>
      <c r="FB33" s="244">
        <v>9402.2099999999991</v>
      </c>
      <c r="FC33" s="53">
        <f>(FB33-FV33)/FV33</f>
        <v>-0.53179952384248463</v>
      </c>
      <c r="FD33" s="244">
        <v>8524.7999999999993</v>
      </c>
      <c r="FE33" s="53">
        <f>(FD33-FW33)/FW33</f>
        <v>-0.56255439333979218</v>
      </c>
      <c r="FF33" s="244">
        <v>9011.6</v>
      </c>
      <c r="FG33" s="53">
        <f>(FF33-FX33)/FX33</f>
        <v>-0.59894382071476793</v>
      </c>
      <c r="FH33" s="244">
        <v>9798.09</v>
      </c>
      <c r="FI33" s="53">
        <f>(FH33-FY33)/FY33</f>
        <v>-0.50357898128735912</v>
      </c>
      <c r="FJ33" s="244">
        <v>9091.99</v>
      </c>
      <c r="FK33" s="53">
        <f>(FJ33-GA33)/GA33</f>
        <v>-0.47255385850597753</v>
      </c>
      <c r="FL33" s="244">
        <v>8564.5110000000004</v>
      </c>
      <c r="FM33" s="53">
        <f>(FL33-GC33)/GC33</f>
        <v>-0.70283607377025581</v>
      </c>
      <c r="FN33" s="109">
        <f t="shared" si="62"/>
        <v>102068.531</v>
      </c>
      <c r="FO33" s="53">
        <f>(FN33-(FP33+FQ33+FR33+FS33+FT33+FU33+FV33+FW33+FX33+FY33+GA33+GC33))/(FP33+FQ33+FR33+FS33+FT33+FU33+FV33+FW33+FX33+FY33+GA33+GC33)</f>
        <v>-0.60119005085554489</v>
      </c>
      <c r="FP33" s="422">
        <v>19611.82</v>
      </c>
      <c r="FQ33" s="489">
        <v>27179.48</v>
      </c>
      <c r="FR33" s="489">
        <v>22255.25</v>
      </c>
      <c r="FS33" s="489">
        <v>19017.259999999998</v>
      </c>
      <c r="FT33" s="489">
        <v>21321.96</v>
      </c>
      <c r="FU33" s="489">
        <v>18712</v>
      </c>
      <c r="FV33" s="489">
        <v>20081.59</v>
      </c>
      <c r="FW33" s="387" t="s">
        <v>305</v>
      </c>
      <c r="FX33" s="387" t="s">
        <v>306</v>
      </c>
      <c r="FY33" s="387" t="s">
        <v>307</v>
      </c>
      <c r="FZ33" s="328">
        <f>(FY33-HA33)/HA33</f>
        <v>-0.10770008354521023</v>
      </c>
      <c r="GA33" s="387" t="s">
        <v>308</v>
      </c>
      <c r="GB33" s="328">
        <f>(GA33-HC33)/HC33</f>
        <v>-0.1081004728095693</v>
      </c>
      <c r="GC33" s="387" t="s">
        <v>309</v>
      </c>
      <c r="GD33" s="328">
        <f>(GC33-HE33)/HE33</f>
        <v>-0.10860012186031828</v>
      </c>
      <c r="GE33" s="329">
        <f>FP33+FQ33+FR33+FS33+FT33+FU33+FV33+FW33+FX33+FY33+GA33+GC33</f>
        <v>255932.75999999995</v>
      </c>
      <c r="GF33" s="388">
        <f>(GE33-HG33)/HG33</f>
        <v>-0.10689805200977717</v>
      </c>
      <c r="GG33" s="330"/>
      <c r="GH33" s="250"/>
      <c r="GI33" s="332">
        <v>20970.740000000002</v>
      </c>
      <c r="GJ33" s="53">
        <f>(GI33-HL33)/HL33</f>
        <v>-1.8700190965341142E-2</v>
      </c>
      <c r="GK33" s="109">
        <v>28751.57</v>
      </c>
      <c r="GL33" s="53">
        <f>(GK33-HN33)/HN33</f>
        <v>-4.4122237955018663E-2</v>
      </c>
      <c r="GM33" s="244">
        <v>23766.82</v>
      </c>
      <c r="GN33" s="53">
        <f>(GM33-HP33)/HP33</f>
        <v>-5.1100124527333111E-2</v>
      </c>
      <c r="GO33" s="244">
        <v>20585.91</v>
      </c>
      <c r="GP33" s="53">
        <f>(GO33-HR33)/HR33</f>
        <v>-5.1300331626963069E-2</v>
      </c>
      <c r="GQ33" s="244">
        <v>24373.98</v>
      </c>
      <c r="GR33" s="53">
        <f>(GQ33-HT33)/HT33</f>
        <v>-5.080018459058086E-2</v>
      </c>
      <c r="GS33" s="109">
        <v>21914.15</v>
      </c>
      <c r="GT33" s="53">
        <f>(GS33-HW33)/HW33</f>
        <v>-6.3400200704688853E-2</v>
      </c>
      <c r="GU33" s="109">
        <v>23980.89</v>
      </c>
      <c r="GV33" s="53">
        <f>(GU33-HY33)/HY33</f>
        <v>-3.1200019068249357E-2</v>
      </c>
      <c r="GW33" s="109">
        <v>23308.65</v>
      </c>
      <c r="GX33" s="53">
        <f>(GW33-IA33)/IA33</f>
        <v>-3.8399814517166952E-2</v>
      </c>
      <c r="GY33" s="109">
        <v>25134.53</v>
      </c>
      <c r="GZ33" s="53">
        <f>(GY33-IC33)/IC33</f>
        <v>-4.7600047440900677E-2</v>
      </c>
      <c r="HA33" s="109">
        <v>22119.759999999998</v>
      </c>
      <c r="HB33" s="53">
        <f>(HA33-IE33)/IE33</f>
        <v>-4.9259794299193423E-2</v>
      </c>
      <c r="HC33" s="109">
        <v>19327.02</v>
      </c>
      <c r="HD33" s="53">
        <f>(HC33-IG33)/IG33</f>
        <v>-4.960003776615169E-2</v>
      </c>
      <c r="HE33" s="109">
        <v>32332.1</v>
      </c>
      <c r="HF33" s="53">
        <f>(HE33-II33)/II33</f>
        <v>-4.8701103823425948E-2</v>
      </c>
      <c r="HG33" s="329">
        <f>GI33+GK33+GM33+GO33+GQ33+GS33+GU33+GW33+GY33+HA33+HC33+HE33</f>
        <v>286566.12</v>
      </c>
      <c r="HH33" s="109">
        <f>HE33+HC33+HA33+GY33+GW33+GU33+GS33+GQ33+GO33+GM33+GK33+GI33</f>
        <v>286566.12</v>
      </c>
      <c r="HI33" s="312"/>
      <c r="HJ33" s="326"/>
      <c r="HK33" s="396"/>
      <c r="HL33" s="332">
        <v>21370.37</v>
      </c>
      <c r="HM33" s="333">
        <f>(HL33-IN33)/IN33</f>
        <v>-2.9400436921204382E-2</v>
      </c>
      <c r="HN33" s="336">
        <v>30078.71</v>
      </c>
      <c r="HO33" s="333">
        <f>(HN33-IP33)/IP33</f>
        <v>-1.2199919869163474E-2</v>
      </c>
      <c r="HP33" s="336">
        <v>25046.71</v>
      </c>
      <c r="HQ33" s="338">
        <f>(HP33-IR33)/IR33</f>
        <v>-2.1800124194978395E-2</v>
      </c>
      <c r="HR33" s="352">
        <v>21699.08</v>
      </c>
      <c r="HS33" s="245">
        <f>(HR33-IT33)/IT33</f>
        <v>-2.1400223689432334E-2</v>
      </c>
      <c r="HT33" s="352">
        <v>25678.45</v>
      </c>
      <c r="HU33" s="245">
        <f>(HT33-IV33)/IV33</f>
        <v>-2.259993453155807E-2</v>
      </c>
      <c r="HV33" s="338"/>
      <c r="HW33" s="352">
        <v>23397.56</v>
      </c>
      <c r="HX33" s="245">
        <f>(HW33-IX33)/IX33</f>
        <v>-2.2401049566092974E-2</v>
      </c>
      <c r="HY33" s="352">
        <v>24753.19</v>
      </c>
      <c r="HZ33" s="245">
        <f>(HY33-IZ33)/IZ33</f>
        <v>-2.2500134265504526E-2</v>
      </c>
      <c r="IA33" s="352">
        <v>24239.439999999999</v>
      </c>
      <c r="IB33" s="337">
        <f>(IA33-JB33)/JB33</f>
        <v>-1.7389048337143987E-2</v>
      </c>
      <c r="IC33" s="352">
        <v>26390.73</v>
      </c>
      <c r="ID33" s="339">
        <f>(IC33-JD33)/JD33</f>
        <v>-1.2200243443421889E-2</v>
      </c>
      <c r="IE33" s="352">
        <v>23265.83</v>
      </c>
      <c r="IF33" s="407">
        <f>(IE33-JF33)/JF33</f>
        <v>-1.4800125681019134E-2</v>
      </c>
      <c r="IG33" s="352">
        <v>20335.669999999998</v>
      </c>
      <c r="IH33" s="240">
        <f>(IG33-JH33)/JH33</f>
        <v>-1.370007187845272E-2</v>
      </c>
      <c r="II33" s="352">
        <v>33987.32</v>
      </c>
      <c r="IJ33" s="240">
        <f>(II33-JJ33)/JJ33</f>
        <v>-1.4149906280293559E-2</v>
      </c>
      <c r="IK33" s="309">
        <f>HL33+HN33+HP33+HR33+HT33+HW33+HY33+IA33+IC33+IE33+IG33+II33</f>
        <v>300243.06</v>
      </c>
      <c r="IL33" s="53">
        <f>IK33/JL33-1</f>
        <v>-1.8393170722521224E-2</v>
      </c>
      <c r="IM33" s="250"/>
      <c r="IN33" s="424">
        <v>22017.7</v>
      </c>
      <c r="IO33" s="245">
        <f>IN33/JP33-1</f>
        <v>1.1521956272879663E-3</v>
      </c>
      <c r="IP33" s="109">
        <v>30450.2</v>
      </c>
      <c r="IQ33" s="245">
        <f>IP33/JQ33-1</f>
        <v>2.889511004120493E-3</v>
      </c>
      <c r="IR33" s="244">
        <v>25604.9</v>
      </c>
      <c r="IS33" s="312">
        <f>(IR33-JR33)/JR33</f>
        <v>-3.6438338152176633E-2</v>
      </c>
      <c r="IT33" s="423">
        <v>22173.599999999999</v>
      </c>
      <c r="IU33" s="245">
        <f>(IT33-JS33)/JS33</f>
        <v>8.2951477282321145E-3</v>
      </c>
      <c r="IV33" s="423">
        <v>26272.2</v>
      </c>
      <c r="IW33" s="245">
        <f>(IV33-JT33)/JT33</f>
        <v>7.180946445724987E-3</v>
      </c>
      <c r="IX33" s="423">
        <v>23933.7</v>
      </c>
      <c r="IY33" s="333">
        <f>(IX33-JU33)/JU33</f>
        <v>1.120038472676951E-2</v>
      </c>
      <c r="IZ33" s="490">
        <v>25322.959999999999</v>
      </c>
      <c r="JA33" s="333">
        <f>(IZ33-JV33)/JV33</f>
        <v>1.0361279509479774E-2</v>
      </c>
      <c r="JB33" s="109">
        <v>24668.400000000001</v>
      </c>
      <c r="JC33" s="333">
        <f>(JB33-JW33)/JW33</f>
        <v>1.0498425411866333E-2</v>
      </c>
      <c r="JD33" s="109">
        <v>26716.68</v>
      </c>
      <c r="JE33" s="312">
        <f>(JD33-JX33)/JX33</f>
        <v>-3.9947605744302325E-3</v>
      </c>
      <c r="JF33" s="109">
        <v>23615.34</v>
      </c>
      <c r="JG33" s="333">
        <f>(JF33-JY33)/JY33</f>
        <v>-4.5822260391668382E-3</v>
      </c>
      <c r="JH33" s="109">
        <v>20618.14</v>
      </c>
      <c r="JI33" s="333">
        <f>(JH33-JZ33)/JZ33</f>
        <v>-9.4834888364263379E-3</v>
      </c>
      <c r="JJ33" s="109">
        <v>34475.14</v>
      </c>
      <c r="JK33" s="333">
        <f>(JJ33-KA33)/KA33</f>
        <v>-3.0796490240777376E-2</v>
      </c>
      <c r="JL33" s="317">
        <f t="shared" si="64"/>
        <v>305868.96000000002</v>
      </c>
      <c r="JM33" s="316">
        <f>JL33/JO33-1</f>
        <v>-3.9504729804014094E-3</v>
      </c>
      <c r="JN33" s="318"/>
      <c r="JO33" s="424">
        <v>307082.079457663</v>
      </c>
      <c r="JP33" s="244">
        <v>21992.360498400001</v>
      </c>
      <c r="JQ33" s="244">
        <v>30362.467316576502</v>
      </c>
      <c r="JR33" s="244">
        <v>26573.182613863501</v>
      </c>
      <c r="JS33" s="244">
        <v>21991.1799138961</v>
      </c>
      <c r="JT33" s="244">
        <v>26084.885831799002</v>
      </c>
      <c r="JU33" s="244">
        <v>23668.602545544902</v>
      </c>
      <c r="JV33" s="244">
        <v>25063.272428941498</v>
      </c>
      <c r="JW33" s="244">
        <v>24412.111270678601</v>
      </c>
      <c r="JX33" s="244">
        <v>26823.834797704902</v>
      </c>
      <c r="JY33" s="244">
        <v>23724.048954875499</v>
      </c>
      <c r="JZ33" s="244">
        <v>20815.543978948499</v>
      </c>
      <c r="KA33" s="244">
        <v>35570.589306434304</v>
      </c>
    </row>
    <row r="34" spans="1:287" ht="28.8" customHeight="1">
      <c r="A34" s="686"/>
      <c r="B34" s="71" t="s">
        <v>211</v>
      </c>
      <c r="C34" s="319">
        <v>2.3454999999999999</v>
      </c>
      <c r="D34" s="275">
        <f t="shared" si="78"/>
        <v>-0.65165669136975923</v>
      </c>
      <c r="E34" s="319">
        <v>2.41</v>
      </c>
      <c r="F34" s="275">
        <f t="shared" si="79"/>
        <v>-0.6335715371750037</v>
      </c>
      <c r="G34" s="319">
        <v>2.1589999999999998</v>
      </c>
      <c r="H34" s="275">
        <f t="shared" si="80"/>
        <v>-0.64426942595399728</v>
      </c>
      <c r="I34" s="319">
        <v>2.0569000000000002</v>
      </c>
      <c r="J34" s="275">
        <f t="shared" si="81"/>
        <v>-0.61273134637471049</v>
      </c>
      <c r="K34" s="319">
        <v>2.0727000000000002</v>
      </c>
      <c r="L34" s="275">
        <f t="shared" si="82"/>
        <v>-0.61226055073331342</v>
      </c>
      <c r="M34" s="319">
        <v>2.3384</v>
      </c>
      <c r="N34" s="275">
        <f t="shared" si="83"/>
        <v>-0.54633815113008044</v>
      </c>
      <c r="O34" s="319">
        <v>2.1802000000000001</v>
      </c>
      <c r="P34" s="275">
        <f t="shared" si="84"/>
        <v>-0.5315830182193193</v>
      </c>
      <c r="Q34" s="126"/>
      <c r="R34" s="126"/>
      <c r="S34" s="274">
        <f t="shared" si="7"/>
        <v>15.5627</v>
      </c>
      <c r="T34" s="275">
        <f t="shared" si="8"/>
        <v>-0.65012623395659719</v>
      </c>
      <c r="U34" s="275"/>
      <c r="V34" s="319">
        <v>6.7332999999999998</v>
      </c>
      <c r="W34" s="343">
        <f t="shared" si="85"/>
        <v>-0.34099028118974684</v>
      </c>
      <c r="X34" s="319">
        <v>6.577</v>
      </c>
      <c r="Y34" s="344">
        <f t="shared" si="86"/>
        <v>-0.33457440888718015</v>
      </c>
      <c r="Z34" s="319">
        <v>6.0692000000000004</v>
      </c>
      <c r="AA34" s="344">
        <f t="shared" si="87"/>
        <v>-0.34355091666215987</v>
      </c>
      <c r="AB34" s="319">
        <v>5.3113000000000001</v>
      </c>
      <c r="AC34" s="344">
        <f t="shared" si="88"/>
        <v>-0.39176391099710273</v>
      </c>
      <c r="AD34" s="319">
        <v>5.3456000000000001</v>
      </c>
      <c r="AE34" s="344">
        <f t="shared" si="89"/>
        <v>-0.40473486113895007</v>
      </c>
      <c r="AF34" s="319">
        <v>5.1544999999999996</v>
      </c>
      <c r="AG34" s="344">
        <f t="shared" si="90"/>
        <v>-0.42685110026352957</v>
      </c>
      <c r="AH34" s="319">
        <v>4.6543999999999999</v>
      </c>
      <c r="AI34" s="344">
        <f t="shared" si="91"/>
        <v>-0.45320833627029444</v>
      </c>
      <c r="AJ34" s="319">
        <v>4.6356000000000002</v>
      </c>
      <c r="AK34" s="344">
        <f t="shared" si="92"/>
        <v>-0.43477942790255319</v>
      </c>
      <c r="AL34" s="319">
        <v>4.6951999999999998</v>
      </c>
      <c r="AM34" s="344">
        <f t="shared" si="93"/>
        <v>-0.43781505561741918</v>
      </c>
      <c r="AN34" s="319">
        <v>4.8766999999999996</v>
      </c>
      <c r="AO34" s="344">
        <f t="shared" si="94"/>
        <v>-0.43552139640943144</v>
      </c>
      <c r="AP34" s="319">
        <v>4.6494</v>
      </c>
      <c r="AQ34" s="344">
        <f t="shared" si="95"/>
        <v>-0.43145383176198682</v>
      </c>
      <c r="AR34" s="319">
        <v>4.2354000000000003</v>
      </c>
      <c r="AS34" s="344">
        <f t="shared" si="96"/>
        <v>-0.48897817352589856</v>
      </c>
      <c r="AT34" s="276">
        <f t="shared" si="21"/>
        <v>62.937600000000003</v>
      </c>
      <c r="AU34" s="275">
        <f t="shared" si="22"/>
        <v>-0.4074949940172975</v>
      </c>
      <c r="AV34" s="277"/>
      <c r="AW34" s="111">
        <v>10.2173</v>
      </c>
      <c r="AX34" s="275">
        <v>-0.211828778166053</v>
      </c>
      <c r="AY34" s="319">
        <v>9.8839000000000006</v>
      </c>
      <c r="AZ34" s="320">
        <f t="shared" si="67"/>
        <v>-0.12411249472725272</v>
      </c>
      <c r="BA34" s="111">
        <v>9.2454999999999998</v>
      </c>
      <c r="BB34" s="320">
        <f t="shared" si="68"/>
        <v>-0.19720927001658461</v>
      </c>
      <c r="BC34" s="111">
        <v>8.7323000000000004</v>
      </c>
      <c r="BD34" s="320">
        <f t="shared" si="69"/>
        <v>-0.22083820367082163</v>
      </c>
      <c r="BE34" s="400">
        <v>8.9802</v>
      </c>
      <c r="BF34" s="320">
        <f t="shared" si="70"/>
        <v>-0.22517019128724147</v>
      </c>
      <c r="BG34" s="111">
        <v>8.9932999999999996</v>
      </c>
      <c r="BH34" s="320">
        <f t="shared" si="71"/>
        <v>-0.21674113169423181</v>
      </c>
      <c r="BI34" s="111">
        <v>8.5122</v>
      </c>
      <c r="BJ34" s="320">
        <f t="shared" si="72"/>
        <v>-0.54389969458286447</v>
      </c>
      <c r="BK34" s="111">
        <v>8.2013999999999996</v>
      </c>
      <c r="BL34" s="320">
        <f t="shared" si="73"/>
        <v>-0.29412068475819164</v>
      </c>
      <c r="BM34" s="111">
        <v>8.3516999999999992</v>
      </c>
      <c r="BN34" s="320">
        <f t="shared" si="74"/>
        <v>-0.31184133549763937</v>
      </c>
      <c r="BO34" s="111">
        <v>8.6393000000000004</v>
      </c>
      <c r="BP34" s="320">
        <f t="shared" si="75"/>
        <v>-0.27713071271984868</v>
      </c>
      <c r="BQ34" s="111">
        <v>8.1776999999999997</v>
      </c>
      <c r="BR34" s="320">
        <f t="shared" si="76"/>
        <v>-0.20075646513809886</v>
      </c>
      <c r="BS34" s="111">
        <v>8.2881</v>
      </c>
      <c r="BT34" s="320">
        <f t="shared" si="77"/>
        <v>-0.17605948842341768</v>
      </c>
      <c r="BU34" s="274">
        <f t="shared" si="34"/>
        <v>106.2229</v>
      </c>
      <c r="BV34" s="275">
        <f t="shared" si="35"/>
        <v>-0.26592894839556436</v>
      </c>
      <c r="BW34" s="345"/>
      <c r="BX34" s="111">
        <v>12.9633</v>
      </c>
      <c r="BY34" s="320">
        <f t="shared" si="36"/>
        <v>-0.12021961763727795</v>
      </c>
      <c r="BZ34" s="111">
        <v>11.28444</v>
      </c>
      <c r="CA34" s="275">
        <f t="shared" si="37"/>
        <v>-0.26048770258137655</v>
      </c>
      <c r="CB34" s="274">
        <v>11.5167</v>
      </c>
      <c r="CC34" s="275">
        <f t="shared" si="38"/>
        <v>-0.18113948081312259</v>
      </c>
      <c r="CD34" s="274">
        <v>11.2073</v>
      </c>
      <c r="CE34" s="275">
        <v>-0.19667266380428799</v>
      </c>
      <c r="CF34" s="319">
        <v>11.5899</v>
      </c>
      <c r="CG34" s="275">
        <f t="shared" si="39"/>
        <v>-0.17574727439531757</v>
      </c>
      <c r="CH34" s="319">
        <v>11.4819</v>
      </c>
      <c r="CI34" s="275">
        <f t="shared" si="40"/>
        <v>-0.1909824976748119</v>
      </c>
      <c r="CJ34" s="319">
        <v>18.663</v>
      </c>
      <c r="CK34" s="275">
        <f t="shared" si="41"/>
        <v>0.34874578133017264</v>
      </c>
      <c r="CL34" s="274">
        <v>11.6187</v>
      </c>
      <c r="CM34" s="275">
        <f t="shared" si="42"/>
        <v>-0.14601034898421184</v>
      </c>
      <c r="CN34" s="274">
        <v>12.1363</v>
      </c>
      <c r="CO34" s="275">
        <f t="shared" si="43"/>
        <v>0.26830670191976091</v>
      </c>
      <c r="CP34" s="274">
        <v>11.9514</v>
      </c>
      <c r="CQ34" s="275">
        <f t="shared" si="44"/>
        <v>0.20581143116581746</v>
      </c>
      <c r="CR34" s="274">
        <v>10.2318</v>
      </c>
      <c r="CS34" s="275">
        <f t="shared" si="45"/>
        <v>9.8044686742074783E-2</v>
      </c>
      <c r="CT34" s="274">
        <v>10.059100000000001</v>
      </c>
      <c r="CU34" s="275">
        <f t="shared" si="46"/>
        <v>0.15293187236383643</v>
      </c>
      <c r="CV34" s="274">
        <f t="shared" si="47"/>
        <v>144.70383999999999</v>
      </c>
      <c r="CW34" s="275">
        <f t="shared" si="48"/>
        <v>-4.3146279015637168E-2</v>
      </c>
      <c r="CX34" s="323">
        <f t="shared" si="49"/>
        <v>-1.6878750561973299E-2</v>
      </c>
      <c r="CY34" s="323"/>
      <c r="CZ34" s="395">
        <v>14.7347</v>
      </c>
      <c r="DA34" s="111">
        <v>15.2593</v>
      </c>
      <c r="DB34" s="111">
        <v>14.064299999999999</v>
      </c>
      <c r="DC34" s="276">
        <v>13.9511</v>
      </c>
      <c r="DD34" s="319">
        <v>14.0611</v>
      </c>
      <c r="DE34" s="319">
        <v>14.192399999999999</v>
      </c>
      <c r="DF34" s="274">
        <v>13.837300000000001</v>
      </c>
      <c r="DG34" s="274">
        <v>13.6052</v>
      </c>
      <c r="DH34" s="274">
        <v>9.5688999999999993</v>
      </c>
      <c r="DI34" s="274">
        <v>9.9115000000000002</v>
      </c>
      <c r="DJ34" s="274">
        <v>9.3181999999999992</v>
      </c>
      <c r="DK34" s="274">
        <v>8.7248000000000001</v>
      </c>
      <c r="DL34" s="274">
        <v>151.22880000000001</v>
      </c>
      <c r="DM34" s="325">
        <v>-0.29239620512110298</v>
      </c>
      <c r="DN34" s="326"/>
      <c r="DO34" s="327">
        <v>23.5578</v>
      </c>
      <c r="DP34" s="84"/>
      <c r="DQ34" s="244">
        <v>25.198799999999999</v>
      </c>
      <c r="DR34" s="245"/>
      <c r="DS34" s="244">
        <v>19.602900000000002</v>
      </c>
      <c r="DT34" s="53" t="e">
        <f t="shared" si="50"/>
        <v>#DIV/0!</v>
      </c>
      <c r="DU34" s="109">
        <f t="shared" si="51"/>
        <v>68.359499999999997</v>
      </c>
      <c r="DV34" s="244">
        <v>18.0871</v>
      </c>
      <c r="DW34" s="53" t="e">
        <f t="shared" si="52"/>
        <v>#DIV/0!</v>
      </c>
      <c r="DX34" s="244">
        <v>16.805299999999999</v>
      </c>
      <c r="DY34" s="53" t="e">
        <f t="shared" si="53"/>
        <v>#DIV/0!</v>
      </c>
      <c r="DZ34" s="244">
        <v>17.014800000000001</v>
      </c>
      <c r="EA34" s="53" t="e">
        <f t="shared" si="54"/>
        <v>#DIV/0!</v>
      </c>
      <c r="EB34" s="244">
        <v>17.076699999999999</v>
      </c>
      <c r="EC34" s="53" t="e">
        <f t="shared" si="55"/>
        <v>#DIV/0!</v>
      </c>
      <c r="ED34" s="244">
        <v>16.485299999999999</v>
      </c>
      <c r="EE34" s="53" t="e">
        <f t="shared" si="56"/>
        <v>#DIV/0!</v>
      </c>
      <c r="EF34" s="244">
        <v>15.7735</v>
      </c>
      <c r="EG34" s="53" t="e">
        <f t="shared" si="57"/>
        <v>#DIV/0!</v>
      </c>
      <c r="EH34" s="244">
        <v>15.497999999999999</v>
      </c>
      <c r="EI34" s="53" t="e">
        <f t="shared" si="58"/>
        <v>#DIV/0!</v>
      </c>
      <c r="EJ34" s="244">
        <v>14.321400000000001</v>
      </c>
      <c r="EK34" s="53" t="e">
        <f t="shared" si="59"/>
        <v>#DIV/0!</v>
      </c>
      <c r="EL34" s="244">
        <v>14.298</v>
      </c>
      <c r="EM34" s="53" t="e">
        <f t="shared" si="60"/>
        <v>#DIV/0!</v>
      </c>
      <c r="EN34" s="111">
        <f t="shared" si="66"/>
        <v>213.71959999999999</v>
      </c>
      <c r="EO34" s="53" t="e">
        <f t="shared" si="61"/>
        <v>#DIV/0!</v>
      </c>
      <c r="EP34" s="53"/>
      <c r="EQ34" s="53"/>
      <c r="ER34" s="243"/>
      <c r="ES34" s="53"/>
      <c r="ET34" s="243"/>
      <c r="EU34" s="53"/>
      <c r="EV34" s="243"/>
      <c r="EW34" s="53"/>
      <c r="EX34" s="243"/>
      <c r="EY34" s="53"/>
      <c r="EZ34" s="243"/>
      <c r="FA34" s="53"/>
      <c r="FB34" s="243"/>
      <c r="FC34" s="53"/>
      <c r="FD34" s="243"/>
      <c r="FE34" s="53"/>
      <c r="FF34" s="243"/>
      <c r="FG34" s="53"/>
      <c r="FH34" s="243"/>
      <c r="FI34" s="53"/>
      <c r="FJ34" s="243"/>
      <c r="FK34" s="53"/>
      <c r="FL34" s="243"/>
      <c r="FM34" s="53"/>
      <c r="FN34" s="109">
        <f t="shared" si="62"/>
        <v>0</v>
      </c>
      <c r="FO34" s="53"/>
      <c r="FP34" s="252"/>
      <c r="FQ34" s="491"/>
      <c r="FR34" s="491"/>
      <c r="FS34" s="491"/>
      <c r="FT34" s="491"/>
      <c r="FU34" s="491"/>
      <c r="FV34" s="492"/>
      <c r="FW34" s="402"/>
      <c r="FX34" s="402"/>
      <c r="FY34" s="402"/>
      <c r="FZ34" s="328"/>
      <c r="GA34" s="402"/>
      <c r="GB34" s="328"/>
      <c r="GC34" s="402"/>
      <c r="GD34" s="328"/>
      <c r="GE34" s="349"/>
      <c r="GF34" s="403"/>
      <c r="GG34" s="330"/>
      <c r="GH34" s="250"/>
      <c r="GI34" s="404"/>
      <c r="GJ34" s="325"/>
      <c r="GK34" s="405"/>
      <c r="GL34" s="325"/>
      <c r="GM34" s="433"/>
      <c r="GN34" s="325"/>
      <c r="GO34" s="433"/>
      <c r="GP34" s="325"/>
      <c r="GQ34" s="433"/>
      <c r="GR34" s="325"/>
      <c r="GS34" s="415"/>
      <c r="GT34" s="325"/>
      <c r="GU34" s="405"/>
      <c r="GV34" s="325"/>
      <c r="GW34" s="405"/>
      <c r="GX34" s="325"/>
      <c r="GY34" s="405"/>
      <c r="GZ34" s="325"/>
      <c r="HA34" s="405"/>
      <c r="HB34" s="325"/>
      <c r="HC34" s="405"/>
      <c r="HD34" s="325"/>
      <c r="HE34" s="405"/>
      <c r="HF34" s="325"/>
      <c r="HG34" s="350"/>
      <c r="HH34" s="405"/>
      <c r="HI34" s="407"/>
      <c r="HJ34" s="326"/>
      <c r="HK34" s="396"/>
      <c r="HL34" s="404"/>
      <c r="HM34" s="408"/>
      <c r="HN34" s="409"/>
      <c r="HO34" s="408"/>
      <c r="HP34" s="409"/>
      <c r="HQ34" s="410"/>
      <c r="HR34" s="411"/>
      <c r="HS34" s="412"/>
      <c r="HT34" s="411"/>
      <c r="HU34" s="412"/>
      <c r="HV34" s="410"/>
      <c r="HW34" s="411"/>
      <c r="HX34" s="412"/>
      <c r="HY34" s="411"/>
      <c r="HZ34" s="412"/>
      <c r="IA34" s="411"/>
      <c r="IB34" s="339"/>
      <c r="IC34" s="411"/>
      <c r="ID34" s="339"/>
      <c r="IE34" s="411"/>
      <c r="IF34" s="407"/>
      <c r="IG34" s="411"/>
      <c r="IH34" s="240"/>
      <c r="II34" s="411"/>
      <c r="IJ34" s="240"/>
      <c r="IK34" s="353"/>
      <c r="IL34" s="53"/>
      <c r="IM34" s="250"/>
      <c r="IN34" s="436"/>
      <c r="IO34" s="412"/>
      <c r="IP34" s="405"/>
      <c r="IQ34" s="412"/>
      <c r="IR34" s="433"/>
      <c r="IS34" s="312"/>
      <c r="IT34" s="437"/>
      <c r="IU34" s="412"/>
      <c r="IV34" s="437"/>
      <c r="IW34" s="412"/>
      <c r="IX34" s="437"/>
      <c r="IY34" s="408"/>
      <c r="IZ34" s="443"/>
      <c r="JA34" s="408"/>
      <c r="JB34" s="416"/>
      <c r="JC34" s="408"/>
      <c r="JD34" s="416"/>
      <c r="JE34" s="407"/>
      <c r="JF34" s="416"/>
      <c r="JG34" s="333"/>
      <c r="JH34" s="416"/>
      <c r="JI34" s="333"/>
      <c r="JJ34" s="416"/>
      <c r="JK34" s="333"/>
      <c r="JL34" s="317">
        <f t="shared" si="64"/>
        <v>0</v>
      </c>
      <c r="JM34" s="316"/>
      <c r="JN34" s="318"/>
      <c r="JO34" s="242"/>
      <c r="JP34" s="116"/>
      <c r="JQ34" s="116"/>
      <c r="JR34" s="116"/>
      <c r="JS34" s="116"/>
      <c r="JT34" s="116"/>
      <c r="JU34" s="116"/>
      <c r="JV34" s="116"/>
      <c r="JW34" s="116"/>
      <c r="JX34" s="116"/>
      <c r="JY34" s="116"/>
      <c r="JZ34" s="116"/>
      <c r="KA34" s="116"/>
    </row>
    <row r="35" spans="1:287" ht="28.8" customHeight="1">
      <c r="A35" s="662"/>
      <c r="B35" s="359" t="s">
        <v>212</v>
      </c>
      <c r="C35" s="319">
        <v>51.169800000000002</v>
      </c>
      <c r="D35" s="275">
        <f t="shared" si="78"/>
        <v>-0.57840213504518723</v>
      </c>
      <c r="E35" s="319">
        <v>53.225200000000001</v>
      </c>
      <c r="F35" s="275">
        <f t="shared" si="79"/>
        <v>-0.55755485239345504</v>
      </c>
      <c r="G35" s="319">
        <v>43.938699999999997</v>
      </c>
      <c r="H35" s="275">
        <f t="shared" si="80"/>
        <v>-0.58727076834346403</v>
      </c>
      <c r="I35" s="319">
        <v>41.179900000000004</v>
      </c>
      <c r="J35" s="275">
        <f t="shared" si="81"/>
        <v>-0.57173907843600147</v>
      </c>
      <c r="K35" s="319">
        <v>41.888199999999998</v>
      </c>
      <c r="L35" s="275">
        <f t="shared" si="82"/>
        <v>-0.57003875873508569</v>
      </c>
      <c r="M35" s="319">
        <v>49.674300000000002</v>
      </c>
      <c r="N35" s="275">
        <f t="shared" si="83"/>
        <v>-0.45857539287216853</v>
      </c>
      <c r="O35" s="319">
        <v>43.643300000000004</v>
      </c>
      <c r="P35" s="275">
        <f t="shared" si="84"/>
        <v>-0.50649569460228072</v>
      </c>
      <c r="Q35" s="126"/>
      <c r="R35" s="126"/>
      <c r="S35" s="274">
        <f t="shared" si="7"/>
        <v>324.71940000000001</v>
      </c>
      <c r="T35" s="275">
        <f t="shared" si="8"/>
        <v>-0.59768595053036111</v>
      </c>
      <c r="U35" s="275"/>
      <c r="V35" s="319">
        <v>121.37110800000001</v>
      </c>
      <c r="W35" s="275">
        <f t="shared" si="85"/>
        <v>-0.28869584684683625</v>
      </c>
      <c r="X35" s="319">
        <v>120.29785</v>
      </c>
      <c r="Y35" s="320">
        <f t="shared" si="86"/>
        <v>-0.25471418738542495</v>
      </c>
      <c r="Z35" s="319">
        <v>106.4589</v>
      </c>
      <c r="AA35" s="320">
        <f t="shared" si="87"/>
        <v>-0.29612088914748158</v>
      </c>
      <c r="AB35" s="319">
        <v>96.156099999999995</v>
      </c>
      <c r="AC35" s="320">
        <f t="shared" si="88"/>
        <v>-0.33341397946365936</v>
      </c>
      <c r="AD35" s="319">
        <v>97.423199999999994</v>
      </c>
      <c r="AE35" s="320">
        <f t="shared" si="89"/>
        <v>-0.3357415490854645</v>
      </c>
      <c r="AF35" s="319">
        <v>91.747399999999999</v>
      </c>
      <c r="AG35" s="320">
        <f t="shared" si="90"/>
        <v>-0.37988401643776359</v>
      </c>
      <c r="AH35" s="319">
        <v>88.435500000000005</v>
      </c>
      <c r="AI35" s="320">
        <f t="shared" si="91"/>
        <v>-0.38041090851768156</v>
      </c>
      <c r="AJ35" s="319">
        <v>85.239099999999993</v>
      </c>
      <c r="AK35" s="320">
        <f t="shared" si="92"/>
        <v>-0.39556768593013647</v>
      </c>
      <c r="AL35" s="319">
        <v>86.643799999999999</v>
      </c>
      <c r="AM35" s="320">
        <f t="shared" si="93"/>
        <v>-0.39760708100452813</v>
      </c>
      <c r="AN35" s="319">
        <v>88.915199999999999</v>
      </c>
      <c r="AO35" s="320">
        <f t="shared" si="94"/>
        <v>-0.40864809070545727</v>
      </c>
      <c r="AP35" s="319">
        <v>104.42570000000001</v>
      </c>
      <c r="AQ35" s="320">
        <f t="shared" si="95"/>
        <v>-0.23981666910535193</v>
      </c>
      <c r="AR35" s="319">
        <v>90.242900000000006</v>
      </c>
      <c r="AS35" s="320">
        <f t="shared" si="96"/>
        <v>-0.35700157466850024</v>
      </c>
      <c r="AT35" s="276">
        <f t="shared" si="21"/>
        <v>1177.3567580000001</v>
      </c>
      <c r="AU35" s="275">
        <f t="shared" si="22"/>
        <v>-0.33775314800990153</v>
      </c>
      <c r="AV35" s="277"/>
      <c r="AW35" s="384">
        <v>170.6318</v>
      </c>
      <c r="AX35" s="343">
        <v>-0.19369955359315699</v>
      </c>
      <c r="AY35" s="360">
        <v>161.4117</v>
      </c>
      <c r="AZ35" s="344">
        <f t="shared" si="67"/>
        <v>-0.1139186015015391</v>
      </c>
      <c r="BA35" s="111">
        <v>151.24600000000001</v>
      </c>
      <c r="BB35" s="344">
        <f t="shared" si="68"/>
        <v>-0.21526529663496852</v>
      </c>
      <c r="BC35" s="111">
        <v>144.2516</v>
      </c>
      <c r="BD35" s="344">
        <f t="shared" si="69"/>
        <v>-0.21374805551285947</v>
      </c>
      <c r="BE35" s="400">
        <v>146.66460000000001</v>
      </c>
      <c r="BF35" s="344">
        <f t="shared" si="70"/>
        <v>-0.22961816712023531</v>
      </c>
      <c r="BG35" s="111">
        <v>147.952</v>
      </c>
      <c r="BH35" s="344">
        <f t="shared" si="71"/>
        <v>-0.21911096496945892</v>
      </c>
      <c r="BI35" s="111">
        <v>142.73249999999999</v>
      </c>
      <c r="BJ35" s="344">
        <f t="shared" si="72"/>
        <v>-0.2636274008561027</v>
      </c>
      <c r="BK35" s="111">
        <v>141.02340000000001</v>
      </c>
      <c r="BL35" s="344">
        <f t="shared" si="73"/>
        <v>-0.26251940141154417</v>
      </c>
      <c r="BM35" s="111">
        <v>143.83269999999999</v>
      </c>
      <c r="BN35" s="344">
        <f t="shared" si="74"/>
        <v>-0.26189563483327416</v>
      </c>
      <c r="BO35" s="111">
        <v>150.35919999999999</v>
      </c>
      <c r="BP35" s="344">
        <f t="shared" si="75"/>
        <v>-0.25095785345178456</v>
      </c>
      <c r="BQ35" s="111">
        <v>137.3691</v>
      </c>
      <c r="BR35" s="344">
        <f t="shared" si="76"/>
        <v>-0.18131756468837479</v>
      </c>
      <c r="BS35" s="111">
        <v>140.34700000000001</v>
      </c>
      <c r="BT35" s="344">
        <f t="shared" si="77"/>
        <v>-0.15582884522616569</v>
      </c>
      <c r="BU35" s="274">
        <f t="shared" si="34"/>
        <v>1777.8216</v>
      </c>
      <c r="BV35" s="275">
        <f t="shared" si="35"/>
        <v>-0.21493022682927643</v>
      </c>
      <c r="BW35" s="345"/>
      <c r="BX35" s="384">
        <v>211.62309999999999</v>
      </c>
      <c r="BY35" s="344">
        <f t="shared" si="36"/>
        <v>-0.17239390219436368</v>
      </c>
      <c r="BZ35" s="384">
        <v>182.16351259999999</v>
      </c>
      <c r="CA35" s="344">
        <f t="shared" si="37"/>
        <v>-0.31652809043146524</v>
      </c>
      <c r="CB35" s="360">
        <v>192.73519999999999</v>
      </c>
      <c r="CC35" s="275">
        <f t="shared" si="38"/>
        <v>-0.21830717148230483</v>
      </c>
      <c r="CD35" s="274">
        <v>183.4674</v>
      </c>
      <c r="CE35" s="275">
        <v>-0.23071788242525801</v>
      </c>
      <c r="CF35" s="319">
        <v>190.37909999999999</v>
      </c>
      <c r="CG35" s="275">
        <f t="shared" si="39"/>
        <v>-0.1943507802621357</v>
      </c>
      <c r="CH35" s="319">
        <v>189.46610000000001</v>
      </c>
      <c r="CI35" s="275">
        <f t="shared" si="40"/>
        <v>-0.22821098254711503</v>
      </c>
      <c r="CJ35" s="319">
        <v>193.83189999999999</v>
      </c>
      <c r="CK35" s="275">
        <f t="shared" si="41"/>
        <v>-0.18053815155097164</v>
      </c>
      <c r="CL35" s="274">
        <v>191.22319999999999</v>
      </c>
      <c r="CM35" s="275">
        <f t="shared" si="42"/>
        <v>-0.17276476751540282</v>
      </c>
      <c r="CN35" s="274">
        <v>194.86770000000001</v>
      </c>
      <c r="CO35" s="275">
        <f t="shared" si="43"/>
        <v>0.21956114806699767</v>
      </c>
      <c r="CP35" s="274">
        <v>200.7353</v>
      </c>
      <c r="CQ35" s="275">
        <f t="shared" si="44"/>
        <v>0.23140971924869613</v>
      </c>
      <c r="CR35" s="274">
        <v>167.7929</v>
      </c>
      <c r="CS35" s="275">
        <f t="shared" si="45"/>
        <v>0.15665157946835895</v>
      </c>
      <c r="CT35" s="274">
        <v>166.2542</v>
      </c>
      <c r="CU35" s="275">
        <f t="shared" si="46"/>
        <v>0.19905203357693613</v>
      </c>
      <c r="CV35" s="274">
        <f t="shared" si="47"/>
        <v>2264.5396125999996</v>
      </c>
      <c r="CW35" s="275">
        <f t="shared" si="48"/>
        <v>-0.11655120552467113</v>
      </c>
      <c r="CX35" s="323">
        <f t="shared" si="49"/>
        <v>-9.1702330670726528E-3</v>
      </c>
      <c r="CY35" s="323"/>
      <c r="CZ35" s="385">
        <v>255.70509999999999</v>
      </c>
      <c r="DA35" s="384">
        <v>266.52670000000001</v>
      </c>
      <c r="DB35" s="384">
        <v>246.56129999999999</v>
      </c>
      <c r="DC35" s="384">
        <v>238.49170000000001</v>
      </c>
      <c r="DD35" s="360">
        <v>236.30520000000001</v>
      </c>
      <c r="DE35" s="360">
        <v>245.48949999999999</v>
      </c>
      <c r="DF35" s="360">
        <v>236.53559999999999</v>
      </c>
      <c r="DG35" s="360">
        <v>231.15940000000001</v>
      </c>
      <c r="DH35" s="360">
        <v>159.7851</v>
      </c>
      <c r="DI35" s="360">
        <v>163.01259999999999</v>
      </c>
      <c r="DJ35" s="360">
        <v>145.06780000000001</v>
      </c>
      <c r="DK35" s="360">
        <v>138.65469999999999</v>
      </c>
      <c r="DL35" s="360">
        <v>2563.2946999999999</v>
      </c>
      <c r="DM35" s="362">
        <v>-0.31642084114038699</v>
      </c>
      <c r="DN35" s="326"/>
      <c r="DO35" s="327">
        <v>321.39620000000002</v>
      </c>
      <c r="DP35" s="84"/>
      <c r="DQ35" s="244">
        <v>488.02319999999997</v>
      </c>
      <c r="DR35" s="245"/>
      <c r="DS35" s="244">
        <v>387.16300000000001</v>
      </c>
      <c r="DT35" s="53" t="e">
        <f t="shared" si="50"/>
        <v>#DIV/0!</v>
      </c>
      <c r="DU35" s="109">
        <f t="shared" si="51"/>
        <v>1196.5824</v>
      </c>
      <c r="DV35" s="244">
        <v>342.58429999999998</v>
      </c>
      <c r="DW35" s="53" t="e">
        <f t="shared" si="52"/>
        <v>#DIV/0!</v>
      </c>
      <c r="DX35" s="244">
        <v>292.27969999999999</v>
      </c>
      <c r="DY35" s="53" t="e">
        <f t="shared" si="53"/>
        <v>#DIV/0!</v>
      </c>
      <c r="DZ35" s="244">
        <v>298.19279999999998</v>
      </c>
      <c r="EA35" s="53" t="e">
        <f t="shared" si="54"/>
        <v>#DIV/0!</v>
      </c>
      <c r="EB35" s="244">
        <v>303.6275</v>
      </c>
      <c r="EC35" s="53" t="e">
        <f t="shared" si="55"/>
        <v>#DIV/0!</v>
      </c>
      <c r="ED35" s="244">
        <v>290.47179999999997</v>
      </c>
      <c r="EE35" s="53" t="e">
        <f t="shared" si="56"/>
        <v>#DIV/0!</v>
      </c>
      <c r="EF35" s="244">
        <v>269.93979999999999</v>
      </c>
      <c r="EG35" s="53" t="e">
        <f t="shared" si="57"/>
        <v>#DIV/0!</v>
      </c>
      <c r="EH35" s="244">
        <v>269.98410000000001</v>
      </c>
      <c r="EI35" s="53" t="e">
        <f t="shared" si="58"/>
        <v>#DIV/0!</v>
      </c>
      <c r="EJ35" s="244">
        <v>241.71170000000001</v>
      </c>
      <c r="EK35" s="53" t="e">
        <f t="shared" si="59"/>
        <v>#DIV/0!</v>
      </c>
      <c r="EL35" s="244">
        <v>244.43989999999999</v>
      </c>
      <c r="EM35" s="53" t="e">
        <f t="shared" si="60"/>
        <v>#DIV/0!</v>
      </c>
      <c r="EN35" s="111">
        <f t="shared" si="66"/>
        <v>3749.8139999999999</v>
      </c>
      <c r="EO35" s="53" t="e">
        <f t="shared" si="61"/>
        <v>#DIV/0!</v>
      </c>
      <c r="EP35" s="53"/>
      <c r="EQ35" s="53"/>
      <c r="ER35" s="243"/>
      <c r="ES35" s="53"/>
      <c r="ET35" s="243"/>
      <c r="EU35" s="53"/>
      <c r="EV35" s="243"/>
      <c r="EW35" s="53"/>
      <c r="EX35" s="243"/>
      <c r="EY35" s="53"/>
      <c r="EZ35" s="243"/>
      <c r="FA35" s="53"/>
      <c r="FB35" s="243"/>
      <c r="FC35" s="53"/>
      <c r="FD35" s="243"/>
      <c r="FE35" s="53"/>
      <c r="FF35" s="243"/>
      <c r="FG35" s="53"/>
      <c r="FH35" s="243"/>
      <c r="FI35" s="53"/>
      <c r="FJ35" s="243"/>
      <c r="FK35" s="53"/>
      <c r="FL35" s="243"/>
      <c r="FM35" s="53"/>
      <c r="FN35" s="109">
        <f t="shared" si="62"/>
        <v>0</v>
      </c>
      <c r="FO35" s="53"/>
      <c r="FP35" s="252"/>
      <c r="FQ35" s="491"/>
      <c r="FR35" s="491"/>
      <c r="FS35" s="491"/>
      <c r="FT35" s="491"/>
      <c r="FU35" s="491"/>
      <c r="FV35" s="492"/>
      <c r="FW35" s="402"/>
      <c r="FX35" s="402"/>
      <c r="FY35" s="402"/>
      <c r="FZ35" s="328"/>
      <c r="GA35" s="402"/>
      <c r="GB35" s="328"/>
      <c r="GC35" s="402"/>
      <c r="GD35" s="328"/>
      <c r="GE35" s="349"/>
      <c r="GF35" s="403"/>
      <c r="GG35" s="330"/>
      <c r="GH35" s="250"/>
      <c r="GI35" s="404"/>
      <c r="GJ35" s="325"/>
      <c r="GK35" s="405"/>
      <c r="GL35" s="325"/>
      <c r="GM35" s="433"/>
      <c r="GN35" s="325"/>
      <c r="GO35" s="433"/>
      <c r="GP35" s="325"/>
      <c r="GQ35" s="433"/>
      <c r="GR35" s="325"/>
      <c r="GS35" s="415"/>
      <c r="GT35" s="325"/>
      <c r="GU35" s="405"/>
      <c r="GV35" s="325"/>
      <c r="GW35" s="405"/>
      <c r="GX35" s="325"/>
      <c r="GY35" s="405"/>
      <c r="GZ35" s="325"/>
      <c r="HA35" s="405"/>
      <c r="HB35" s="325"/>
      <c r="HC35" s="405"/>
      <c r="HD35" s="325"/>
      <c r="HE35" s="405"/>
      <c r="HF35" s="325"/>
      <c r="HG35" s="350"/>
      <c r="HH35" s="405"/>
      <c r="HI35" s="407"/>
      <c r="HJ35" s="326"/>
      <c r="HK35" s="396"/>
      <c r="HL35" s="404"/>
      <c r="HM35" s="408"/>
      <c r="HN35" s="409"/>
      <c r="HO35" s="408"/>
      <c r="HP35" s="409"/>
      <c r="HQ35" s="410"/>
      <c r="HR35" s="411"/>
      <c r="HS35" s="412"/>
      <c r="HT35" s="411"/>
      <c r="HU35" s="412"/>
      <c r="HV35" s="410"/>
      <c r="HW35" s="411"/>
      <c r="HX35" s="412"/>
      <c r="HY35" s="411"/>
      <c r="HZ35" s="412"/>
      <c r="IA35" s="411"/>
      <c r="IB35" s="339"/>
      <c r="IC35" s="411"/>
      <c r="ID35" s="339"/>
      <c r="IE35" s="411"/>
      <c r="IF35" s="407"/>
      <c r="IG35" s="411"/>
      <c r="IH35" s="240"/>
      <c r="II35" s="411"/>
      <c r="IJ35" s="240"/>
      <c r="IK35" s="353"/>
      <c r="IL35" s="53"/>
      <c r="IM35" s="250"/>
      <c r="IN35" s="436"/>
      <c r="IO35" s="412"/>
      <c r="IP35" s="405"/>
      <c r="IQ35" s="412"/>
      <c r="IR35" s="433"/>
      <c r="IS35" s="312"/>
      <c r="IT35" s="437"/>
      <c r="IU35" s="412"/>
      <c r="IV35" s="437"/>
      <c r="IW35" s="412"/>
      <c r="IX35" s="437"/>
      <c r="IY35" s="408"/>
      <c r="IZ35" s="443"/>
      <c r="JA35" s="408"/>
      <c r="JB35" s="416"/>
      <c r="JC35" s="408"/>
      <c r="JD35" s="416"/>
      <c r="JE35" s="407"/>
      <c r="JF35" s="416"/>
      <c r="JG35" s="333"/>
      <c r="JH35" s="416"/>
      <c r="JI35" s="333"/>
      <c r="JJ35" s="416"/>
      <c r="JK35" s="333"/>
      <c r="JL35" s="317">
        <f t="shared" si="64"/>
        <v>0</v>
      </c>
      <c r="JM35" s="316"/>
      <c r="JN35" s="318"/>
      <c r="JO35" s="242"/>
      <c r="JP35" s="116"/>
      <c r="JQ35" s="116"/>
      <c r="JR35" s="116"/>
      <c r="JS35" s="116"/>
      <c r="JT35" s="116"/>
      <c r="JU35" s="116"/>
      <c r="JV35" s="116"/>
      <c r="JW35" s="116"/>
      <c r="JX35" s="116"/>
      <c r="JY35" s="116"/>
      <c r="JZ35" s="116"/>
      <c r="KA35" s="116"/>
    </row>
    <row r="36" spans="1:287" s="94" customFormat="1" ht="28.8" hidden="1" customHeight="1">
      <c r="A36" s="684" t="s">
        <v>101</v>
      </c>
      <c r="B36" s="273" t="s">
        <v>206</v>
      </c>
      <c r="C36" s="274">
        <v>133.66829999999999</v>
      </c>
      <c r="D36" s="275">
        <f t="shared" si="78"/>
        <v>-0.18740353067838411</v>
      </c>
      <c r="E36" s="319">
        <v>143.6103</v>
      </c>
      <c r="F36" s="275">
        <f t="shared" si="79"/>
        <v>-0.16830147025182562</v>
      </c>
      <c r="G36" s="319">
        <v>139.53819999999999</v>
      </c>
      <c r="H36" s="275">
        <f t="shared" si="80"/>
        <v>-0.11687813596480123</v>
      </c>
      <c r="I36" s="319">
        <v>141.17099999999999</v>
      </c>
      <c r="J36" s="275">
        <f t="shared" si="81"/>
        <v>-0.12899505979517323</v>
      </c>
      <c r="K36" s="319">
        <v>140.92570000000001</v>
      </c>
      <c r="L36" s="275">
        <f t="shared" si="82"/>
        <v>-0.13831997534662677</v>
      </c>
      <c r="M36" s="319">
        <v>134.72569999999999</v>
      </c>
      <c r="N36" s="275">
        <f t="shared" si="83"/>
        <v>-0.16378184021038644</v>
      </c>
      <c r="O36" s="319">
        <v>137.6465</v>
      </c>
      <c r="P36" s="275">
        <f t="shared" si="84"/>
        <v>-0.17634601886463896</v>
      </c>
      <c r="Q36" s="126"/>
      <c r="R36" s="126"/>
      <c r="S36" s="274">
        <f t="shared" ref="S36:S57" si="97">G36+E36+C36+I36+K36+M36+O36+Q36</f>
        <v>971.28569999999991</v>
      </c>
      <c r="T36" s="275">
        <f t="shared" ref="T36:T57" si="98">S36/SUM(V36+X36+Z36+AB36+AD36+AF36+AH36+AJ36)-1</f>
        <v>-0.25964055488520188</v>
      </c>
      <c r="U36" s="275"/>
      <c r="V36" s="274">
        <v>164.49529999999999</v>
      </c>
      <c r="W36" s="275">
        <f t="shared" si="85"/>
        <v>4.5928044452894001E-2</v>
      </c>
      <c r="X36" s="274">
        <v>172.6711</v>
      </c>
      <c r="Y36" s="275">
        <f t="shared" si="86"/>
        <v>3.8111751263588012E-2</v>
      </c>
      <c r="Z36" s="274">
        <v>158.00559999999999</v>
      </c>
      <c r="AA36" s="275">
        <f t="shared" si="87"/>
        <v>1.1133594170957162E-2</v>
      </c>
      <c r="AB36" s="274">
        <v>162.07830000000001</v>
      </c>
      <c r="AC36" s="275">
        <f t="shared" si="88"/>
        <v>1.3550628660621067E-2</v>
      </c>
      <c r="AD36" s="319">
        <v>163.54759999999999</v>
      </c>
      <c r="AE36" s="275">
        <f t="shared" si="89"/>
        <v>-3.6223330750260074E-2</v>
      </c>
      <c r="AF36" s="319">
        <v>161.1131</v>
      </c>
      <c r="AG36" s="275">
        <f t="shared" si="90"/>
        <v>4.0808110269148212E-3</v>
      </c>
      <c r="AH36" s="319">
        <v>167.11689999999999</v>
      </c>
      <c r="AI36" s="275">
        <f t="shared" si="91"/>
        <v>8.2966397130956882E-3</v>
      </c>
      <c r="AJ36" s="319">
        <v>162.88310000000001</v>
      </c>
      <c r="AK36" s="275">
        <f t="shared" si="92"/>
        <v>4.9889424666646587E-2</v>
      </c>
      <c r="AL36" s="319">
        <v>136.80439999999999</v>
      </c>
      <c r="AM36" s="275">
        <f t="shared" si="93"/>
        <v>-7.2231381306741782E-2</v>
      </c>
      <c r="AN36" s="319">
        <v>145.87379999999999</v>
      </c>
      <c r="AO36" s="275">
        <f t="shared" si="94"/>
        <v>-6.6158456368835883E-2</v>
      </c>
      <c r="AP36" s="319">
        <v>133.74930000000001</v>
      </c>
      <c r="AQ36" s="275">
        <f t="shared" si="95"/>
        <v>-6.3262175904525764E-2</v>
      </c>
      <c r="AR36" s="319">
        <v>132.95240000000001</v>
      </c>
      <c r="AS36" s="275">
        <f t="shared" si="96"/>
        <v>-7.8965744656088743E-2</v>
      </c>
      <c r="AT36" s="276">
        <f t="shared" ref="AT36:AT57" si="99">Z36+V36+X36+AB36+AD36+AF36+AH36+AJ36+AL36+AN36+AP36+AR36</f>
        <v>1861.2909</v>
      </c>
      <c r="AU36" s="275">
        <f t="shared" ref="AU36:AU57" si="100">AT36/(AW36+AY36+BA36+BC36+BE36+BG36+BI36+BK36+BM36+BO36+BQ36+BS36)-1</f>
        <v>-1.0801780618646006E-2</v>
      </c>
      <c r="AV36" s="277"/>
      <c r="AW36" s="363">
        <v>157.27209999999999</v>
      </c>
      <c r="AX36" s="279">
        <v>-0.123270619059565</v>
      </c>
      <c r="AY36" s="278">
        <v>166.33189999999999</v>
      </c>
      <c r="AZ36" s="279">
        <f t="shared" si="67"/>
        <v>-3.9434535840758178E-2</v>
      </c>
      <c r="BA36" s="278">
        <v>156.26580000000001</v>
      </c>
      <c r="BB36" s="279">
        <f t="shared" si="68"/>
        <v>-5.3044736612466892E-2</v>
      </c>
      <c r="BC36" s="278">
        <v>159.91139999999999</v>
      </c>
      <c r="BD36" s="279">
        <f t="shared" si="69"/>
        <v>-4.891578776454053E-2</v>
      </c>
      <c r="BE36" s="364">
        <v>169.69450000000001</v>
      </c>
      <c r="BF36" s="279">
        <f t="shared" si="70"/>
        <v>-9.4990774676209089E-3</v>
      </c>
      <c r="BG36" s="281">
        <v>160.45830000000001</v>
      </c>
      <c r="BH36" s="279">
        <f t="shared" si="71"/>
        <v>-5.0090694034321648E-2</v>
      </c>
      <c r="BI36" s="281">
        <v>165.74180000000001</v>
      </c>
      <c r="BJ36" s="279">
        <f t="shared" si="72"/>
        <v>-5.9982066462981209E-2</v>
      </c>
      <c r="BK36" s="281">
        <v>155.1431</v>
      </c>
      <c r="BL36" s="279">
        <f t="shared" si="73"/>
        <v>-0.11295909195904386</v>
      </c>
      <c r="BM36" s="281">
        <v>147.45529999999999</v>
      </c>
      <c r="BN36" s="279">
        <f t="shared" si="74"/>
        <v>-0.12077531175727718</v>
      </c>
      <c r="BO36" s="281">
        <v>156.20830000000001</v>
      </c>
      <c r="BP36" s="279">
        <f t="shared" si="75"/>
        <v>-5.961552238230905E-2</v>
      </c>
      <c r="BQ36" s="281">
        <v>142.78200000000001</v>
      </c>
      <c r="BR36" s="279">
        <f t="shared" si="76"/>
        <v>-5.7118234977530991E-2</v>
      </c>
      <c r="BS36" s="281">
        <v>144.35120000000001</v>
      </c>
      <c r="BT36" s="279">
        <f t="shared" si="77"/>
        <v>8.2922189034873028E-4</v>
      </c>
      <c r="BU36" s="278">
        <f t="shared" ref="BU36:BU57" si="101">AW36+AY36+BA36+BC36+BE36+BG36+BI36+BK36+BM36+BO36+BQ36+BS36</f>
        <v>1881.6157000000001</v>
      </c>
      <c r="BV36" s="279">
        <f t="shared" ref="BV36:BV57" si="102">BU36/CV36-1</f>
        <v>-6.2307212325294792E-2</v>
      </c>
      <c r="BW36" s="282"/>
      <c r="BX36" s="363">
        <v>179.38499999999999</v>
      </c>
      <c r="BY36" s="279">
        <f t="shared" ref="BY36:BY57" si="103">BX36/CZ36-1</f>
        <v>-0.18660534409607032</v>
      </c>
      <c r="BZ36" s="363">
        <v>173.16040000000001</v>
      </c>
      <c r="CA36" s="279">
        <f t="shared" ref="CA36:CA57" si="104">BZ36/DA36-1</f>
        <v>-0.23282386268482669</v>
      </c>
      <c r="CB36" s="278">
        <v>165.01920000000001</v>
      </c>
      <c r="CC36" s="279">
        <f t="shared" ref="CC36:CC57" si="105">CB36/DB36-1</f>
        <v>-0.14554669328798864</v>
      </c>
      <c r="CD36" s="278">
        <v>168.13589999999999</v>
      </c>
      <c r="CE36" s="279">
        <v>-6.3419843127075298E-2</v>
      </c>
      <c r="CF36" s="281">
        <v>171.3219</v>
      </c>
      <c r="CG36" s="279">
        <f t="shared" ref="CG36:CG57" si="106">CF36/DD36-1</f>
        <v>-9.9544153225064713E-2</v>
      </c>
      <c r="CH36" s="281">
        <v>168.9196</v>
      </c>
      <c r="CI36" s="279">
        <f t="shared" ref="CI36:CI57" si="107">CH36/DE36-1</f>
        <v>-0.13312015387512932</v>
      </c>
      <c r="CJ36" s="281">
        <v>176.3177</v>
      </c>
      <c r="CK36" s="279">
        <f t="shared" ref="CK36:CK57" si="108">CJ36/DF36-1</f>
        <v>-0.11192947322506974</v>
      </c>
      <c r="CL36" s="278">
        <v>174.89959999999999</v>
      </c>
      <c r="CM36" s="279">
        <f t="shared" ref="CM36:CM57" si="109">CL36/DG36-1</f>
        <v>-7.7980176264867529E-2</v>
      </c>
      <c r="CN36" s="278">
        <v>167.7106</v>
      </c>
      <c r="CO36" s="279">
        <f t="shared" ref="CO36:CO57" si="110">CN36/DH36-1</f>
        <v>-9.3082173891177789E-2</v>
      </c>
      <c r="CP36" s="278">
        <v>166.11109999999999</v>
      </c>
      <c r="CQ36" s="279">
        <f t="shared" ref="CQ36:CQ57" si="111">CP36/DI36-1</f>
        <v>0.262610822610853</v>
      </c>
      <c r="CR36" s="278">
        <v>151.4315</v>
      </c>
      <c r="CS36" s="279">
        <f t="shared" ref="CS36:CS57" si="112">CR36/DJ36-1</f>
        <v>0.1177810534924868</v>
      </c>
      <c r="CT36" s="278">
        <v>144.23159999999999</v>
      </c>
      <c r="CU36" s="279">
        <f t="shared" ref="CU36:CU57" si="113">CT36/DK36-1</f>
        <v>0.26279238358064161</v>
      </c>
      <c r="CV36" s="278">
        <f t="shared" ref="CV36:CV57" si="114">BX36+BZ36+CB36+CD36+CF36+CH36+CJ36+CL36+CN36+CP36+CR36+CT36</f>
        <v>2006.6441000000002</v>
      </c>
      <c r="CW36" s="279">
        <f t="shared" ref="CW36:CW57" si="115">CV36/SUM(CZ36:DK36)-1</f>
        <v>-7.0321933220874766E-2</v>
      </c>
      <c r="CX36" s="283">
        <f t="shared" ref="CX36:CX57" si="116">CT36/CR36-1</f>
        <v>-4.7545589920194975E-2</v>
      </c>
      <c r="CY36" s="283"/>
      <c r="CZ36" s="367">
        <v>220.53870000000001</v>
      </c>
      <c r="DA36" s="363">
        <v>225.7114</v>
      </c>
      <c r="DB36" s="363">
        <v>193.1284</v>
      </c>
      <c r="DC36" s="363">
        <v>179.52109999999999</v>
      </c>
      <c r="DD36" s="278">
        <v>190.26130000000001</v>
      </c>
      <c r="DE36" s="278">
        <v>194.85929999999999</v>
      </c>
      <c r="DF36" s="278">
        <v>198.5402</v>
      </c>
      <c r="DG36" s="278">
        <v>189.6918</v>
      </c>
      <c r="DH36" s="278">
        <v>184.9237</v>
      </c>
      <c r="DI36" s="278">
        <v>131.5616</v>
      </c>
      <c r="DJ36" s="278">
        <v>135.4751</v>
      </c>
      <c r="DK36" s="278">
        <v>114.21639999999999</v>
      </c>
      <c r="DL36" s="278">
        <v>2158.4290000000001</v>
      </c>
      <c r="DM36" s="286">
        <v>-0.21009820831498799</v>
      </c>
      <c r="DN36" s="287"/>
      <c r="DO36" s="288">
        <v>246.82</v>
      </c>
      <c r="DP36" s="289">
        <f>(DO36-DX36)/DX36</f>
        <v>-3.3094629957534857E-2</v>
      </c>
      <c r="DQ36" s="292">
        <v>261.54919999999998</v>
      </c>
      <c r="DR36" s="291"/>
      <c r="DS36" s="292">
        <v>241.21430000000001</v>
      </c>
      <c r="DT36" s="291">
        <f t="shared" ref="DT36:DT57" si="117">(DS36-ET36)/ET36</f>
        <v>9.2352134967815296</v>
      </c>
      <c r="DU36" s="292">
        <f t="shared" ref="DU36:DU57" si="118">DO36+DQ36+DS36</f>
        <v>749.58349999999996</v>
      </c>
      <c r="DV36" s="292">
        <v>245.60040000000001</v>
      </c>
      <c r="DW36" s="291">
        <f t="shared" ref="DW36:DW57" si="119">(DV36-EV36)/EV36</f>
        <v>1.5331223776656531</v>
      </c>
      <c r="DX36" s="292">
        <v>255.268</v>
      </c>
      <c r="DY36" s="291">
        <f t="shared" ref="DY36:DY57" si="120">(DX36-EX36)/EX36</f>
        <v>1.7537832857950404</v>
      </c>
      <c r="DZ36" s="292">
        <v>252.9692</v>
      </c>
      <c r="EA36" s="291">
        <f t="shared" ref="EA36:EA57" si="121">(DZ36-EZ36)/EZ36</f>
        <v>0.89945337137708359</v>
      </c>
      <c r="EB36" s="292">
        <v>256.38310000000001</v>
      </c>
      <c r="EC36" s="291">
        <f t="shared" ref="EC36:EC57" si="122">(EB36-FB36)/FB36</f>
        <v>0.484471657692085</v>
      </c>
      <c r="ED36" s="292">
        <v>138.26679999999999</v>
      </c>
      <c r="EE36" s="291">
        <f t="shared" ref="EE36:EE57" si="123">(ED36-FD36)/FD36</f>
        <v>-0.52890357751277683</v>
      </c>
      <c r="EF36" s="292">
        <v>215.12479999999999</v>
      </c>
      <c r="EG36" s="291">
        <f t="shared" ref="EG36:EG57" si="124">(EF36-FF36)/FF36</f>
        <v>-0.24781538461538463</v>
      </c>
      <c r="EH36" s="292">
        <v>210.5634</v>
      </c>
      <c r="EI36" s="291">
        <f t="shared" ref="EI36:EI57" si="125">(EH36-FH36)/FH36</f>
        <v>-0.27047292381249349</v>
      </c>
      <c r="EJ36" s="292">
        <v>206.51830000000001</v>
      </c>
      <c r="EK36" s="291">
        <f t="shared" ref="EK36:EK57" si="126">(EJ36-FJ36)/FJ36</f>
        <v>-0.19605146371846771</v>
      </c>
      <c r="EL36" s="292">
        <v>202.2508</v>
      </c>
      <c r="EM36" s="291">
        <f t="shared" ref="EM36:EM57" si="127">(EL36-FL36)/FL36</f>
        <v>-0.21333800077790752</v>
      </c>
      <c r="EN36" s="290">
        <f t="shared" si="66"/>
        <v>2732.5282999999999</v>
      </c>
      <c r="EO36" s="291">
        <f t="shared" ref="EO36:EO57" si="128">(EN36-FN36)/FN36</f>
        <v>0.18177700140025604</v>
      </c>
      <c r="EP36" s="293">
        <v>411</v>
      </c>
      <c r="EQ36" s="291">
        <f>(EP36-FP36)/FP36</f>
        <v>1.6622143069160055E-2</v>
      </c>
      <c r="ER36" s="292">
        <v>0</v>
      </c>
      <c r="ES36" s="291">
        <f>(ER36-FQ36)/FQ36</f>
        <v>-1</v>
      </c>
      <c r="ET36" s="292">
        <v>23.5671</v>
      </c>
      <c r="EU36" s="291">
        <f>(ET36-FR36)/FR36</f>
        <v>-0.95578405253283305</v>
      </c>
      <c r="EV36" s="292">
        <v>96.955600000000004</v>
      </c>
      <c r="EW36" s="291">
        <f>(EV36-FS36)/FS36</f>
        <v>-0.7840632516703786</v>
      </c>
      <c r="EX36" s="292">
        <v>92.697199999999995</v>
      </c>
      <c r="EY36" s="291">
        <f>(EX36-FT36)/FT36</f>
        <v>-0.79804531590413941</v>
      </c>
      <c r="EZ36" s="292">
        <v>133.18</v>
      </c>
      <c r="FA36" s="291">
        <f>(EZ36-FU36)/FU36</f>
        <v>-0.69868778280542987</v>
      </c>
      <c r="FB36" s="292">
        <v>172.71</v>
      </c>
      <c r="FC36" s="291">
        <f>(FB36-FV36)/FV36</f>
        <v>-0.63639999999999997</v>
      </c>
      <c r="FD36" s="292">
        <v>293.5</v>
      </c>
      <c r="FE36" s="291">
        <f>(FD36-FW36)/FW36</f>
        <v>-0.3742004264392324</v>
      </c>
      <c r="FF36" s="292">
        <v>286</v>
      </c>
      <c r="FG36" s="291">
        <f>(FF36-FX36)/FX36</f>
        <v>-0.37142857142857144</v>
      </c>
      <c r="FH36" s="292">
        <v>288.63</v>
      </c>
      <c r="FI36" s="291">
        <f>(FH36-FY36)/FY36</f>
        <v>-0.36703947368421053</v>
      </c>
      <c r="FJ36" s="292">
        <v>256.88</v>
      </c>
      <c r="FK36" s="291">
        <f>(FJ36-GA36)/GA36</f>
        <v>-0.35940149625935164</v>
      </c>
      <c r="FL36" s="292">
        <v>257.10000000000002</v>
      </c>
      <c r="FM36" s="291">
        <f>(FL36-GC36)/GC36</f>
        <v>-0.44763132452465348</v>
      </c>
      <c r="FN36" s="292">
        <f t="shared" ref="FN36:FN57" si="129">EP36+ER36+ET36+EV36+EX36+EZ36+FB36+FD36+FF36+FH36+FJ36+FL36</f>
        <v>2312.2199000000001</v>
      </c>
      <c r="FO36" s="291">
        <f>(FN36-(FP36+FQ36+FR36+FS36+FT36+FU36+FV36+FW36+FX36+FY36+GA36+GC36))/(FP36+FQ36+FR36+FS36+FT36+FU36+FV36+FW36+FX36+FY36+GA36+GC36)</f>
        <v>-0.58641896496521917</v>
      </c>
      <c r="FP36" s="293">
        <v>404.28</v>
      </c>
      <c r="FQ36" s="293">
        <v>582</v>
      </c>
      <c r="FR36" s="486">
        <v>533</v>
      </c>
      <c r="FS36" s="486">
        <v>449</v>
      </c>
      <c r="FT36" s="486">
        <v>459</v>
      </c>
      <c r="FU36" s="486">
        <v>442</v>
      </c>
      <c r="FV36" s="493" t="s">
        <v>310</v>
      </c>
      <c r="FW36" s="390" t="s">
        <v>311</v>
      </c>
      <c r="FX36" s="390" t="s">
        <v>312</v>
      </c>
      <c r="FY36" s="390" t="s">
        <v>313</v>
      </c>
      <c r="FZ36" s="294">
        <f>(FY36-HA36)/HA36</f>
        <v>-9.3259097236030986E-2</v>
      </c>
      <c r="GA36" s="390" t="s">
        <v>314</v>
      </c>
      <c r="GB36" s="294">
        <f>(GA36-HC36)/HC36</f>
        <v>-9.6765474367060053E-2</v>
      </c>
      <c r="GC36" s="390" t="s">
        <v>315</v>
      </c>
      <c r="GD36" s="294">
        <f>(GC36-HE36)/HE36</f>
        <v>-0.10893079352924291</v>
      </c>
      <c r="GE36" s="293">
        <f>FP36+FQ36+FR36+FS36+FT36+FU36+FV36+FW36+FX36+FY36+GA36+GC36</f>
        <v>5590.73</v>
      </c>
      <c r="GF36" s="295">
        <f>(GE36-HG36)/HG36</f>
        <v>-0.10605103638169046</v>
      </c>
      <c r="GG36" s="249"/>
      <c r="GH36" s="296"/>
      <c r="GI36" s="297">
        <v>438.16</v>
      </c>
      <c r="GJ36" s="294">
        <f>(GI36-HL36)/HL36</f>
        <v>-0.21573681290160915</v>
      </c>
      <c r="GK36" s="293">
        <v>706.2</v>
      </c>
      <c r="GL36" s="294">
        <f>(GK36-HN36)/HN36</f>
        <v>9.4916804848763515E-3</v>
      </c>
      <c r="GM36" s="293">
        <v>577</v>
      </c>
      <c r="GN36" s="294">
        <f>(GM36-HP36)/HP36</f>
        <v>1.2067634883884086E-2</v>
      </c>
      <c r="GO36" s="293">
        <v>497.71</v>
      </c>
      <c r="GP36" s="294">
        <f>(GO36-HR36)/HR36</f>
        <v>2.754092945475561E-2</v>
      </c>
      <c r="GQ36" s="293">
        <v>508.08</v>
      </c>
      <c r="GR36" s="294">
        <f>(GQ36-HT36)/HT36</f>
        <v>7.3357389269994621E-3</v>
      </c>
      <c r="GS36" s="293">
        <v>493.48</v>
      </c>
      <c r="GT36" s="294">
        <f>(GS36-HW36)/HW36</f>
        <v>-9.8119870778738405E-3</v>
      </c>
      <c r="GU36" s="293">
        <v>532.16999999999996</v>
      </c>
      <c r="GV36" s="294">
        <f>(GU36-HY36)/HY36</f>
        <v>-8.4035179250204796E-3</v>
      </c>
      <c r="GW36" s="293">
        <v>530.08000000000004</v>
      </c>
      <c r="GX36" s="294">
        <f>(GW36-IA36)/IA36</f>
        <v>2.6291399496869363E-3</v>
      </c>
      <c r="GY36" s="293">
        <v>501.88</v>
      </c>
      <c r="GZ36" s="294">
        <f>(GY36-IC36)/IC36</f>
        <v>1.432931142504896E-2</v>
      </c>
      <c r="HA36" s="293">
        <v>502.9</v>
      </c>
      <c r="HB36" s="294">
        <f>(HA36-IE36)/IE36</f>
        <v>2.0992366412213689E-2</v>
      </c>
      <c r="HC36" s="293">
        <v>443.96</v>
      </c>
      <c r="HD36" s="294">
        <f>(HC36-IG36)/IG36</f>
        <v>1.8093425367486839E-2</v>
      </c>
      <c r="HE36" s="293">
        <v>522.35</v>
      </c>
      <c r="HF36" s="294">
        <f>(HE36-II36)/II36</f>
        <v>4.3454017573881266E-3</v>
      </c>
      <c r="HG36" s="293">
        <f>GI36+GK36+GM36+GO36+GQ36+GS36+GU36+GW36+GY36+HA36+HC36+HE36</f>
        <v>6253.97</v>
      </c>
      <c r="HH36" s="293">
        <f>HE36+HC36+HA36+GY36+GW36+GU36+GS36+GQ36+GO36+GM36+GK36+GI36</f>
        <v>6253.9699999999993</v>
      </c>
      <c r="HI36" s="295"/>
      <c r="HJ36" s="494"/>
      <c r="HK36" s="391"/>
      <c r="HL36" s="297">
        <v>558.69000000000005</v>
      </c>
      <c r="HM36" s="298">
        <f>(HL36-IN36)/IN36</f>
        <v>3.1307108707289678E-2</v>
      </c>
      <c r="HN36" s="373">
        <v>699.56</v>
      </c>
      <c r="HO36" s="298">
        <f>(HN36-IP36)/IP36</f>
        <v>-9.476054296768853E-2</v>
      </c>
      <c r="HP36" s="373">
        <v>570.12</v>
      </c>
      <c r="HQ36" s="377">
        <f>(HP36-IR36)/IR36</f>
        <v>-7.7057566534999705E-2</v>
      </c>
      <c r="HR36" s="375">
        <v>484.37</v>
      </c>
      <c r="HS36" s="376">
        <f>(HR36-IT36)/IT36</f>
        <v>-8.8805221910744098E-3</v>
      </c>
      <c r="HT36" s="375">
        <v>504.38</v>
      </c>
      <c r="HU36" s="376">
        <f>(HT36-IV36)/IV36</f>
        <v>-7.9242442252065704E-4</v>
      </c>
      <c r="HV36" s="377"/>
      <c r="HW36" s="375">
        <v>498.37</v>
      </c>
      <c r="HX36" s="376">
        <f>(HW36-IX36)/IX36</f>
        <v>-8.6923658352229868E-3</v>
      </c>
      <c r="HY36" s="375">
        <v>536.67999999999995</v>
      </c>
      <c r="HZ36" s="376">
        <f>(HY36-IZ36)/IZ36</f>
        <v>2.654934965570007E-2</v>
      </c>
      <c r="IA36" s="375">
        <v>528.69000000000005</v>
      </c>
      <c r="IB36" s="308">
        <f>(IA36-JB36)/JB36</f>
        <v>2.9213696291379631E-3</v>
      </c>
      <c r="IC36" s="375">
        <v>494.79</v>
      </c>
      <c r="ID36" s="308">
        <f>(IC36-JD36)/JD36</f>
        <v>4.2623150459721584E-3</v>
      </c>
      <c r="IE36" s="375">
        <v>492.56</v>
      </c>
      <c r="IF36" s="308">
        <f>(IE36-JF36)/JF36</f>
        <v>-8.1142486205772733E-4</v>
      </c>
      <c r="IG36" s="473">
        <v>436.07</v>
      </c>
      <c r="IH36" s="295">
        <f>(IG36-JH36)/JH36</f>
        <v>4.30677107323815E-3</v>
      </c>
      <c r="II36" s="473">
        <v>520.09</v>
      </c>
      <c r="IJ36" s="240">
        <f>(II36-JJ36)/JJ36</f>
        <v>2.8781105352692193E-2</v>
      </c>
      <c r="IK36" s="309">
        <f>HL36+HN36+HP36+HR36+HT36+HW36+HY36+IA36+IC36+IE36+IG36+II36</f>
        <v>6324.37</v>
      </c>
      <c r="IL36" s="53">
        <f>IK36/JL36-1</f>
        <v>-1.2405115079928919E-2</v>
      </c>
      <c r="IM36" s="310"/>
      <c r="IN36" s="378">
        <v>541.73</v>
      </c>
      <c r="IO36" s="328">
        <f>IN36/JP36-1</f>
        <v>-2.6932384413582033E-2</v>
      </c>
      <c r="IP36" s="329">
        <v>772.79</v>
      </c>
      <c r="IQ36" s="328">
        <f>IP36/JQ36-1</f>
        <v>1.276483543874618E-2</v>
      </c>
      <c r="IR36" s="329">
        <v>617.72</v>
      </c>
      <c r="IS36" s="312">
        <f>(IR36-JR36)/JR36</f>
        <v>7.7468298398726517E-3</v>
      </c>
      <c r="IT36" s="420">
        <v>488.71</v>
      </c>
      <c r="IU36" s="328">
        <f>(IT36-JS36)/JS36</f>
        <v>1.6264774932913232E-2</v>
      </c>
      <c r="IV36" s="420">
        <v>504.78</v>
      </c>
      <c r="IW36" s="328">
        <f>(IV36-JT36)/JT36</f>
        <v>5.7257142216819268E-2</v>
      </c>
      <c r="IX36" s="420">
        <v>502.74</v>
      </c>
      <c r="IY36" s="328">
        <f>(IX36-JU36)/JU36</f>
        <v>-2.1269542976870792E-2</v>
      </c>
      <c r="IZ36" s="420">
        <v>522.79999999999995</v>
      </c>
      <c r="JA36" s="328">
        <f>(IZ36-JV36)/JV36</f>
        <v>2.2924404988468334E-2</v>
      </c>
      <c r="JB36" s="329">
        <v>527.15</v>
      </c>
      <c r="JC36" s="328">
        <f>(JB36-JW36)/JW36</f>
        <v>6.9971512099014074E-2</v>
      </c>
      <c r="JD36" s="329">
        <v>492.69</v>
      </c>
      <c r="JE36" s="380">
        <f>(JD36-JX36)/JX36</f>
        <v>-4.0911797208957029E-3</v>
      </c>
      <c r="JF36" s="329">
        <v>492.96</v>
      </c>
      <c r="JG36" s="382">
        <f>(JF36-JY36)/JY36</f>
        <v>-2.8186732569447127E-2</v>
      </c>
      <c r="JH36" s="293">
        <v>434.2</v>
      </c>
      <c r="JI36" s="295">
        <f>(JH36-JZ36)/JZ36</f>
        <v>-5.0263793591849196E-2</v>
      </c>
      <c r="JJ36" s="383">
        <v>505.54</v>
      </c>
      <c r="JK36" s="298">
        <f>(JJ36-KA36)/KA36</f>
        <v>-7.4470356892799558E-2</v>
      </c>
      <c r="JL36" s="317">
        <f t="shared" ref="JL36:JL57" si="130">JJ36+JH36+JF36+JD36+JB36+IZ36+IX36+IV36+IT36+IR36+IP36+IN36</f>
        <v>6403.8099999999995</v>
      </c>
      <c r="JM36" s="316">
        <f>JL36/JO36-1</f>
        <v>-1.5686029883706931E-3</v>
      </c>
      <c r="JN36" s="318"/>
      <c r="JO36" s="442">
        <v>6413.87081693046</v>
      </c>
      <c r="JP36" s="306">
        <v>556.72390214479299</v>
      </c>
      <c r="JQ36" s="306">
        <v>763.04979493607198</v>
      </c>
      <c r="JR36" s="306">
        <v>612.97141475320097</v>
      </c>
      <c r="JS36" s="306">
        <v>480.88845747139197</v>
      </c>
      <c r="JT36" s="306">
        <v>477.44297942655197</v>
      </c>
      <c r="JU36" s="306">
        <v>513.66542891606298</v>
      </c>
      <c r="JV36" s="306">
        <v>511.08371004785403</v>
      </c>
      <c r="JW36" s="306">
        <v>492.67666852724398</v>
      </c>
      <c r="JX36" s="306">
        <v>494.71396373608098</v>
      </c>
      <c r="JY36" s="306">
        <v>507.25794401158203</v>
      </c>
      <c r="JZ36" s="306">
        <v>457.17958004583198</v>
      </c>
      <c r="KA36" s="306">
        <v>546.21697291379496</v>
      </c>
    </row>
    <row r="37" spans="1:287" ht="28.8" hidden="1" customHeight="1">
      <c r="A37" s="662"/>
      <c r="B37" s="71" t="s">
        <v>209</v>
      </c>
      <c r="C37" s="319">
        <v>8460.3268000000007</v>
      </c>
      <c r="D37" s="275">
        <f t="shared" si="78"/>
        <v>-0.21662029734889254</v>
      </c>
      <c r="E37" s="319">
        <v>10893.683499999999</v>
      </c>
      <c r="F37" s="275">
        <f t="shared" si="79"/>
        <v>-0.17177285361880901</v>
      </c>
      <c r="G37" s="319">
        <v>10915.655000000001</v>
      </c>
      <c r="H37" s="275">
        <f t="shared" si="80"/>
        <v>3.1741964119453847E-3</v>
      </c>
      <c r="I37" s="319">
        <v>9181.1169000000009</v>
      </c>
      <c r="J37" s="275">
        <f t="shared" si="81"/>
        <v>-0.17322201140447402</v>
      </c>
      <c r="K37" s="319">
        <v>9903.4410000000007</v>
      </c>
      <c r="L37" s="275">
        <f t="shared" si="82"/>
        <v>-9.1016045068984308E-2</v>
      </c>
      <c r="M37" s="319">
        <v>9184.0432000000001</v>
      </c>
      <c r="N37" s="275">
        <f t="shared" si="83"/>
        <v>-0.10131471343938869</v>
      </c>
      <c r="O37" s="319">
        <v>9351.8498</v>
      </c>
      <c r="P37" s="275">
        <f t="shared" si="84"/>
        <v>-0.13519278071159668</v>
      </c>
      <c r="Q37" s="126"/>
      <c r="R37" s="126"/>
      <c r="S37" s="274">
        <f t="shared" si="97"/>
        <v>67890.116200000004</v>
      </c>
      <c r="T37" s="275">
        <f t="shared" si="98"/>
        <v>-0.22694907746362791</v>
      </c>
      <c r="U37" s="275"/>
      <c r="V37" s="319">
        <v>10799.777899999999</v>
      </c>
      <c r="W37" s="343">
        <f t="shared" si="85"/>
        <v>0.1425069436758517</v>
      </c>
      <c r="X37" s="384">
        <v>13153.014300000001</v>
      </c>
      <c r="Y37" s="344">
        <f t="shared" si="86"/>
        <v>-2.9851774375794005E-2</v>
      </c>
      <c r="Z37" s="384">
        <v>10881.1162</v>
      </c>
      <c r="AA37" s="344">
        <f t="shared" si="87"/>
        <v>5.9204117794310784E-2</v>
      </c>
      <c r="AB37" s="384">
        <v>11104.6944</v>
      </c>
      <c r="AC37" s="344">
        <f t="shared" si="88"/>
        <v>-1.2513545076649146E-2</v>
      </c>
      <c r="AD37" s="319">
        <v>10895.0669</v>
      </c>
      <c r="AE37" s="344">
        <f t="shared" si="89"/>
        <v>-7.7068078030852472E-2</v>
      </c>
      <c r="AF37" s="319">
        <v>10219.420899999999</v>
      </c>
      <c r="AG37" s="344">
        <f t="shared" si="90"/>
        <v>-2.896276029346645E-2</v>
      </c>
      <c r="AH37" s="319">
        <v>10813.7971</v>
      </c>
      <c r="AI37" s="344">
        <f t="shared" si="91"/>
        <v>-9.2155494214050115E-3</v>
      </c>
      <c r="AJ37" s="319">
        <v>9954.1267000000007</v>
      </c>
      <c r="AK37" s="344">
        <f t="shared" si="92"/>
        <v>-4.1678926727177545E-2</v>
      </c>
      <c r="AL37" s="319">
        <v>9722.3011000000006</v>
      </c>
      <c r="AM37" s="344">
        <f t="shared" si="93"/>
        <v>-1.3849838081937405E-2</v>
      </c>
      <c r="AN37" s="319">
        <v>10569.0524</v>
      </c>
      <c r="AO37" s="344">
        <f t="shared" si="94"/>
        <v>-1.4591286303958895E-2</v>
      </c>
      <c r="AP37" s="319">
        <v>9485.8706000000002</v>
      </c>
      <c r="AQ37" s="344">
        <f t="shared" si="95"/>
        <v>3.8679889273417478E-2</v>
      </c>
      <c r="AR37" s="319">
        <v>8968.5755000000008</v>
      </c>
      <c r="AS37" s="344">
        <f t="shared" si="96"/>
        <v>-1.1573861817899656E-2</v>
      </c>
      <c r="AT37" s="276">
        <f t="shared" si="99"/>
        <v>126566.81399999998</v>
      </c>
      <c r="AU37" s="275">
        <f t="shared" si="100"/>
        <v>-3.0174813182124449E-3</v>
      </c>
      <c r="AV37" s="277"/>
      <c r="AW37" s="384">
        <v>9452.7021999999997</v>
      </c>
      <c r="AX37" s="343">
        <v>2.0590051571166602E-2</v>
      </c>
      <c r="AY37" s="360">
        <v>13557.736800000001</v>
      </c>
      <c r="AZ37" s="344">
        <f t="shared" si="67"/>
        <v>0.27553519468245602</v>
      </c>
      <c r="BA37" s="360">
        <v>10272.9172</v>
      </c>
      <c r="BB37" s="344">
        <f t="shared" si="68"/>
        <v>8.5502118463270715E-2</v>
      </c>
      <c r="BC37" s="360">
        <v>11245.4144</v>
      </c>
      <c r="BD37" s="344">
        <f t="shared" si="69"/>
        <v>0.1324814372286256</v>
      </c>
      <c r="BE37" s="321">
        <v>11804.843500000001</v>
      </c>
      <c r="BF37" s="344">
        <f t="shared" si="70"/>
        <v>0.11044636566075439</v>
      </c>
      <c r="BG37" s="319">
        <v>10524.2317</v>
      </c>
      <c r="BH37" s="344">
        <f t="shared" si="71"/>
        <v>8.8279486934465634E-2</v>
      </c>
      <c r="BI37" s="319">
        <v>10914.3791</v>
      </c>
      <c r="BJ37" s="344">
        <f t="shared" si="72"/>
        <v>5.0056263704783444E-2</v>
      </c>
      <c r="BK37" s="319">
        <v>10387.047699999999</v>
      </c>
      <c r="BL37" s="344">
        <f t="shared" si="73"/>
        <v>2.8928488282859322E-2</v>
      </c>
      <c r="BM37" s="319">
        <v>9858.8444999999992</v>
      </c>
      <c r="BN37" s="344">
        <f t="shared" si="74"/>
        <v>1.5351451852920306E-2</v>
      </c>
      <c r="BO37" s="319">
        <v>10725.552</v>
      </c>
      <c r="BP37" s="344">
        <f t="shared" si="75"/>
        <v>8.0500851328497713E-3</v>
      </c>
      <c r="BQ37" s="319">
        <v>9132.6218000000008</v>
      </c>
      <c r="BR37" s="344">
        <f t="shared" si="76"/>
        <v>-3.3961351099448867E-2</v>
      </c>
      <c r="BS37" s="319">
        <v>9073.5920000000006</v>
      </c>
      <c r="BT37" s="344">
        <f t="shared" si="77"/>
        <v>6.9960838309207185E-2</v>
      </c>
      <c r="BU37" s="274">
        <f t="shared" si="101"/>
        <v>126949.8829</v>
      </c>
      <c r="BV37" s="275">
        <f t="shared" si="102"/>
        <v>7.2585934903972138E-2</v>
      </c>
      <c r="BW37" s="345"/>
      <c r="BX37" s="384">
        <v>9261.9971999999998</v>
      </c>
      <c r="BY37" s="344">
        <f t="shared" si="103"/>
        <v>-0.17695763622303839</v>
      </c>
      <c r="BZ37" s="384">
        <v>10629.0574</v>
      </c>
      <c r="CA37" s="344">
        <f t="shared" si="104"/>
        <v>-0.2037270884738257</v>
      </c>
      <c r="CB37" s="360">
        <v>9463.7468000000008</v>
      </c>
      <c r="CC37" s="275">
        <f t="shared" si="105"/>
        <v>-1.1474340871335809E-3</v>
      </c>
      <c r="CD37" s="274">
        <v>9929.8884999999991</v>
      </c>
      <c r="CE37" s="275">
        <v>0.15373218252387499</v>
      </c>
      <c r="CF37" s="319">
        <v>10630.7192</v>
      </c>
      <c r="CG37" s="275">
        <f t="shared" si="106"/>
        <v>0.15117054103737382</v>
      </c>
      <c r="CH37" s="319">
        <v>9670.5228999999999</v>
      </c>
      <c r="CI37" s="275">
        <f t="shared" si="107"/>
        <v>4.7763466451795633E-3</v>
      </c>
      <c r="CJ37" s="319">
        <v>10394.0898</v>
      </c>
      <c r="CK37" s="275">
        <f t="shared" si="108"/>
        <v>-2.9063863674047119E-2</v>
      </c>
      <c r="CL37" s="274">
        <v>10095.0142</v>
      </c>
      <c r="CM37" s="275">
        <f t="shared" si="109"/>
        <v>2.0531787633157883E-3</v>
      </c>
      <c r="CN37" s="274">
        <v>9709.7852000000003</v>
      </c>
      <c r="CO37" s="275">
        <f t="shared" si="110"/>
        <v>3.3191626885160197E-2</v>
      </c>
      <c r="CP37" s="274">
        <v>10639.8999</v>
      </c>
      <c r="CQ37" s="275">
        <f t="shared" si="111"/>
        <v>0.63420364814207741</v>
      </c>
      <c r="CR37" s="274">
        <v>9453.6815999999999</v>
      </c>
      <c r="CS37" s="275">
        <f t="shared" si="112"/>
        <v>0.52741327388489334</v>
      </c>
      <c r="CT37" s="274">
        <v>8480.3029000000006</v>
      </c>
      <c r="CU37" s="275">
        <f t="shared" si="113"/>
        <v>0.58968773780612005</v>
      </c>
      <c r="CV37" s="274">
        <f t="shared" si="114"/>
        <v>118358.7056</v>
      </c>
      <c r="CW37" s="275">
        <f t="shared" si="115"/>
        <v>7.8394198809902838E-2</v>
      </c>
      <c r="CX37" s="323">
        <f t="shared" si="116"/>
        <v>-0.10296292398931639</v>
      </c>
      <c r="CY37" s="323"/>
      <c r="CZ37" s="385">
        <v>11253.3663</v>
      </c>
      <c r="DA37" s="384">
        <v>13348.5106</v>
      </c>
      <c r="DB37" s="384">
        <v>9474.6183000000001</v>
      </c>
      <c r="DC37" s="384">
        <v>8606.7535000000007</v>
      </c>
      <c r="DD37" s="360">
        <v>9234.7039999999997</v>
      </c>
      <c r="DE37" s="360">
        <v>9624.5527000000002</v>
      </c>
      <c r="DF37" s="360">
        <v>10705.225</v>
      </c>
      <c r="DG37" s="360">
        <v>10074.3298</v>
      </c>
      <c r="DH37" s="360">
        <v>9397.8551000000007</v>
      </c>
      <c r="DI37" s="360">
        <v>6510.7551999999996</v>
      </c>
      <c r="DJ37" s="360">
        <v>6189.3410000000003</v>
      </c>
      <c r="DK37" s="360">
        <v>5334.5715</v>
      </c>
      <c r="DL37" s="360">
        <v>109754.583</v>
      </c>
      <c r="DM37" s="362">
        <v>-0.210768786901009</v>
      </c>
      <c r="DN37" s="326"/>
      <c r="DO37" s="327">
        <v>11862.69</v>
      </c>
      <c r="DP37" s="84">
        <f>(DO37-DX37)/DX37</f>
        <v>-0.16308226450332275</v>
      </c>
      <c r="DQ37" s="109">
        <v>13066.686799999999</v>
      </c>
      <c r="DR37" s="53"/>
      <c r="DS37" s="109">
        <v>13069.803099999999</v>
      </c>
      <c r="DT37" s="53">
        <f t="shared" si="117"/>
        <v>1.1833792751987064</v>
      </c>
      <c r="DU37" s="109">
        <f t="shared" si="118"/>
        <v>37999.179899999996</v>
      </c>
      <c r="DV37" s="109">
        <v>13570.524100000001</v>
      </c>
      <c r="DW37" s="53">
        <f t="shared" si="119"/>
        <v>0.18615582356416885</v>
      </c>
      <c r="DX37" s="109">
        <v>14174.2605</v>
      </c>
      <c r="DY37" s="53">
        <f t="shared" si="120"/>
        <v>1.2486690516229337</v>
      </c>
      <c r="DZ37" s="109">
        <v>12327.6149</v>
      </c>
      <c r="EA37" s="53">
        <f t="shared" si="121"/>
        <v>-0.33697084419995399</v>
      </c>
      <c r="EB37" s="109">
        <v>13495.246300000001</v>
      </c>
      <c r="EC37" s="53">
        <f t="shared" si="122"/>
        <v>6.7494672511742709E-2</v>
      </c>
      <c r="ED37" s="109">
        <v>6418.3693999999996</v>
      </c>
      <c r="EE37" s="53">
        <f t="shared" si="123"/>
        <v>-0.60838528326062424</v>
      </c>
      <c r="EF37" s="109">
        <v>10618.194600000001</v>
      </c>
      <c r="EG37" s="53">
        <f t="shared" si="124"/>
        <v>-0.33372940296522002</v>
      </c>
      <c r="EH37" s="109">
        <v>10796.843699999999</v>
      </c>
      <c r="EI37" s="53">
        <f t="shared" si="125"/>
        <v>-0.3898464676193496</v>
      </c>
      <c r="EJ37" s="109">
        <v>9820.3518999999997</v>
      </c>
      <c r="EK37" s="53">
        <f t="shared" si="126"/>
        <v>-0.31922200678119322</v>
      </c>
      <c r="EL37" s="109">
        <v>9844.5975999999991</v>
      </c>
      <c r="EM37" s="53">
        <f t="shared" si="127"/>
        <v>-0.26183824411545942</v>
      </c>
      <c r="EN37" s="111">
        <f t="shared" si="66"/>
        <v>139065.18289999999</v>
      </c>
      <c r="EO37" s="53">
        <f t="shared" si="128"/>
        <v>-8.1868517599342883E-2</v>
      </c>
      <c r="EP37" s="386">
        <v>18717</v>
      </c>
      <c r="EQ37" s="53">
        <f>(EP37-FP37)/FP37</f>
        <v>1.2347535333725332E-2</v>
      </c>
      <c r="ER37" s="109">
        <v>0</v>
      </c>
      <c r="ES37" s="53">
        <f>(ER37-FQ37)/FQ37</f>
        <v>-1</v>
      </c>
      <c r="ET37" s="109">
        <v>5986.0433999999996</v>
      </c>
      <c r="EU37" s="53">
        <f>(ET37-FR37)/FR37</f>
        <v>-0.77896597740196449</v>
      </c>
      <c r="EV37" s="109">
        <v>11440.76</v>
      </c>
      <c r="EW37" s="53">
        <f>(EV37-FS37)/FS37</f>
        <v>-0.51003169164882223</v>
      </c>
      <c r="EX37" s="109">
        <v>6303.4</v>
      </c>
      <c r="EY37" s="53">
        <f>(EX37-FT37)/FT37</f>
        <v>-0.74759139871060742</v>
      </c>
      <c r="EZ37" s="109">
        <v>18592.87</v>
      </c>
      <c r="FA37" s="53">
        <f>(EZ37-FU37)/FU37</f>
        <v>-0.17741582975711193</v>
      </c>
      <c r="FB37" s="109">
        <v>12641.98</v>
      </c>
      <c r="FC37" s="53">
        <f>(FB37-FV37)/FV37</f>
        <v>-0.52726123700545957</v>
      </c>
      <c r="FD37" s="109">
        <v>16389.5</v>
      </c>
      <c r="FE37" s="53">
        <f>(FD37-FW37)/FW37</f>
        <v>-0.34775947150588982</v>
      </c>
      <c r="FF37" s="109">
        <v>15936.76</v>
      </c>
      <c r="FG37" s="53">
        <f>(FF37-FX37)/FX37</f>
        <v>-0.37028765607712977</v>
      </c>
      <c r="FH37" s="109">
        <v>17695.29</v>
      </c>
      <c r="FI37" s="53">
        <f>(FH37-FY37)/FY37</f>
        <v>-0.30366401699984258</v>
      </c>
      <c r="FJ37" s="109">
        <v>14425.19</v>
      </c>
      <c r="FK37" s="53">
        <f>(FJ37-GA37)/GA37</f>
        <v>-0.32441035968527537</v>
      </c>
      <c r="FL37" s="109">
        <v>13336.64</v>
      </c>
      <c r="FM37" s="53">
        <f>(FL37-GC37)/GC37</f>
        <v>-0.44119997134066608</v>
      </c>
      <c r="FN37" s="109">
        <f t="shared" si="129"/>
        <v>151465.43339999998</v>
      </c>
      <c r="FO37" s="53">
        <f>(FN37-(FP37+FQ37+FR37+FS37+FT37+FU37+FV37+FW37+FX37+FY37+GA37+GC37))/(FP37+FQ37+FR37+FS37+FT37+FU37+FV37+FW37+FX37+FY37+GA37+GC37)</f>
        <v>-0.48224429849934858</v>
      </c>
      <c r="FP37" s="386">
        <v>18488.71</v>
      </c>
      <c r="FQ37" s="386">
        <v>28237</v>
      </c>
      <c r="FR37" s="489">
        <v>27082</v>
      </c>
      <c r="FS37" s="489">
        <v>23350</v>
      </c>
      <c r="FT37" s="489">
        <v>24973</v>
      </c>
      <c r="FU37" s="489">
        <v>22603</v>
      </c>
      <c r="FV37" s="495" t="s">
        <v>316</v>
      </c>
      <c r="FW37" s="387" t="s">
        <v>317</v>
      </c>
      <c r="FX37" s="387" t="s">
        <v>318</v>
      </c>
      <c r="FY37" s="387" t="s">
        <v>319</v>
      </c>
      <c r="FZ37" s="328">
        <f>(FY37-HA37)/HA37</f>
        <v>-0.1095000907600647</v>
      </c>
      <c r="GA37" s="387" t="s">
        <v>320</v>
      </c>
      <c r="GB37" s="328">
        <f>(GA37-HC37)/HC37</f>
        <v>-9.739600946905648E-2</v>
      </c>
      <c r="GC37" s="387" t="s">
        <v>321</v>
      </c>
      <c r="GD37" s="328">
        <f>(GC37-HE37)/HE37</f>
        <v>-0.18302354852876895</v>
      </c>
      <c r="GE37" s="329">
        <f>FP37+FQ37+FR37+FS37+FT37+FU37+FV37+FW37+FX37+FY37+GA37+GC37</f>
        <v>292542.27999999997</v>
      </c>
      <c r="GF37" s="388">
        <f>(GE37-HG37)/HG37</f>
        <v>-0.11534005148309429</v>
      </c>
      <c r="GG37" s="330"/>
      <c r="GH37" s="310"/>
      <c r="GI37" s="332">
        <v>19293.68</v>
      </c>
      <c r="GJ37" s="53">
        <f>(GI37-HL37)/HL37</f>
        <v>-0.277368339638768</v>
      </c>
      <c r="GK37" s="109">
        <v>34436.870000000003</v>
      </c>
      <c r="GL37" s="53">
        <f>(GK37-HN37)/HN37</f>
        <v>1.6418240403581932E-2</v>
      </c>
      <c r="GM37" s="109">
        <v>30180</v>
      </c>
      <c r="GN37" s="53">
        <f>(GM37-HP37)/HP37</f>
        <v>1.5820273187662881E-2</v>
      </c>
      <c r="GO37" s="109">
        <v>25932.36</v>
      </c>
      <c r="GP37" s="53">
        <f>(GO37-HR37)/HR37</f>
        <v>3.2916898185489887E-2</v>
      </c>
      <c r="GQ37" s="109">
        <v>27618.26</v>
      </c>
      <c r="GR37" s="53">
        <f>(GQ37-HT37)/HT37</f>
        <v>1.0483789530991728E-2</v>
      </c>
      <c r="GS37" s="109">
        <v>25251.040000000001</v>
      </c>
      <c r="GT37" s="53">
        <f>(GS37-HW37)/HW37</f>
        <v>-2.3082828553174279E-4</v>
      </c>
      <c r="GU37" s="109">
        <v>29821.93</v>
      </c>
      <c r="GV37" s="53">
        <f>(GU37-HY37)/HY37</f>
        <v>1.0148250493778727E-2</v>
      </c>
      <c r="GW37" s="109">
        <v>28293.34</v>
      </c>
      <c r="GX37" s="53">
        <f>(GW37-IA37)/IA37</f>
        <v>1.3623367117984529E-2</v>
      </c>
      <c r="GY37" s="109">
        <v>28449.759999999998</v>
      </c>
      <c r="GZ37" s="53">
        <f>(GY37-IC37)/IC37</f>
        <v>-4.2035306600112621E-2</v>
      </c>
      <c r="HA37" s="109">
        <v>28536.78</v>
      </c>
      <c r="HB37" s="53">
        <f>(HA37-IE37)/IE37</f>
        <v>3.3313079946322488E-2</v>
      </c>
      <c r="HC37" s="109">
        <v>23656</v>
      </c>
      <c r="HD37" s="53">
        <f>(HC37-IG37)/IG37</f>
        <v>-2.4967283893371252E-2</v>
      </c>
      <c r="HE37" s="109">
        <v>29213.29</v>
      </c>
      <c r="HF37" s="53">
        <f>(HE37-II37)/II37</f>
        <v>-4.9167570143253216E-2</v>
      </c>
      <c r="HG37" s="329">
        <f>GI37+GK37+GM37+GO37+GQ37+GS37+GU37+GW37+GY37+HA37+HC37+HE37</f>
        <v>330683.31</v>
      </c>
      <c r="HH37" s="109">
        <f>HE37+HC37+HA37+GY37+GW37+GU37+GS37+GQ37+GO37+GM37+GK37+GI37</f>
        <v>330683.31</v>
      </c>
      <c r="HI37" s="312"/>
      <c r="HJ37" s="496"/>
      <c r="HK37" s="396"/>
      <c r="HL37" s="332">
        <v>26699.19</v>
      </c>
      <c r="HM37" s="333">
        <f>(HL37-IN37)/IN37</f>
        <v>5.177779476080583E-2</v>
      </c>
      <c r="HN37" s="336">
        <v>33880.61</v>
      </c>
      <c r="HO37" s="333">
        <f>(HN37-IP37)/IP37</f>
        <v>-0.13394695546169788</v>
      </c>
      <c r="HP37" s="336">
        <v>29709.98</v>
      </c>
      <c r="HQ37" s="338">
        <f>(HP37-IR37)/IR37</f>
        <v>-1.769797978261714E-2</v>
      </c>
      <c r="HR37" s="352">
        <v>25105.95</v>
      </c>
      <c r="HS37" s="245">
        <f>(HR37-IT37)/IT37</f>
        <v>-4.0901400143104852E-2</v>
      </c>
      <c r="HT37" s="352">
        <v>27331.72</v>
      </c>
      <c r="HU37" s="245">
        <f>(HT37-IV37)/IV37</f>
        <v>-5.9199250986608221E-2</v>
      </c>
      <c r="HV37" s="338"/>
      <c r="HW37" s="352">
        <v>25256.87</v>
      </c>
      <c r="HX37" s="245">
        <f>(HW37-IX37)/IX37</f>
        <v>-5.2347834443622534E-3</v>
      </c>
      <c r="HY37" s="352">
        <v>29522.33</v>
      </c>
      <c r="HZ37" s="245">
        <f>(HY37-IZ37)/IZ37</f>
        <v>2.1276559702272066E-4</v>
      </c>
      <c r="IA37" s="352">
        <v>27913.07</v>
      </c>
      <c r="IB37" s="337">
        <f>(IA37-JB37)/JB37</f>
        <v>3.2920606667941514E-3</v>
      </c>
      <c r="IC37" s="352">
        <v>29698.13</v>
      </c>
      <c r="ID37" s="339">
        <f>(IC37-JD37)/JD37</f>
        <v>2.5162379036437134E-3</v>
      </c>
      <c r="IE37" s="352">
        <v>27616.78</v>
      </c>
      <c r="IF37" s="339">
        <f>(IE37-JF37)/JF37</f>
        <v>-6.592791526349312E-3</v>
      </c>
      <c r="IG37" s="478">
        <v>24261.75</v>
      </c>
      <c r="IH37" s="380">
        <f>(IG37-JH37)/JH37</f>
        <v>-3.5751248521487416E-3</v>
      </c>
      <c r="II37" s="478">
        <v>30723.91</v>
      </c>
      <c r="IJ37" s="240">
        <f>(II37-JJ37)/JJ37</f>
        <v>-2.7672673737084753E-2</v>
      </c>
      <c r="IK37" s="309">
        <f>HL37+HN37+HP37+HR37+HT37+HW37+HY37+IA37+IC37+IE37+IG37+II37</f>
        <v>337720.29</v>
      </c>
      <c r="IL37" s="53">
        <f>IK37/JL37-1</f>
        <v>-2.4147051886107662E-2</v>
      </c>
      <c r="IM37" s="310"/>
      <c r="IN37" s="332">
        <v>25384.82</v>
      </c>
      <c r="IO37" s="53">
        <f>IN37/JP37-1</f>
        <v>-3.8313628465782346E-2</v>
      </c>
      <c r="IP37" s="109">
        <v>39120.71</v>
      </c>
      <c r="IQ37" s="53">
        <f>IP37/JQ37-1</f>
        <v>7.7235402900997174E-2</v>
      </c>
      <c r="IR37" s="109">
        <v>30245.26</v>
      </c>
      <c r="IS37" s="312">
        <f>(IR37-JR37)/JR37</f>
        <v>-5.5088812179993146E-2</v>
      </c>
      <c r="IT37" s="423">
        <v>26176.61</v>
      </c>
      <c r="IU37" s="53">
        <f>(IT37-JS37)/JS37</f>
        <v>-8.0720502976456641E-3</v>
      </c>
      <c r="IV37" s="423">
        <v>29051.55</v>
      </c>
      <c r="IW37" s="53">
        <f>(IV37-JT37)/JT37</f>
        <v>-7.4434216564643746E-2</v>
      </c>
      <c r="IX37" s="423">
        <v>25389.78</v>
      </c>
      <c r="IY37" s="53">
        <f>(IX37-JU37)/JU37</f>
        <v>-0.10781178711174798</v>
      </c>
      <c r="IZ37" s="423">
        <v>29516.05</v>
      </c>
      <c r="JA37" s="53">
        <f>(IZ37-JV37)/JV37</f>
        <v>-2.0279222774792886E-2</v>
      </c>
      <c r="JB37" s="109">
        <v>27821.48</v>
      </c>
      <c r="JC37" s="53">
        <f>(JB37-JW37)/JW37</f>
        <v>-5.1512627011968577E-2</v>
      </c>
      <c r="JD37" s="109">
        <v>29623.59</v>
      </c>
      <c r="JE37" s="312">
        <f>(JD37-JX37)/JX37</f>
        <v>-8.2653955016722583E-2</v>
      </c>
      <c r="JF37" s="109">
        <v>27800.06</v>
      </c>
      <c r="JG37" s="333">
        <f>(JF37-JY37)/JY37</f>
        <v>-2.1866065288513183E-2</v>
      </c>
      <c r="JH37" s="109">
        <v>24348.799999999999</v>
      </c>
      <c r="JI37" s="312">
        <f>(JH37-JZ37)/JZ37</f>
        <v>-2.4179899079549424E-2</v>
      </c>
      <c r="JJ37" s="109">
        <v>31598.32</v>
      </c>
      <c r="JK37" s="333">
        <f>(JJ37-KA37)/KA37</f>
        <v>-0.26469827051807582</v>
      </c>
      <c r="JL37" s="317">
        <f t="shared" si="130"/>
        <v>346077.03</v>
      </c>
      <c r="JM37" s="316">
        <f>JL37/JO37-1</f>
        <v>-6.2261834007210526E-2</v>
      </c>
      <c r="JN37" s="318"/>
      <c r="JO37" s="424">
        <v>369055.075873558</v>
      </c>
      <c r="JP37" s="244">
        <v>26396.152375022801</v>
      </c>
      <c r="JQ37" s="244">
        <v>36315.841360809201</v>
      </c>
      <c r="JR37" s="244">
        <v>32008.574339963601</v>
      </c>
      <c r="JS37" s="244">
        <v>26389.628407844299</v>
      </c>
      <c r="JT37" s="244">
        <v>31387.882438967699</v>
      </c>
      <c r="JU37" s="244">
        <v>28457.874283954599</v>
      </c>
      <c r="JV37" s="244">
        <v>30127.002188925901</v>
      </c>
      <c r="JW37" s="244">
        <v>29332.472726920601</v>
      </c>
      <c r="JX37" s="244">
        <v>32292.710217701999</v>
      </c>
      <c r="JY37" s="244">
        <v>28421.526964198401</v>
      </c>
      <c r="JZ37" s="244">
        <v>24952.140232644098</v>
      </c>
      <c r="KA37" s="244">
        <v>42973.270336605099</v>
      </c>
    </row>
    <row r="38" spans="1:287" s="94" customFormat="1" ht="28.8" hidden="1" customHeight="1">
      <c r="A38" s="684" t="s">
        <v>102</v>
      </c>
      <c r="B38" s="273" t="s">
        <v>206</v>
      </c>
      <c r="C38" s="274">
        <v>136.70240000000001</v>
      </c>
      <c r="D38" s="275">
        <f t="shared" si="78"/>
        <v>-0.17945590538278278</v>
      </c>
      <c r="E38" s="319">
        <v>146.6421</v>
      </c>
      <c r="F38" s="275">
        <f t="shared" si="79"/>
        <v>-9.7932915565294043E-2</v>
      </c>
      <c r="G38" s="319">
        <v>136.57079999999999</v>
      </c>
      <c r="H38" s="275">
        <f t="shared" si="80"/>
        <v>-0.12673658956732259</v>
      </c>
      <c r="I38" s="319">
        <v>136.31219999999999</v>
      </c>
      <c r="J38" s="275">
        <f t="shared" si="81"/>
        <v>-0.14017110514394071</v>
      </c>
      <c r="K38" s="319">
        <v>142.73339999999999</v>
      </c>
      <c r="L38" s="275">
        <f t="shared" si="82"/>
        <v>-7.2792469744509258E-2</v>
      </c>
      <c r="M38" s="319">
        <v>133.5838</v>
      </c>
      <c r="N38" s="275">
        <f t="shared" si="83"/>
        <v>-0.11236756160524131</v>
      </c>
      <c r="O38" s="319">
        <v>129.17509999999999</v>
      </c>
      <c r="P38" s="275">
        <f t="shared" si="84"/>
        <v>-0.11385337483201485</v>
      </c>
      <c r="Q38" s="126"/>
      <c r="R38" s="126"/>
      <c r="S38" s="274">
        <f t="shared" si="97"/>
        <v>961.71979999999985</v>
      </c>
      <c r="T38" s="275">
        <f t="shared" si="98"/>
        <v>-0.22509674407938807</v>
      </c>
      <c r="U38" s="275"/>
      <c r="V38" s="274">
        <v>166.59970000000001</v>
      </c>
      <c r="W38" s="275">
        <f t="shared" si="85"/>
        <v>0.10327785367701448</v>
      </c>
      <c r="X38" s="274">
        <v>162.56229999999999</v>
      </c>
      <c r="Y38" s="275">
        <f t="shared" si="86"/>
        <v>7.1770558900395853E-2</v>
      </c>
      <c r="Z38" s="274">
        <v>156.3913</v>
      </c>
      <c r="AA38" s="275">
        <f t="shared" si="87"/>
        <v>0.12775491455194832</v>
      </c>
      <c r="AB38" s="274">
        <v>158.5341</v>
      </c>
      <c r="AC38" s="275">
        <f t="shared" si="88"/>
        <v>0.12447733690251495</v>
      </c>
      <c r="AD38" s="319">
        <v>153.93899999999999</v>
      </c>
      <c r="AE38" s="275">
        <f t="shared" si="89"/>
        <v>0.10338435999492535</v>
      </c>
      <c r="AF38" s="319">
        <v>150.49449999999999</v>
      </c>
      <c r="AG38" s="275">
        <f t="shared" si="90"/>
        <v>0.11309042174725348</v>
      </c>
      <c r="AH38" s="319">
        <v>145.77170000000001</v>
      </c>
      <c r="AI38" s="275">
        <f t="shared" si="91"/>
        <v>0.11315704670516391</v>
      </c>
      <c r="AJ38" s="319">
        <v>146.7911</v>
      </c>
      <c r="AK38" s="275">
        <f t="shared" si="92"/>
        <v>-6.1248908827545301E-2</v>
      </c>
      <c r="AL38" s="319">
        <v>151.28370000000001</v>
      </c>
      <c r="AM38" s="275">
        <f t="shared" si="93"/>
        <v>-0.18873947741256691</v>
      </c>
      <c r="AN38" s="319">
        <v>156.92259999999999</v>
      </c>
      <c r="AO38" s="275">
        <f t="shared" si="94"/>
        <v>-0.22621305317305584</v>
      </c>
      <c r="AP38" s="319">
        <v>149.90790000000001</v>
      </c>
      <c r="AQ38" s="275">
        <f t="shared" si="95"/>
        <v>-0.13659360064691584</v>
      </c>
      <c r="AR38" s="319">
        <v>145.35669999999999</v>
      </c>
      <c r="AS38" s="275">
        <f t="shared" si="96"/>
        <v>-0.11039035752886595</v>
      </c>
      <c r="AT38" s="276">
        <f t="shared" si="99"/>
        <v>1844.5545999999999</v>
      </c>
      <c r="AU38" s="275">
        <f t="shared" si="100"/>
        <v>-1.396430052366604E-2</v>
      </c>
      <c r="AV38" s="277"/>
      <c r="AW38" s="363">
        <v>151.0043</v>
      </c>
      <c r="AX38" s="279">
        <v>-8.3243936984832706E-2</v>
      </c>
      <c r="AY38" s="278">
        <v>151.6764</v>
      </c>
      <c r="AZ38" s="279">
        <f t="shared" si="67"/>
        <v>-0.12442540496574805</v>
      </c>
      <c r="BA38" s="278">
        <v>138.67490000000001</v>
      </c>
      <c r="BB38" s="279">
        <f t="shared" si="68"/>
        <v>-0.18289110922427776</v>
      </c>
      <c r="BC38" s="278">
        <v>140.9847</v>
      </c>
      <c r="BD38" s="279">
        <f t="shared" si="69"/>
        <v>-0.16656252493933277</v>
      </c>
      <c r="BE38" s="364">
        <v>139.5153</v>
      </c>
      <c r="BF38" s="279">
        <f t="shared" si="70"/>
        <v>-0.13342757957150675</v>
      </c>
      <c r="BG38" s="281">
        <v>135.20419999999999</v>
      </c>
      <c r="BH38" s="279">
        <f t="shared" si="71"/>
        <v>-0.13922205152920231</v>
      </c>
      <c r="BI38" s="281">
        <v>130.95339999999999</v>
      </c>
      <c r="BJ38" s="279">
        <f t="shared" si="72"/>
        <v>-0.16155051823092081</v>
      </c>
      <c r="BK38" s="281">
        <v>156.36850000000001</v>
      </c>
      <c r="BL38" s="279">
        <f t="shared" si="73"/>
        <v>1.065930365507084E-2</v>
      </c>
      <c r="BM38" s="281">
        <v>186.47980000000001</v>
      </c>
      <c r="BN38" s="279">
        <f t="shared" si="74"/>
        <v>0.25078593414317929</v>
      </c>
      <c r="BO38" s="281">
        <v>202.79820000000001</v>
      </c>
      <c r="BP38" s="279">
        <f t="shared" si="75"/>
        <v>0.3535725823030158</v>
      </c>
      <c r="BQ38" s="281">
        <v>173.62379999999999</v>
      </c>
      <c r="BR38" s="279">
        <f t="shared" si="76"/>
        <v>0.22186128145544814</v>
      </c>
      <c r="BS38" s="281">
        <v>163.3938</v>
      </c>
      <c r="BT38" s="279">
        <f t="shared" si="77"/>
        <v>0.16816744464041733</v>
      </c>
      <c r="BU38" s="278">
        <f t="shared" si="101"/>
        <v>1870.6773000000001</v>
      </c>
      <c r="BV38" s="279">
        <f t="shared" si="102"/>
        <v>-8.4812533262819123E-3</v>
      </c>
      <c r="BW38" s="282"/>
      <c r="BX38" s="363">
        <v>164.7159</v>
      </c>
      <c r="BY38" s="279">
        <f t="shared" si="103"/>
        <v>-0.13795519893152342</v>
      </c>
      <c r="BZ38" s="363">
        <v>173.23070000000001</v>
      </c>
      <c r="CA38" s="497">
        <f t="shared" si="104"/>
        <v>-0.12674607231398494</v>
      </c>
      <c r="CB38" s="498">
        <v>169.7141</v>
      </c>
      <c r="CC38" s="279">
        <f t="shared" si="105"/>
        <v>-2.5353071978903019E-2</v>
      </c>
      <c r="CD38" s="278">
        <v>169.16050000000001</v>
      </c>
      <c r="CE38" s="279">
        <v>0.17829002176026901</v>
      </c>
      <c r="CF38" s="281">
        <v>160.9967</v>
      </c>
      <c r="CG38" s="279">
        <f t="shared" si="106"/>
        <v>0.1066898365983644</v>
      </c>
      <c r="CH38" s="281">
        <v>157.07210000000001</v>
      </c>
      <c r="CI38" s="279">
        <f t="shared" si="107"/>
        <v>3.2795605597944366E-2</v>
      </c>
      <c r="CJ38" s="281">
        <v>156.18520000000001</v>
      </c>
      <c r="CK38" s="279">
        <f t="shared" si="108"/>
        <v>-6.0843330174816801E-3</v>
      </c>
      <c r="CL38" s="278">
        <v>154.7193</v>
      </c>
      <c r="CM38" s="279">
        <f t="shared" si="109"/>
        <v>3.9204464715008047E-3</v>
      </c>
      <c r="CN38" s="278">
        <f>125.6761+CN40</f>
        <v>149.09010000000001</v>
      </c>
      <c r="CO38" s="279">
        <f t="shared" si="110"/>
        <v>-4.8243410515214746E-2</v>
      </c>
      <c r="CP38" s="278">
        <f>128.6553+CP40</f>
        <v>149.82440000000003</v>
      </c>
      <c r="CQ38" s="279">
        <f t="shared" si="111"/>
        <v>1.8562750924795424E-3</v>
      </c>
      <c r="CR38" s="278">
        <v>142.09780000000001</v>
      </c>
      <c r="CS38" s="279">
        <f t="shared" si="112"/>
        <v>0.48056018346310569</v>
      </c>
      <c r="CT38" s="278">
        <v>139.87190000000001</v>
      </c>
      <c r="CU38" s="279">
        <f t="shared" si="113"/>
        <v>0.30197690783986664</v>
      </c>
      <c r="CV38" s="278">
        <f t="shared" si="114"/>
        <v>1886.6787000000004</v>
      </c>
      <c r="CW38" s="279">
        <f t="shared" si="115"/>
        <v>3.3479595326299405E-2</v>
      </c>
      <c r="CX38" s="283">
        <f t="shared" si="116"/>
        <v>-1.5664563420404787E-2</v>
      </c>
      <c r="CY38" s="283"/>
      <c r="CZ38" s="367">
        <v>191.07579999999999</v>
      </c>
      <c r="DA38" s="363">
        <v>198.37379999999999</v>
      </c>
      <c r="DB38" s="363">
        <v>174.12880000000001</v>
      </c>
      <c r="DC38" s="363">
        <v>143.56440000000001</v>
      </c>
      <c r="DD38" s="278">
        <v>145.4759</v>
      </c>
      <c r="DE38" s="278">
        <v>152.08439999999999</v>
      </c>
      <c r="DF38" s="278">
        <v>157.1413</v>
      </c>
      <c r="DG38" s="278">
        <v>154.11510000000001</v>
      </c>
      <c r="DH38" s="278">
        <v>156.6473</v>
      </c>
      <c r="DI38" s="278">
        <v>149.54679999999999</v>
      </c>
      <c r="DJ38" s="278">
        <v>95.975700000000003</v>
      </c>
      <c r="DK38" s="278">
        <v>107.43040000000001</v>
      </c>
      <c r="DL38" s="278">
        <v>1825.5597</v>
      </c>
      <c r="DM38" s="286">
        <v>-0.21757715549158599</v>
      </c>
      <c r="DN38" s="287"/>
      <c r="DO38" s="288">
        <v>195.83090000000001</v>
      </c>
      <c r="DP38" s="289">
        <f>(DO38-DX38)/DX38</f>
        <v>-0.11880487757685279</v>
      </c>
      <c r="DQ38" s="306">
        <v>236.24879999999999</v>
      </c>
      <c r="DR38" s="446"/>
      <c r="DS38" s="306">
        <v>213.25989999999999</v>
      </c>
      <c r="DT38" s="291">
        <f t="shared" si="117"/>
        <v>10.847772222222222</v>
      </c>
      <c r="DU38" s="292">
        <f t="shared" si="118"/>
        <v>645.33960000000002</v>
      </c>
      <c r="DV38" s="306">
        <v>210.53970000000001</v>
      </c>
      <c r="DW38" s="291">
        <f t="shared" si="119"/>
        <v>0.16997569354528594</v>
      </c>
      <c r="DX38" s="306">
        <v>222.23330000000001</v>
      </c>
      <c r="DY38" s="291">
        <f t="shared" si="120"/>
        <v>0.45250522875817001</v>
      </c>
      <c r="DZ38" s="306">
        <v>203.1977</v>
      </c>
      <c r="EA38" s="291">
        <f t="shared" si="121"/>
        <v>0.29425286624203822</v>
      </c>
      <c r="EB38" s="306">
        <v>200.4787</v>
      </c>
      <c r="EC38" s="291">
        <f t="shared" si="122"/>
        <v>0.27693439490445865</v>
      </c>
      <c r="ED38" s="306">
        <v>148.3964</v>
      </c>
      <c r="EE38" s="291">
        <f t="shared" si="123"/>
        <v>-0.14801184544881463</v>
      </c>
      <c r="EF38" s="306">
        <v>171.56540000000001</v>
      </c>
      <c r="EG38" s="291">
        <f t="shared" si="124"/>
        <v>-7.6859419197340656E-2</v>
      </c>
      <c r="EH38" s="306">
        <v>177.2809</v>
      </c>
      <c r="EI38" s="291">
        <f t="shared" si="125"/>
        <v>-0.10689048028070743</v>
      </c>
      <c r="EJ38" s="306">
        <v>176.02520000000001</v>
      </c>
      <c r="EK38" s="291">
        <f t="shared" si="126"/>
        <v>-3.7983815301846705E-2</v>
      </c>
      <c r="EL38" s="306">
        <v>178.1568</v>
      </c>
      <c r="EM38" s="291">
        <f t="shared" si="127"/>
        <v>-1.8175325204954632E-2</v>
      </c>
      <c r="EN38" s="290">
        <f t="shared" si="66"/>
        <v>2333.2137000000002</v>
      </c>
      <c r="EO38" s="291">
        <f t="shared" si="128"/>
        <v>4.1191622803105205E-2</v>
      </c>
      <c r="EP38" s="447">
        <v>653</v>
      </c>
      <c r="EQ38" s="291">
        <f>(EP38-FP38)/FP38</f>
        <v>-9.3055555555555558E-2</v>
      </c>
      <c r="ER38" s="306">
        <v>0</v>
      </c>
      <c r="ES38" s="291">
        <f>(ER38-FQ38)/FQ38</f>
        <v>-1</v>
      </c>
      <c r="ET38" s="306">
        <v>18</v>
      </c>
      <c r="EU38" s="291">
        <f>(ET38-FR38)/FR38</f>
        <v>-0.97428571428571431</v>
      </c>
      <c r="EV38" s="306">
        <v>179.9522</v>
      </c>
      <c r="EW38" s="291">
        <f>(EV38-FS38)/FS38</f>
        <v>-0.72315046153846152</v>
      </c>
      <c r="EX38" s="306">
        <v>153</v>
      </c>
      <c r="EY38" s="291">
        <f>(EX38-FT38)/FT38</f>
        <v>-0.76747720364741645</v>
      </c>
      <c r="EZ38" s="306">
        <v>157</v>
      </c>
      <c r="FA38" s="291">
        <f>(EZ38-FU38)/FU38</f>
        <v>-0.74595469255663427</v>
      </c>
      <c r="FB38" s="306">
        <v>157</v>
      </c>
      <c r="FC38" s="291">
        <f>(FB38-FV38)/FV38</f>
        <v>-0.740495867768595</v>
      </c>
      <c r="FD38" s="306">
        <v>174.17660000000001</v>
      </c>
      <c r="FE38" s="291">
        <f>(FD38-FW38)/FW38</f>
        <v>-0.69708417391304345</v>
      </c>
      <c r="FF38" s="306">
        <v>185.84970000000001</v>
      </c>
      <c r="FG38" s="291">
        <f>(FF38-FX38)/FX38</f>
        <v>-0.71407738461538461</v>
      </c>
      <c r="FH38" s="306">
        <v>198.49850000000001</v>
      </c>
      <c r="FI38" s="291">
        <f>(FH38-FY38)/FY38</f>
        <v>-0.71764082503556181</v>
      </c>
      <c r="FJ38" s="306">
        <v>182.9753</v>
      </c>
      <c r="FK38" s="291">
        <f>(FJ38-GA38)/GA38</f>
        <v>-0.70910127186009542</v>
      </c>
      <c r="FL38" s="306">
        <v>181.45480000000001</v>
      </c>
      <c r="FM38" s="291">
        <f>(FL38-GC38)/GC38</f>
        <v>-0.71736012461059195</v>
      </c>
      <c r="FN38" s="292">
        <f t="shared" si="129"/>
        <v>2240.9070999999999</v>
      </c>
      <c r="FO38" s="291">
        <f>(FN38-(FP38+FQ38+FR38+FS38+FT38+FU38+FV38+FW38+FX38+FY38+GA38+GC38))/(FP38+FQ38+FR38+FS38+FT38+FU38+FV38+FW38+FX38+FY38+GA38+GC38)</f>
        <v>-0.71572915133832293</v>
      </c>
      <c r="FP38" s="447">
        <v>720</v>
      </c>
      <c r="FQ38" s="447">
        <v>733</v>
      </c>
      <c r="FR38" s="447">
        <v>700</v>
      </c>
      <c r="FS38" s="447">
        <v>650</v>
      </c>
      <c r="FT38" s="486">
        <v>658</v>
      </c>
      <c r="FU38" s="486">
        <v>618</v>
      </c>
      <c r="FV38" s="493" t="s">
        <v>322</v>
      </c>
      <c r="FW38" s="390" t="s">
        <v>323</v>
      </c>
      <c r="FX38" s="293">
        <v>650</v>
      </c>
      <c r="FY38" s="293">
        <v>703</v>
      </c>
      <c r="FZ38" s="294">
        <f>(FY38-HA38)/HA38</f>
        <v>-0.12995049504950495</v>
      </c>
      <c r="GA38" s="293">
        <v>629</v>
      </c>
      <c r="GB38" s="294">
        <f>(GA38-HC38)/HC38</f>
        <v>-0.10780141843971631</v>
      </c>
      <c r="GC38" s="293">
        <v>642</v>
      </c>
      <c r="GD38" s="294">
        <f>(GC38-HE38)/HE38</f>
        <v>-0.11448275862068966</v>
      </c>
      <c r="GE38" s="293">
        <f>FP38+FQ38+FR38+FS38+FT38+FU38+FV38+FW38+FX38+FY38+GA38+GC38</f>
        <v>7883</v>
      </c>
      <c r="GF38" s="295">
        <f>(GE38-HG38)/HG38</f>
        <v>-0.16209608843537415</v>
      </c>
      <c r="GG38" s="249"/>
      <c r="GH38" s="695"/>
      <c r="GI38" s="297">
        <v>850</v>
      </c>
      <c r="GJ38" s="294">
        <f>(GI38-HL38)/HL38</f>
        <v>0</v>
      </c>
      <c r="GK38" s="293">
        <v>857</v>
      </c>
      <c r="GL38" s="294">
        <f>(GK38-HN38)/HN38</f>
        <v>-9.7894736842105257E-2</v>
      </c>
      <c r="GM38" s="293">
        <v>938</v>
      </c>
      <c r="GN38" s="294">
        <f>(GM38-HP38)/HP38</f>
        <v>2.850877192982456E-2</v>
      </c>
      <c r="GO38" s="447">
        <v>776</v>
      </c>
      <c r="GP38" s="294">
        <f>(GO38-HR38)/HR38</f>
        <v>0</v>
      </c>
      <c r="GQ38" s="447">
        <v>784</v>
      </c>
      <c r="GR38" s="294">
        <f>(GQ38-HT38)/HT38</f>
        <v>-5.1995163240628778E-2</v>
      </c>
      <c r="GS38" s="293">
        <v>763</v>
      </c>
      <c r="GT38" s="294">
        <f>(GS38-HW38)/HW38</f>
        <v>-3.7831021437578813E-2</v>
      </c>
      <c r="GU38" s="293">
        <v>750</v>
      </c>
      <c r="GV38" s="294">
        <f>(GU38-HY38)/HY38</f>
        <v>-3.8461538461538464E-2</v>
      </c>
      <c r="GW38" s="293">
        <v>700</v>
      </c>
      <c r="GX38" s="294">
        <f>(GW38-IA38)/IA38</f>
        <v>-6.4171122994652413E-2</v>
      </c>
      <c r="GY38" s="293">
        <v>752</v>
      </c>
      <c r="GZ38" s="294">
        <f>(GY38-IC38)/IC38</f>
        <v>-4.0816326530612242E-2</v>
      </c>
      <c r="HA38" s="293">
        <v>808</v>
      </c>
      <c r="HB38" s="294">
        <f>(HA38-IE38)/IE38</f>
        <v>-4.3786982248520713E-2</v>
      </c>
      <c r="HC38" s="293">
        <v>705</v>
      </c>
      <c r="HD38" s="294">
        <f>(HC38-IG38)/IG38</f>
        <v>-6.9920844327176782E-2</v>
      </c>
      <c r="HE38" s="293">
        <v>725</v>
      </c>
      <c r="HF38" s="294">
        <f>(HE38-II38)/II38</f>
        <v>-9.6009975062344141E-2</v>
      </c>
      <c r="HG38" s="293">
        <f>GI38+GK38+GM38+GO38+GQ38+GS38+GU38+GW38+GY38+HA38+HC38+HE38</f>
        <v>9408</v>
      </c>
      <c r="HH38" s="293">
        <f>HE38+HC38+HA38+GY38+GW38+GU38+GS38+GQ38+GO38+GM38+GK38+GI38</f>
        <v>9408</v>
      </c>
      <c r="HI38" s="295"/>
      <c r="HJ38" s="494"/>
      <c r="HK38" s="391"/>
      <c r="HL38" s="297">
        <v>850</v>
      </c>
      <c r="HM38" s="298">
        <f>(HL38-IN38)/IN38</f>
        <v>1.3110846245530394E-2</v>
      </c>
      <c r="HN38" s="373">
        <v>950</v>
      </c>
      <c r="HO38" s="298">
        <f>(HN38-IP38)/IP38</f>
        <v>-0.1703056768558952</v>
      </c>
      <c r="HP38" s="373">
        <v>912</v>
      </c>
      <c r="HQ38" s="377">
        <f>(HP38-IR38)/IR38</f>
        <v>-4.8016701461377868E-2</v>
      </c>
      <c r="HR38" s="375">
        <v>776</v>
      </c>
      <c r="HS38" s="376">
        <f>(HR38-IT38)/IT38</f>
        <v>-5.3658536585365853E-2</v>
      </c>
      <c r="HT38" s="375">
        <v>827</v>
      </c>
      <c r="HU38" s="376">
        <f>(HT38-IV38)/IV38</f>
        <v>-3.7252619324796274E-2</v>
      </c>
      <c r="HV38" s="377"/>
      <c r="HW38" s="375">
        <v>793</v>
      </c>
      <c r="HX38" s="376">
        <f>(HW38-IX38)/IX38</f>
        <v>-2.3399014778325122E-2</v>
      </c>
      <c r="HY38" s="375">
        <v>780</v>
      </c>
      <c r="HZ38" s="376">
        <f>(HY38-IZ38)/IZ38</f>
        <v>-5.2247873633049821E-2</v>
      </c>
      <c r="IA38" s="375">
        <v>748</v>
      </c>
      <c r="IB38" s="308">
        <f>(IA38-JB38)/JB38</f>
        <v>-1.9659239842726082E-2</v>
      </c>
      <c r="IC38" s="375">
        <v>784</v>
      </c>
      <c r="ID38" s="308">
        <f>(IC38-JD38)/JD38</f>
        <v>-2.1223470661672909E-2</v>
      </c>
      <c r="IE38" s="375">
        <v>845</v>
      </c>
      <c r="IF38" s="295">
        <f>(IE38-JF38)/JF38</f>
        <v>-8.2159624413145546E-3</v>
      </c>
      <c r="IG38" s="375">
        <v>758</v>
      </c>
      <c r="IH38" s="308">
        <f>(IG38-JH38)/JH38</f>
        <v>5.1317614424410539E-2</v>
      </c>
      <c r="II38" s="375">
        <v>802</v>
      </c>
      <c r="IJ38" s="240">
        <f>(II38-JJ38)/JJ38</f>
        <v>3.8860103626943004E-2</v>
      </c>
      <c r="IK38" s="309">
        <f>HL38+HN38+HP38+HR38+HT38+HW38+HY38+IA38+IC38+IE38+IG38+II38</f>
        <v>9825</v>
      </c>
      <c r="IL38" s="53">
        <f>IK38/JL38-1</f>
        <v>-3.3448106246925735E-2</v>
      </c>
      <c r="IM38" s="250"/>
      <c r="IN38" s="449">
        <v>839</v>
      </c>
      <c r="IO38" s="236">
        <f>IN38/JP38-1</f>
        <v>2.5672371638141733E-2</v>
      </c>
      <c r="IP38" s="329">
        <v>1145</v>
      </c>
      <c r="IQ38" s="236">
        <f>IP38/JQ38-1</f>
        <v>1.4028127103333343E-2</v>
      </c>
      <c r="IR38" s="238">
        <v>958</v>
      </c>
      <c r="IS38" s="312">
        <f>(IR38-JR38)/JR38</f>
        <v>2.0234291799787009E-2</v>
      </c>
      <c r="IT38" s="474">
        <v>820</v>
      </c>
      <c r="IU38" s="236">
        <f>(IT38-JS38)/JS38</f>
        <v>6.1349693251533744E-3</v>
      </c>
      <c r="IV38" s="474">
        <v>859</v>
      </c>
      <c r="IW38" s="236">
        <f>(IV38-JT38)/JT38</f>
        <v>8.2159624413145546E-3</v>
      </c>
      <c r="IX38" s="474">
        <v>812</v>
      </c>
      <c r="IY38" s="328">
        <f>(IX38-JU38)/JU38</f>
        <v>1.7543859649122806E-2</v>
      </c>
      <c r="IZ38" s="474">
        <v>823</v>
      </c>
      <c r="JA38" s="328">
        <f>(IZ38-JV38)/JV38</f>
        <v>-1.555023923444976E-2</v>
      </c>
      <c r="JB38" s="329">
        <v>763</v>
      </c>
      <c r="JC38" s="328">
        <f>(JB38-JW38)/JW38</f>
        <v>7.9260237780713338E-3</v>
      </c>
      <c r="JD38" s="329">
        <v>801</v>
      </c>
      <c r="JE38" s="380">
        <f>(JD38-JX38)/JX38</f>
        <v>-2.5547445255474453E-2</v>
      </c>
      <c r="JF38" s="329">
        <v>852</v>
      </c>
      <c r="JG38" s="333">
        <f>(JF38-JY38)/JY38</f>
        <v>-2.1814006888633754E-2</v>
      </c>
      <c r="JH38" s="293">
        <v>721</v>
      </c>
      <c r="JI38" s="316">
        <f>(JH38-JZ38)/JZ38</f>
        <v>-2.1802542499355624E-2</v>
      </c>
      <c r="JJ38" s="383">
        <v>772</v>
      </c>
      <c r="JK38" s="316">
        <f>(JJ38-KA38)/KA38</f>
        <v>-6.5375302663438259E-2</v>
      </c>
      <c r="JL38" s="317">
        <f t="shared" si="130"/>
        <v>10165</v>
      </c>
      <c r="JM38" s="316">
        <f>JL38/JO38-1</f>
        <v>-3.4538436878384093E-3</v>
      </c>
      <c r="JN38" s="318"/>
      <c r="JO38" s="442">
        <v>10200.23</v>
      </c>
      <c r="JP38" s="306">
        <v>818</v>
      </c>
      <c r="JQ38" s="306">
        <v>1129.1600000000001</v>
      </c>
      <c r="JR38" s="306">
        <v>939</v>
      </c>
      <c r="JS38" s="306">
        <v>815</v>
      </c>
      <c r="JT38" s="306">
        <v>852</v>
      </c>
      <c r="JU38" s="306">
        <v>798</v>
      </c>
      <c r="JV38" s="306">
        <v>836</v>
      </c>
      <c r="JW38" s="306">
        <v>757</v>
      </c>
      <c r="JX38" s="306">
        <v>822</v>
      </c>
      <c r="JY38" s="306">
        <v>871</v>
      </c>
      <c r="JZ38" s="306">
        <v>737.07</v>
      </c>
      <c r="KA38" s="306">
        <v>826</v>
      </c>
    </row>
    <row r="39" spans="1:287" ht="28.8" hidden="1" customHeight="1">
      <c r="A39" s="686"/>
      <c r="B39" s="71" t="s">
        <v>209</v>
      </c>
      <c r="C39" s="319">
        <v>7888.0718999999999</v>
      </c>
      <c r="D39" s="275">
        <f t="shared" si="78"/>
        <v>-8.8369013302629695E-2</v>
      </c>
      <c r="E39" s="319">
        <v>9890.8953999999994</v>
      </c>
      <c r="F39" s="275">
        <f t="shared" si="79"/>
        <v>0.11448140291604858</v>
      </c>
      <c r="G39" s="319">
        <v>9258.3636000000006</v>
      </c>
      <c r="H39" s="275">
        <f t="shared" si="80"/>
        <v>6.8712206309178514E-2</v>
      </c>
      <c r="I39" s="319">
        <v>9236.1468000000004</v>
      </c>
      <c r="J39" s="275">
        <f t="shared" si="81"/>
        <v>3.7252874068862685E-3</v>
      </c>
      <c r="K39" s="319">
        <v>9544.8729000000003</v>
      </c>
      <c r="L39" s="275">
        <f t="shared" si="82"/>
        <v>6.2404950639251888E-2</v>
      </c>
      <c r="M39" s="319">
        <v>9053.1280000000006</v>
      </c>
      <c r="N39" s="275">
        <f t="shared" si="83"/>
        <v>5.4127389488042965E-2</v>
      </c>
      <c r="O39" s="319">
        <v>8677.8102999999992</v>
      </c>
      <c r="P39" s="275">
        <f t="shared" si="84"/>
        <v>1.7490764850035312E-2</v>
      </c>
      <c r="Q39" s="126"/>
      <c r="R39" s="126"/>
      <c r="S39" s="274">
        <f t="shared" si="97"/>
        <v>63549.2889</v>
      </c>
      <c r="T39" s="275">
        <f t="shared" si="98"/>
        <v>-9.6769893179571853E-2</v>
      </c>
      <c r="U39" s="275"/>
      <c r="V39" s="319">
        <v>8652.7026999999998</v>
      </c>
      <c r="W39" s="343">
        <f t="shared" si="85"/>
        <v>0.267291043395115</v>
      </c>
      <c r="X39" s="384">
        <v>8874.8860000000004</v>
      </c>
      <c r="Y39" s="344">
        <f t="shared" si="86"/>
        <v>0.22018191131804699</v>
      </c>
      <c r="Z39" s="384">
        <v>8663.1026999999995</v>
      </c>
      <c r="AA39" s="344">
        <f t="shared" si="87"/>
        <v>0.23894747318278275</v>
      </c>
      <c r="AB39" s="384">
        <v>9201.8672000000006</v>
      </c>
      <c r="AC39" s="344">
        <f t="shared" si="88"/>
        <v>0.25994049823903609</v>
      </c>
      <c r="AD39" s="319">
        <v>8984.2134999999998</v>
      </c>
      <c r="AE39" s="344">
        <f t="shared" si="89"/>
        <v>0.24952537175104172</v>
      </c>
      <c r="AF39" s="319">
        <v>8588.2674999999999</v>
      </c>
      <c r="AG39" s="344">
        <f t="shared" si="90"/>
        <v>0.28076243196385198</v>
      </c>
      <c r="AH39" s="319">
        <v>8528.6378999999997</v>
      </c>
      <c r="AI39" s="344">
        <f t="shared" si="91"/>
        <v>0.28782565618590183</v>
      </c>
      <c r="AJ39" s="319">
        <v>8864.1288000000004</v>
      </c>
      <c r="AK39" s="344">
        <f t="shared" si="92"/>
        <v>-2.4461943662219099E-2</v>
      </c>
      <c r="AL39" s="319">
        <v>8956.6383000000005</v>
      </c>
      <c r="AM39" s="344">
        <f t="shared" si="93"/>
        <v>-0.16075900508829954</v>
      </c>
      <c r="AN39" s="319">
        <v>9643.3971000000001</v>
      </c>
      <c r="AO39" s="344">
        <f t="shared" si="94"/>
        <v>-0.16804023810479174</v>
      </c>
      <c r="AP39" s="319">
        <v>8993.5854999999992</v>
      </c>
      <c r="AQ39" s="344">
        <f t="shared" si="95"/>
        <v>-6.2877376219141468E-2</v>
      </c>
      <c r="AR39" s="319">
        <v>8330.8369000000002</v>
      </c>
      <c r="AS39" s="344">
        <f t="shared" si="96"/>
        <v>-2.2404519140047818E-2</v>
      </c>
      <c r="AT39" s="276">
        <f t="shared" si="99"/>
        <v>106282.2641</v>
      </c>
      <c r="AU39" s="275">
        <f t="shared" si="100"/>
        <v>8.0282993597023955E-2</v>
      </c>
      <c r="AV39" s="277"/>
      <c r="AW39" s="111">
        <v>6827.7155000000002</v>
      </c>
      <c r="AX39" s="275">
        <v>-0.15682365248216901</v>
      </c>
      <c r="AY39" s="319">
        <v>7273.4121999999998</v>
      </c>
      <c r="AZ39" s="320">
        <f t="shared" si="67"/>
        <v>-0.19353887949038018</v>
      </c>
      <c r="BA39" s="319">
        <v>6992.3082999999997</v>
      </c>
      <c r="BB39" s="320">
        <f t="shared" si="68"/>
        <v>-0.20127918773492159</v>
      </c>
      <c r="BC39" s="319">
        <v>7303.4141</v>
      </c>
      <c r="BD39" s="320">
        <f t="shared" si="69"/>
        <v>-0.15422184854501986</v>
      </c>
      <c r="BE39" s="321">
        <v>7190.1009000000004</v>
      </c>
      <c r="BF39" s="320">
        <f t="shared" si="70"/>
        <v>-0.12584677845806902</v>
      </c>
      <c r="BG39" s="319">
        <v>6705.5897999999997</v>
      </c>
      <c r="BH39" s="320">
        <f t="shared" si="71"/>
        <v>-0.10884414919531316</v>
      </c>
      <c r="BI39" s="319">
        <v>6622.5096999999996</v>
      </c>
      <c r="BJ39" s="320">
        <f t="shared" si="72"/>
        <v>-0.12999954112387302</v>
      </c>
      <c r="BK39" s="319">
        <v>9086.3997999999992</v>
      </c>
      <c r="BL39" s="320">
        <f t="shared" si="73"/>
        <v>0.17094327599043657</v>
      </c>
      <c r="BM39" s="319">
        <v>10672.3079</v>
      </c>
      <c r="BN39" s="320">
        <f t="shared" si="74"/>
        <v>0.49819624313703925</v>
      </c>
      <c r="BO39" s="319">
        <v>11591.1821</v>
      </c>
      <c r="BP39" s="320">
        <f t="shared" si="75"/>
        <v>0.5911882392788288</v>
      </c>
      <c r="BQ39" s="319">
        <v>9597.0210000000006</v>
      </c>
      <c r="BR39" s="320">
        <f t="shared" si="76"/>
        <v>0.41994344000512407</v>
      </c>
      <c r="BS39" s="319">
        <v>8521.7628999999997</v>
      </c>
      <c r="BT39" s="320">
        <f t="shared" si="77"/>
        <v>0.34417773609375368</v>
      </c>
      <c r="BU39" s="274">
        <f t="shared" si="101"/>
        <v>98383.724200000026</v>
      </c>
      <c r="BV39" s="275">
        <f t="shared" si="102"/>
        <v>5.6362984638760771E-2</v>
      </c>
      <c r="BW39" s="345"/>
      <c r="BX39" s="111">
        <v>8097.6126999999997</v>
      </c>
      <c r="BY39" s="320">
        <f t="shared" si="103"/>
        <v>-0.32141036442140414</v>
      </c>
      <c r="BZ39" s="111">
        <v>9018.9248000000007</v>
      </c>
      <c r="CA39" s="499">
        <f t="shared" si="104"/>
        <v>-0.29518003216737931</v>
      </c>
      <c r="CB39" s="500">
        <v>8754.3834999999999</v>
      </c>
      <c r="CC39" s="275">
        <f t="shared" si="105"/>
        <v>-1.7144596687673208E-2</v>
      </c>
      <c r="CD39" s="274">
        <v>8635.1416000000008</v>
      </c>
      <c r="CE39" s="275">
        <v>0.24517337042500001</v>
      </c>
      <c r="CF39" s="319">
        <v>8225.2181</v>
      </c>
      <c r="CG39" s="275">
        <f t="shared" si="106"/>
        <v>0.18452311312703684</v>
      </c>
      <c r="CH39" s="319">
        <v>7524.5982999999997</v>
      </c>
      <c r="CI39" s="275">
        <f t="shared" si="107"/>
        <v>-2.5185599995833696E-2</v>
      </c>
      <c r="CJ39" s="319">
        <v>7612.0761000000002</v>
      </c>
      <c r="CK39" s="275">
        <f t="shared" si="108"/>
        <v>-5.2199361720176585E-2</v>
      </c>
      <c r="CL39" s="274">
        <v>7759.8975</v>
      </c>
      <c r="CM39" s="275">
        <f t="shared" si="109"/>
        <v>1.5816809942925669E-3</v>
      </c>
      <c r="CN39" s="274">
        <f>6518.1528+CN41</f>
        <v>7123.4378999999999</v>
      </c>
      <c r="CO39" s="275">
        <f t="shared" si="110"/>
        <v>-8.2444039514952827E-2</v>
      </c>
      <c r="CP39" s="274">
        <f>6621.5284+CP41</f>
        <v>7284.6077000000005</v>
      </c>
      <c r="CQ39" s="275">
        <f t="shared" si="111"/>
        <v>4.4786702586890659E-2</v>
      </c>
      <c r="CR39" s="274">
        <v>6758.7347</v>
      </c>
      <c r="CS39" s="275">
        <f t="shared" si="112"/>
        <v>0.62924876919875317</v>
      </c>
      <c r="CT39" s="274">
        <v>6339.759</v>
      </c>
      <c r="CU39" s="275">
        <f t="shared" si="113"/>
        <v>0.34928195571764964</v>
      </c>
      <c r="CV39" s="274">
        <f t="shared" si="114"/>
        <v>93134.391900000002</v>
      </c>
      <c r="CW39" s="275">
        <f t="shared" si="115"/>
        <v>-1.5448346877296015E-2</v>
      </c>
      <c r="CX39" s="323">
        <f t="shared" si="116"/>
        <v>-6.1990256844968283E-2</v>
      </c>
      <c r="CY39" s="323"/>
      <c r="CZ39" s="395">
        <v>11933.0038</v>
      </c>
      <c r="DA39" s="111">
        <v>12796.068799999999</v>
      </c>
      <c r="DB39" s="111">
        <v>8907.0920000000006</v>
      </c>
      <c r="DC39" s="276">
        <v>6934.8909999999996</v>
      </c>
      <c r="DD39" s="319">
        <v>6943.9067999999997</v>
      </c>
      <c r="DE39" s="319">
        <v>7719.0060999999996</v>
      </c>
      <c r="DF39" s="274">
        <v>8031.3050999999996</v>
      </c>
      <c r="DG39" s="274">
        <v>7747.6432000000004</v>
      </c>
      <c r="DH39" s="274">
        <v>7763.4915000000001</v>
      </c>
      <c r="DI39" s="274">
        <v>6972.3396000000002</v>
      </c>
      <c r="DJ39" s="274">
        <v>4148.3748999999998</v>
      </c>
      <c r="DK39" s="274">
        <v>4698.6169</v>
      </c>
      <c r="DL39" s="274">
        <v>94595.739700000006</v>
      </c>
      <c r="DM39" s="325">
        <v>-0.32440665375802902</v>
      </c>
      <c r="DN39" s="326"/>
      <c r="DO39" s="327">
        <v>9835.7445000000007</v>
      </c>
      <c r="DP39" s="84">
        <f>(DO39-DX39)/DX39</f>
        <v>-0.29959594124246297</v>
      </c>
      <c r="DQ39" s="244">
        <v>12229.2263</v>
      </c>
      <c r="DR39" s="245"/>
      <c r="DS39" s="244">
        <v>13338.185299999999</v>
      </c>
      <c r="DT39" s="53">
        <f t="shared" si="117"/>
        <v>0.96525494327390593</v>
      </c>
      <c r="DU39" s="109">
        <f t="shared" si="118"/>
        <v>35403.1561</v>
      </c>
      <c r="DV39" s="244">
        <v>13442.9753</v>
      </c>
      <c r="DW39" s="53">
        <f t="shared" si="119"/>
        <v>0.54614785978433955</v>
      </c>
      <c r="DX39" s="244">
        <v>14042.9576</v>
      </c>
      <c r="DY39" s="53">
        <f t="shared" si="120"/>
        <v>0.77803970625474805</v>
      </c>
      <c r="DZ39" s="244">
        <v>12434.7222</v>
      </c>
      <c r="EA39" s="53">
        <f t="shared" si="121"/>
        <v>0.55356349325337328</v>
      </c>
      <c r="EB39" s="244">
        <v>11895.298699999999</v>
      </c>
      <c r="EC39" s="53">
        <f t="shared" si="122"/>
        <v>0.40772765680473366</v>
      </c>
      <c r="ED39" s="244">
        <v>8891.2551999999996</v>
      </c>
      <c r="EE39" s="53">
        <f t="shared" si="123"/>
        <v>-3.2825626141497623E-2</v>
      </c>
      <c r="EF39" s="244">
        <v>10393.7435</v>
      </c>
      <c r="EG39" s="53">
        <f t="shared" si="124"/>
        <v>0.18595323646113227</v>
      </c>
      <c r="EH39" s="244">
        <v>11402.7587</v>
      </c>
      <c r="EI39" s="53">
        <f t="shared" si="125"/>
        <v>0.1756319304842574</v>
      </c>
      <c r="EJ39" s="244">
        <v>11087.3647</v>
      </c>
      <c r="EK39" s="53">
        <f t="shared" si="126"/>
        <v>0.33695156130716686</v>
      </c>
      <c r="EL39" s="244">
        <v>11024.5237</v>
      </c>
      <c r="EM39" s="53">
        <f t="shared" si="127"/>
        <v>0.24275016429810611</v>
      </c>
      <c r="EN39" s="111">
        <f t="shared" si="66"/>
        <v>140018.75570000001</v>
      </c>
      <c r="EO39" s="53">
        <f t="shared" si="128"/>
        <v>0.2081110982419456</v>
      </c>
      <c r="EP39" s="422">
        <v>31245</v>
      </c>
      <c r="EQ39" s="53">
        <f>(EP39-FP39)/FP39</f>
        <v>-0.11437074829931973</v>
      </c>
      <c r="ER39" s="244">
        <v>0</v>
      </c>
      <c r="ES39" s="53">
        <f>(ER39-FQ39)/FQ39</f>
        <v>-1</v>
      </c>
      <c r="ET39" s="244">
        <v>6787</v>
      </c>
      <c r="EU39" s="53">
        <f>(ET39-FR39)/FR39</f>
        <v>-0.8055300859598854</v>
      </c>
      <c r="EV39" s="244">
        <v>8694.4953000000005</v>
      </c>
      <c r="EW39" s="53">
        <f>(EV39-FS39)/FS39</f>
        <v>-0.71736248293348925</v>
      </c>
      <c r="EX39" s="244">
        <v>7898</v>
      </c>
      <c r="EY39" s="53">
        <f>(EX39-FT39)/FT39</f>
        <v>-0.74622453569821989</v>
      </c>
      <c r="EZ39" s="244">
        <v>8004</v>
      </c>
      <c r="FA39" s="53">
        <f>(EZ39-FU39)/FU39</f>
        <v>-0.74338751562950856</v>
      </c>
      <c r="FB39" s="244">
        <v>8450</v>
      </c>
      <c r="FC39" s="53">
        <f>(FB39-FV39)/FV39</f>
        <v>-0.71913846972013562</v>
      </c>
      <c r="FD39" s="244">
        <v>9193.0218999999997</v>
      </c>
      <c r="FE39" s="53">
        <f>(FD39-FW39)/FW39</f>
        <v>-0.70449945676631309</v>
      </c>
      <c r="FF39" s="244">
        <v>8764.0416000000005</v>
      </c>
      <c r="FG39" s="53">
        <f>(FF39-FX39)/FX39</f>
        <v>-0.74786266578440119</v>
      </c>
      <c r="FH39" s="244">
        <v>9699.2590999999993</v>
      </c>
      <c r="FI39" s="53">
        <f>(FH39-FY39)/FY39</f>
        <v>-0.68103985333289485</v>
      </c>
      <c r="FJ39" s="244">
        <v>8293.0190000000002</v>
      </c>
      <c r="FK39" s="53">
        <f>(FJ39-GA39)/GA39</f>
        <v>-0.74448425560759179</v>
      </c>
      <c r="FL39" s="244">
        <v>8871.07</v>
      </c>
      <c r="FM39" s="53">
        <f>(FL39-GC39)/GC39</f>
        <v>-0.79067297482243559</v>
      </c>
      <c r="FN39" s="109">
        <f t="shared" si="129"/>
        <v>115898.9069</v>
      </c>
      <c r="FO39" s="53">
        <f>(FN39-(FP39+FQ39+FR39+FS39+FT39+FU39+FV39+FW39+FX39+FY39+GA39+GC39))/(FP39+FQ39+FR39+FS39+FT39+FU39+FV39+FW39+FX39+FY39+GA39+GC39)</f>
        <v>-0.71045035038586168</v>
      </c>
      <c r="FP39" s="422">
        <v>35280</v>
      </c>
      <c r="FQ39" s="422">
        <v>35819</v>
      </c>
      <c r="FR39" s="422">
        <v>34900</v>
      </c>
      <c r="FS39" s="422">
        <v>30762</v>
      </c>
      <c r="FT39" s="489">
        <v>31122</v>
      </c>
      <c r="FU39" s="489">
        <v>31191</v>
      </c>
      <c r="FV39" s="495" t="s">
        <v>324</v>
      </c>
      <c r="FW39" s="387" t="s">
        <v>325</v>
      </c>
      <c r="FX39" s="386">
        <v>34759</v>
      </c>
      <c r="FY39" s="386">
        <v>30409</v>
      </c>
      <c r="FZ39" s="328">
        <f>(FY39-HA39)/HA39</f>
        <v>-0.13139478419834899</v>
      </c>
      <c r="GA39" s="386">
        <v>32456</v>
      </c>
      <c r="GB39" s="328">
        <f>(GA39-HC39)/HC39</f>
        <v>-0.10039359166250901</v>
      </c>
      <c r="GC39" s="386">
        <v>42379</v>
      </c>
      <c r="GD39" s="328">
        <f>(GC39-HE39)/HE39</f>
        <v>-0.13649700476792045</v>
      </c>
      <c r="GE39" s="329">
        <f>FP39+FQ39+FR39+FS39+FT39+FU39+FV39+FW39+FX39+FY39+GA39+GC39</f>
        <v>400273</v>
      </c>
      <c r="GF39" s="388">
        <f>(GE39-HG39)/HG39</f>
        <v>-0.12935866621714212</v>
      </c>
      <c r="GG39" s="330"/>
      <c r="GH39" s="696"/>
      <c r="GI39" s="332">
        <v>38096</v>
      </c>
      <c r="GJ39" s="53">
        <f>(GI39-HL39)/HL39</f>
        <v>0</v>
      </c>
      <c r="GK39" s="109">
        <v>36997</v>
      </c>
      <c r="GL39" s="53">
        <f>(GK39-HN39)/HN39</f>
        <v>-7.7289505187549887E-2</v>
      </c>
      <c r="GM39" s="109">
        <v>44086</v>
      </c>
      <c r="GN39" s="53">
        <f>(GM39-HP39)/HP39</f>
        <v>4.727290003800836E-2</v>
      </c>
      <c r="GO39" s="244">
        <v>35173</v>
      </c>
      <c r="GP39" s="53">
        <f>(GO39-HR39)/HR39</f>
        <v>0</v>
      </c>
      <c r="GQ39" s="244">
        <v>36758</v>
      </c>
      <c r="GR39" s="53">
        <f>(GQ39-HT39)/HT39</f>
        <v>-0.10265361423723848</v>
      </c>
      <c r="GS39" s="109">
        <v>36895</v>
      </c>
      <c r="GT39" s="53">
        <f>(GS39-HW39)/HW39</f>
        <v>-2.3140670920596258E-2</v>
      </c>
      <c r="GU39" s="109">
        <v>36058</v>
      </c>
      <c r="GV39" s="53">
        <f>(GU39-HY39)/HY39</f>
        <v>-4.3782651356440105E-2</v>
      </c>
      <c r="GW39" s="109">
        <v>36208</v>
      </c>
      <c r="GX39" s="53">
        <f>(GW39-IA39)/IA39</f>
        <v>-6.7020536473498413E-2</v>
      </c>
      <c r="GY39" s="109">
        <v>39309</v>
      </c>
      <c r="GZ39" s="53">
        <f>(GY39-IC39)/IC39</f>
        <v>-3.9627666072170241E-2</v>
      </c>
      <c r="HA39" s="109">
        <v>35009</v>
      </c>
      <c r="HB39" s="53">
        <f>(HA39-IE39)/IE39</f>
        <v>-3.2098424108377106E-2</v>
      </c>
      <c r="HC39" s="109">
        <v>36078</v>
      </c>
      <c r="HD39" s="53">
        <f>(HC39-IG39)/IG39</f>
        <v>-5.6093349379938255E-2</v>
      </c>
      <c r="HE39" s="109">
        <v>49078</v>
      </c>
      <c r="HF39" s="53">
        <f>(HE39-II39)/II39</f>
        <v>-0.12706769591974673</v>
      </c>
      <c r="HG39" s="329">
        <f>GI39+GK39+GM39+GO39+GQ39+GS39+GU39+GW39+GY39+HA39+HC39+HE39</f>
        <v>459745</v>
      </c>
      <c r="HH39" s="109">
        <f>HE39+HC39+HA39+GY39+GW39+GU39+GS39+GQ39+GO39+GM39+GK39+GI39</f>
        <v>459745</v>
      </c>
      <c r="HI39" s="312"/>
      <c r="HJ39" s="496"/>
      <c r="HK39" s="396"/>
      <c r="HL39" s="332">
        <v>38096</v>
      </c>
      <c r="HM39" s="333">
        <f>(HL39-IN39)/IN39</f>
        <v>1.7956391620350579E-2</v>
      </c>
      <c r="HN39" s="336">
        <v>40096</v>
      </c>
      <c r="HO39" s="333">
        <f>(HN39-IP39)/IP39</f>
        <v>-0.16395254279697241</v>
      </c>
      <c r="HP39" s="336">
        <v>42096</v>
      </c>
      <c r="HQ39" s="338">
        <f>(HP39-IR39)/IR39</f>
        <v>-4.4944075141230118E-2</v>
      </c>
      <c r="HR39" s="352">
        <v>35173</v>
      </c>
      <c r="HS39" s="245">
        <f>(HR39-IT39)/IT39</f>
        <v>2.7368361034295977E-3</v>
      </c>
      <c r="HT39" s="352">
        <v>40963</v>
      </c>
      <c r="HU39" s="245">
        <f>(HT39-IV39)/IV39</f>
        <v>-3.291073494345681E-2</v>
      </c>
      <c r="HV39" s="338"/>
      <c r="HW39" s="352">
        <v>37769</v>
      </c>
      <c r="HX39" s="245">
        <f>(HW39-IX39)/IX39</f>
        <v>-2.5718413042356704E-2</v>
      </c>
      <c r="HY39" s="352">
        <v>37709</v>
      </c>
      <c r="HZ39" s="245">
        <f>(HY39-IZ39)/IZ39</f>
        <v>-4.7247277596705321E-2</v>
      </c>
      <c r="IA39" s="352">
        <v>38809</v>
      </c>
      <c r="IB39" s="337">
        <f>(IA39-JB39)/JB39</f>
        <v>-1.0782014681892332E-2</v>
      </c>
      <c r="IC39" s="352">
        <v>40931</v>
      </c>
      <c r="ID39" s="339">
        <f>(IC39-JD39)/JD39</f>
        <v>-2.7282017158202429E-2</v>
      </c>
      <c r="IE39" s="352">
        <v>36170</v>
      </c>
      <c r="IF39" s="407">
        <f>(IE39-JF39)/JF39</f>
        <v>-1.1397490912072594E-2</v>
      </c>
      <c r="IG39" s="352">
        <v>38222</v>
      </c>
      <c r="IH39" s="240">
        <f>(IG39-JH39)/JH39</f>
        <v>0.17548283921761595</v>
      </c>
      <c r="II39" s="352">
        <v>56222</v>
      </c>
      <c r="IJ39" s="240">
        <f>(II39-JJ39)/JJ39</f>
        <v>3.5205302890812008E-2</v>
      </c>
      <c r="IK39" s="309">
        <f>HL39+HN39+HP39+HR39+HT39+HW39+HY39+IA39+IC39+IE39+IG39+II39</f>
        <v>482256</v>
      </c>
      <c r="IL39" s="53">
        <f>IK39/JL39-1</f>
        <v>-1.5729759185897696E-2</v>
      </c>
      <c r="IM39" s="250"/>
      <c r="IN39" s="424">
        <v>37424</v>
      </c>
      <c r="IO39" s="245">
        <f>IN39/JP39-1</f>
        <v>7.384168863572671E-2</v>
      </c>
      <c r="IP39" s="109">
        <v>47959</v>
      </c>
      <c r="IQ39" s="245">
        <f>IP39/JQ39-1</f>
        <v>1.67016418704935E-2</v>
      </c>
      <c r="IR39" s="244">
        <v>44077</v>
      </c>
      <c r="IS39" s="312">
        <f>(IR39-JR39)/JR39</f>
        <v>2.5944151815079204E-2</v>
      </c>
      <c r="IT39" s="477">
        <v>35077</v>
      </c>
      <c r="IU39" s="245">
        <f>(IT39-JS39)/JS39</f>
        <v>7.6524685456270556E-3</v>
      </c>
      <c r="IV39" s="477">
        <v>42357</v>
      </c>
      <c r="IW39" s="245">
        <f>(IV39-JT39)/JT39</f>
        <v>1.0174245983875344E-2</v>
      </c>
      <c r="IX39" s="477">
        <v>38766</v>
      </c>
      <c r="IY39" s="53">
        <f>(IX39-JU39)/JU39</f>
        <v>2.3430353312598361E-2</v>
      </c>
      <c r="IZ39" s="477">
        <v>39579</v>
      </c>
      <c r="JA39" s="53">
        <f>(IZ39-JV39)/JV39</f>
        <v>-1.1826439961387145E-2</v>
      </c>
      <c r="JB39" s="109">
        <v>39232</v>
      </c>
      <c r="JC39" s="53">
        <f>(JB39-JW39)/JW39</f>
        <v>7.912733376007253E-3</v>
      </c>
      <c r="JD39" s="109">
        <v>42079</v>
      </c>
      <c r="JE39" s="312">
        <f>(JD39-JX39)/JX39</f>
        <v>-2.673678660131705E-2</v>
      </c>
      <c r="JF39" s="109">
        <v>36587</v>
      </c>
      <c r="JG39" s="333">
        <f>(JF39-JY39)/JY39</f>
        <v>-1.6449221049919024E-2</v>
      </c>
      <c r="JH39" s="109">
        <v>32516</v>
      </c>
      <c r="JI39" s="333">
        <f>(JH39-JZ39)/JZ39</f>
        <v>-7.1574743044701935E-3</v>
      </c>
      <c r="JJ39" s="109">
        <v>54310</v>
      </c>
      <c r="JK39" s="333">
        <f>(JJ39-KA39)/KA39</f>
        <v>-7.0919671094454087E-2</v>
      </c>
      <c r="JL39" s="317">
        <f t="shared" si="130"/>
        <v>489963</v>
      </c>
      <c r="JM39" s="316">
        <f>JL39/JO39-1</f>
        <v>-5.2470489212275151E-4</v>
      </c>
      <c r="JN39" s="318"/>
      <c r="JO39" s="424">
        <v>490220.22094814898</v>
      </c>
      <c r="JP39" s="244">
        <v>34850.574713248199</v>
      </c>
      <c r="JQ39" s="244">
        <v>47171.1641104136</v>
      </c>
      <c r="JR39" s="244">
        <v>42962.3775543921</v>
      </c>
      <c r="JS39" s="244">
        <v>34810.612879882698</v>
      </c>
      <c r="JT39" s="244">
        <v>41930.389898968097</v>
      </c>
      <c r="JU39" s="244">
        <v>37878.493514017602</v>
      </c>
      <c r="JV39" s="244">
        <v>40052.6806226767</v>
      </c>
      <c r="JW39" s="244">
        <v>38924.004728655702</v>
      </c>
      <c r="JX39" s="244">
        <v>43234.964006353497</v>
      </c>
      <c r="JY39" s="244">
        <v>37198.892810654703</v>
      </c>
      <c r="JZ39" s="244">
        <v>32750.4102196077</v>
      </c>
      <c r="KA39" s="244">
        <v>58455.655889278198</v>
      </c>
    </row>
    <row r="40" spans="1:287" ht="28.8" customHeight="1">
      <c r="A40" s="686"/>
      <c r="B40" s="71" t="s">
        <v>211</v>
      </c>
      <c r="C40" s="319">
        <v>3.6318000000000001</v>
      </c>
      <c r="D40" s="275">
        <f t="shared" si="78"/>
        <v>-0.82333283067328877</v>
      </c>
      <c r="E40" s="319">
        <v>1.8462000000000001</v>
      </c>
      <c r="F40" s="275">
        <f t="shared" si="79"/>
        <v>-0.88135190195561786</v>
      </c>
      <c r="G40" s="319">
        <v>1.1318999999999999</v>
      </c>
      <c r="H40" s="275">
        <f t="shared" si="80"/>
        <v>-0.92070586422131462</v>
      </c>
      <c r="I40" s="319">
        <v>0.92379999999999995</v>
      </c>
      <c r="J40" s="275">
        <f t="shared" si="81"/>
        <v>-0.92489064507211738</v>
      </c>
      <c r="K40" s="319">
        <v>1.0415000000000001</v>
      </c>
      <c r="L40" s="275">
        <f t="shared" si="82"/>
        <v>-0.91532107257264583</v>
      </c>
      <c r="M40" s="319">
        <v>0.9698</v>
      </c>
      <c r="N40" s="275">
        <f t="shared" si="83"/>
        <v>-0.91484242599861265</v>
      </c>
      <c r="O40" s="319">
        <v>0.58860000000000001</v>
      </c>
      <c r="P40" s="275">
        <f t="shared" si="84"/>
        <v>-0.94469500507385273</v>
      </c>
      <c r="Q40" s="126"/>
      <c r="R40" s="126"/>
      <c r="S40" s="274">
        <f t="shared" si="97"/>
        <v>10.133599999999998</v>
      </c>
      <c r="T40" s="275">
        <f t="shared" si="98"/>
        <v>-0.90551871193071476</v>
      </c>
      <c r="U40" s="275"/>
      <c r="V40" s="319">
        <v>20.557300000000001</v>
      </c>
      <c r="W40" s="343">
        <f t="shared" si="85"/>
        <v>-4.2624713615204701E-3</v>
      </c>
      <c r="X40" s="319">
        <v>15.5603</v>
      </c>
      <c r="Y40" s="344">
        <f t="shared" si="86"/>
        <v>-0.2047844884859511</v>
      </c>
      <c r="Z40" s="319">
        <v>14.274699999999999</v>
      </c>
      <c r="AA40" s="344">
        <f t="shared" si="87"/>
        <v>-7.2800493650742149E-2</v>
      </c>
      <c r="AB40" s="319">
        <v>12.2994</v>
      </c>
      <c r="AC40" s="344">
        <f t="shared" si="88"/>
        <v>-0.21451744750421498</v>
      </c>
      <c r="AD40" s="319">
        <v>12.2994</v>
      </c>
      <c r="AE40" s="344">
        <f t="shared" si="89"/>
        <v>-0.29834789950482621</v>
      </c>
      <c r="AF40" s="319">
        <v>11.388299999999999</v>
      </c>
      <c r="AG40" s="344">
        <f t="shared" si="90"/>
        <v>-0.28765246762994934</v>
      </c>
      <c r="AH40" s="319">
        <v>10.642799999999999</v>
      </c>
      <c r="AI40" s="344">
        <f t="shared" si="91"/>
        <v>-0.27300795792206023</v>
      </c>
      <c r="AJ40" s="319">
        <v>10.232900000000001</v>
      </c>
      <c r="AK40" s="344">
        <f t="shared" si="92"/>
        <v>-0.35971141993655242</v>
      </c>
      <c r="AL40" s="319">
        <v>10.4666</v>
      </c>
      <c r="AM40" s="344">
        <f t="shared" si="93"/>
        <v>-0.57945532420986656</v>
      </c>
      <c r="AN40" s="319">
        <v>6.2610999999999999</v>
      </c>
      <c r="AO40" s="344">
        <f t="shared" si="94"/>
        <v>-0.77252298894423432</v>
      </c>
      <c r="AP40" s="319">
        <v>6.2610999999999999</v>
      </c>
      <c r="AQ40" s="344">
        <f t="shared" si="95"/>
        <v>-0.75495675316034594</v>
      </c>
      <c r="AR40" s="319">
        <v>6.2152000000000003</v>
      </c>
      <c r="AS40" s="344">
        <f t="shared" si="96"/>
        <v>-0.70706370864735191</v>
      </c>
      <c r="AT40" s="276">
        <f t="shared" si="99"/>
        <v>136.45910000000001</v>
      </c>
      <c r="AU40" s="275">
        <f t="shared" si="100"/>
        <v>-0.41829372992725</v>
      </c>
      <c r="AV40" s="277"/>
      <c r="AW40" s="111">
        <v>20.645299999999999</v>
      </c>
      <c r="AX40" s="275">
        <v>-0.30293576432852198</v>
      </c>
      <c r="AY40" s="319">
        <v>19.567399999999999</v>
      </c>
      <c r="AZ40" s="320">
        <f t="shared" si="67"/>
        <v>-0.24601281601732439</v>
      </c>
      <c r="BA40" s="111">
        <v>15.3955</v>
      </c>
      <c r="BB40" s="320">
        <f t="shared" si="68"/>
        <v>-0.4232015675519738</v>
      </c>
      <c r="BC40" s="111">
        <v>15.6584</v>
      </c>
      <c r="BD40" s="320">
        <f t="shared" si="69"/>
        <v>-0.44641992243430417</v>
      </c>
      <c r="BE40" s="400">
        <v>17.529199999999999</v>
      </c>
      <c r="BF40" s="320">
        <f t="shared" si="70"/>
        <v>-0.4220603023359325</v>
      </c>
      <c r="BG40" s="111">
        <v>15.987</v>
      </c>
      <c r="BH40" s="320">
        <f t="shared" si="71"/>
        <v>-0.49867511249784413</v>
      </c>
      <c r="BI40" s="111">
        <v>14.6395</v>
      </c>
      <c r="BJ40" s="320">
        <f t="shared" si="72"/>
        <v>-0.46630380891273915</v>
      </c>
      <c r="BK40" s="111">
        <v>15.9817</v>
      </c>
      <c r="BL40" s="320">
        <f t="shared" si="73"/>
        <v>-0.34377784438759795</v>
      </c>
      <c r="BM40" s="111">
        <v>24.888200000000001</v>
      </c>
      <c r="BN40" s="320">
        <f t="shared" si="74"/>
        <v>6.2962330229777042E-2</v>
      </c>
      <c r="BO40" s="111">
        <v>27.524100000000001</v>
      </c>
      <c r="BP40" s="320">
        <f t="shared" si="75"/>
        <v>0.30020170909485988</v>
      </c>
      <c r="BQ40" s="111">
        <v>25.550999999999998</v>
      </c>
      <c r="BR40" s="320">
        <f t="shared" si="76"/>
        <v>0.40983479920986121</v>
      </c>
      <c r="BS40" s="111">
        <v>21.216899999999999</v>
      </c>
      <c r="BT40" s="320">
        <f t="shared" si="77"/>
        <v>0.3664167858108891</v>
      </c>
      <c r="BU40" s="274">
        <f t="shared" si="101"/>
        <v>234.58420000000001</v>
      </c>
      <c r="BV40" s="275">
        <f t="shared" si="102"/>
        <v>-0.22524446405499876</v>
      </c>
      <c r="BW40" s="345"/>
      <c r="BX40" s="111">
        <v>29.6175</v>
      </c>
      <c r="BY40" s="320">
        <f t="shared" si="103"/>
        <v>-7.041815882063085E-2</v>
      </c>
      <c r="BZ40" s="111">
        <v>25.951899999999998</v>
      </c>
      <c r="CA40" s="499">
        <f t="shared" si="104"/>
        <v>-0.21084544346022749</v>
      </c>
      <c r="CB40" s="500">
        <v>26.691299999999998</v>
      </c>
      <c r="CC40" s="275">
        <f t="shared" si="105"/>
        <v>-4.3689337780851045E-2</v>
      </c>
      <c r="CD40" s="274">
        <v>28.285699999999999</v>
      </c>
      <c r="CE40" s="275">
        <v>9.0688599433943307E-2</v>
      </c>
      <c r="CF40" s="319">
        <v>30.330500000000001</v>
      </c>
      <c r="CG40" s="275">
        <f t="shared" si="106"/>
        <v>0.16873333436088722</v>
      </c>
      <c r="CH40" s="319">
        <v>31.889500000000002</v>
      </c>
      <c r="CI40" s="275">
        <f t="shared" si="107"/>
        <v>0.27385774432966636</v>
      </c>
      <c r="CJ40" s="319">
        <v>27.430399999999999</v>
      </c>
      <c r="CK40" s="275">
        <f t="shared" si="108"/>
        <v>-8.3760813531872369E-3</v>
      </c>
      <c r="CL40" s="274">
        <v>24.354099999999999</v>
      </c>
      <c r="CM40" s="275">
        <f t="shared" si="109"/>
        <v>-5.0973805831144636E-2</v>
      </c>
      <c r="CN40" s="274">
        <v>23.414000000000001</v>
      </c>
      <c r="CO40" s="275">
        <f t="shared" si="110"/>
        <v>-0.12991776321901438</v>
      </c>
      <c r="CP40" s="274">
        <v>21.1691</v>
      </c>
      <c r="CQ40" s="275">
        <f t="shared" si="111"/>
        <v>-0.18429164836350465</v>
      </c>
      <c r="CR40" s="274">
        <v>18.1234</v>
      </c>
      <c r="CS40" s="275">
        <f t="shared" si="112"/>
        <v>-0.11289390987674863</v>
      </c>
      <c r="CT40" s="274">
        <v>15.5274</v>
      </c>
      <c r="CU40" s="275">
        <f t="shared" si="113"/>
        <v>-0.21770410862281786</v>
      </c>
      <c r="CV40" s="274">
        <f t="shared" si="114"/>
        <v>302.78480000000002</v>
      </c>
      <c r="CW40" s="275">
        <f t="shared" si="115"/>
        <v>-4.1945164111514499E-2</v>
      </c>
      <c r="CX40" s="323">
        <f t="shared" si="116"/>
        <v>-0.14324023086175885</v>
      </c>
      <c r="CY40" s="323"/>
      <c r="CZ40" s="395">
        <v>31.8611</v>
      </c>
      <c r="DA40" s="111">
        <v>32.8857</v>
      </c>
      <c r="DB40" s="111">
        <v>27.910699999999999</v>
      </c>
      <c r="DC40" s="276">
        <v>25.933800000000002</v>
      </c>
      <c r="DD40" s="319">
        <v>25.951599999999999</v>
      </c>
      <c r="DE40" s="319">
        <v>25.033799999999999</v>
      </c>
      <c r="DF40" s="274">
        <v>27.662099999999999</v>
      </c>
      <c r="DG40" s="274">
        <v>25.662199999999999</v>
      </c>
      <c r="DH40" s="274">
        <v>26.9101</v>
      </c>
      <c r="DI40" s="274">
        <v>25.951799999999999</v>
      </c>
      <c r="DJ40" s="274">
        <v>20.4298</v>
      </c>
      <c r="DK40" s="274">
        <v>19.848500000000001</v>
      </c>
      <c r="DL40" s="274">
        <v>316.0412</v>
      </c>
      <c r="DM40" s="325">
        <v>-0.22971414421186101</v>
      </c>
      <c r="DN40" s="326"/>
      <c r="DO40" s="327">
        <v>31.341000000000001</v>
      </c>
      <c r="DP40" s="84"/>
      <c r="DQ40" s="244">
        <v>49.402000000000001</v>
      </c>
      <c r="DR40" s="245"/>
      <c r="DS40" s="244">
        <v>42.398000000000003</v>
      </c>
      <c r="DT40" s="53" t="e">
        <f t="shared" si="117"/>
        <v>#DIV/0!</v>
      </c>
      <c r="DU40" s="109">
        <f t="shared" si="118"/>
        <v>123.14099999999999</v>
      </c>
      <c r="DV40" s="244">
        <v>32.543999999999997</v>
      </c>
      <c r="DW40" s="53" t="e">
        <f t="shared" si="119"/>
        <v>#DIV/0!</v>
      </c>
      <c r="DX40" s="244">
        <v>43.868600000000001</v>
      </c>
      <c r="DY40" s="53" t="e">
        <f t="shared" si="120"/>
        <v>#DIV/0!</v>
      </c>
      <c r="DZ40" s="244">
        <v>34.732999999999997</v>
      </c>
      <c r="EA40" s="53" t="e">
        <f t="shared" si="121"/>
        <v>#DIV/0!</v>
      </c>
      <c r="EB40" s="244">
        <v>36.100200000000001</v>
      </c>
      <c r="EC40" s="53" t="e">
        <f t="shared" si="122"/>
        <v>#DIV/0!</v>
      </c>
      <c r="ED40" s="244">
        <v>25.1084</v>
      </c>
      <c r="EE40" s="53" t="e">
        <f t="shared" si="123"/>
        <v>#DIV/0!</v>
      </c>
      <c r="EF40" s="244">
        <v>30.7422</v>
      </c>
      <c r="EG40" s="53" t="e">
        <f t="shared" si="124"/>
        <v>#DIV/0!</v>
      </c>
      <c r="EH40" s="244">
        <v>28.442599999999999</v>
      </c>
      <c r="EI40" s="53" t="e">
        <f t="shared" si="125"/>
        <v>#DIV/0!</v>
      </c>
      <c r="EJ40" s="244">
        <v>27.5623</v>
      </c>
      <c r="EK40" s="53" t="e">
        <f t="shared" si="126"/>
        <v>#DIV/0!</v>
      </c>
      <c r="EL40" s="244">
        <v>28.048500000000001</v>
      </c>
      <c r="EM40" s="53" t="e">
        <f t="shared" si="127"/>
        <v>#DIV/0!</v>
      </c>
      <c r="EN40" s="111">
        <f t="shared" ref="EN40:EN57" si="131">DO40+DQ40+DS40+DV40+DX40+DZ40+EB40+ED40+EF40+EH40+EJ40+EL40</f>
        <v>410.29080000000005</v>
      </c>
      <c r="EO40" s="53" t="e">
        <f t="shared" si="128"/>
        <v>#DIV/0!</v>
      </c>
      <c r="EP40" s="53"/>
      <c r="EQ40" s="53"/>
      <c r="ER40" s="243"/>
      <c r="ES40" s="53"/>
      <c r="ET40" s="243"/>
      <c r="EU40" s="53"/>
      <c r="EV40" s="243"/>
      <c r="EW40" s="53"/>
      <c r="EX40" s="243"/>
      <c r="EY40" s="53"/>
      <c r="EZ40" s="243"/>
      <c r="FA40" s="53"/>
      <c r="FB40" s="243"/>
      <c r="FC40" s="53"/>
      <c r="FD40" s="243"/>
      <c r="FE40" s="53"/>
      <c r="FF40" s="243"/>
      <c r="FG40" s="53"/>
      <c r="FH40" s="243"/>
      <c r="FI40" s="53"/>
      <c r="FJ40" s="243"/>
      <c r="FK40" s="53"/>
      <c r="FL40" s="243"/>
      <c r="FM40" s="53"/>
      <c r="FN40" s="109">
        <f t="shared" si="129"/>
        <v>0</v>
      </c>
      <c r="FO40" s="53"/>
      <c r="FP40" s="252"/>
      <c r="FQ40" s="252"/>
      <c r="FR40" s="252"/>
      <c r="FS40" s="252"/>
      <c r="FT40" s="491"/>
      <c r="FU40" s="491"/>
      <c r="FV40" s="492"/>
      <c r="FW40" s="402"/>
      <c r="FX40" s="401"/>
      <c r="FY40" s="401"/>
      <c r="FZ40" s="328"/>
      <c r="GA40" s="401"/>
      <c r="GB40" s="328"/>
      <c r="GC40" s="401"/>
      <c r="GD40" s="328"/>
      <c r="GE40" s="349"/>
      <c r="GF40" s="403"/>
      <c r="GG40" s="330"/>
      <c r="GH40" s="501"/>
      <c r="GI40" s="404"/>
      <c r="GJ40" s="325"/>
      <c r="GK40" s="405"/>
      <c r="GL40" s="325"/>
      <c r="GM40" s="405"/>
      <c r="GN40" s="325"/>
      <c r="GO40" s="502"/>
      <c r="GP40" s="325"/>
      <c r="GQ40" s="502"/>
      <c r="GR40" s="325"/>
      <c r="GS40" s="415"/>
      <c r="GT40" s="325"/>
      <c r="GU40" s="405"/>
      <c r="GV40" s="325"/>
      <c r="GW40" s="405"/>
      <c r="GX40" s="325"/>
      <c r="GY40" s="405"/>
      <c r="GZ40" s="325"/>
      <c r="HA40" s="405"/>
      <c r="HB40" s="325"/>
      <c r="HC40" s="405"/>
      <c r="HD40" s="325"/>
      <c r="HE40" s="405"/>
      <c r="HF40" s="325"/>
      <c r="HG40" s="350"/>
      <c r="HH40" s="405"/>
      <c r="HI40" s="407"/>
      <c r="HJ40" s="496"/>
      <c r="HK40" s="396"/>
      <c r="HL40" s="404"/>
      <c r="HM40" s="408"/>
      <c r="HN40" s="409"/>
      <c r="HO40" s="408"/>
      <c r="HP40" s="409"/>
      <c r="HQ40" s="410"/>
      <c r="HR40" s="411"/>
      <c r="HS40" s="412"/>
      <c r="HT40" s="411"/>
      <c r="HU40" s="412"/>
      <c r="HV40" s="410"/>
      <c r="HW40" s="411"/>
      <c r="HX40" s="412"/>
      <c r="HY40" s="411"/>
      <c r="HZ40" s="412"/>
      <c r="IA40" s="411"/>
      <c r="IB40" s="339"/>
      <c r="IC40" s="411"/>
      <c r="ID40" s="339"/>
      <c r="IE40" s="411"/>
      <c r="IF40" s="407"/>
      <c r="IG40" s="411"/>
      <c r="IH40" s="240"/>
      <c r="II40" s="411"/>
      <c r="IJ40" s="240"/>
      <c r="IK40" s="353"/>
      <c r="IL40" s="53"/>
      <c r="IM40" s="250"/>
      <c r="IN40" s="436"/>
      <c r="IO40" s="412"/>
      <c r="IP40" s="405"/>
      <c r="IQ40" s="412"/>
      <c r="IR40" s="433"/>
      <c r="IS40" s="312"/>
      <c r="IT40" s="484"/>
      <c r="IU40" s="412"/>
      <c r="IV40" s="484"/>
      <c r="IW40" s="412"/>
      <c r="IX40" s="484"/>
      <c r="IY40" s="408"/>
      <c r="IZ40" s="503"/>
      <c r="JA40" s="408"/>
      <c r="JB40" s="416"/>
      <c r="JC40" s="408"/>
      <c r="JD40" s="416"/>
      <c r="JE40" s="407"/>
      <c r="JF40" s="416"/>
      <c r="JG40" s="333"/>
      <c r="JH40" s="416"/>
      <c r="JI40" s="333"/>
      <c r="JJ40" s="416"/>
      <c r="JK40" s="333"/>
      <c r="JL40" s="317">
        <f t="shared" si="130"/>
        <v>0</v>
      </c>
      <c r="JM40" s="316"/>
      <c r="JN40" s="318"/>
      <c r="JO40" s="242"/>
      <c r="JP40" s="116"/>
      <c r="JQ40" s="116"/>
      <c r="JR40" s="116"/>
      <c r="JS40" s="116"/>
      <c r="JT40" s="116"/>
      <c r="JU40" s="116"/>
      <c r="JV40" s="116"/>
      <c r="JW40" s="116"/>
      <c r="JX40" s="116"/>
      <c r="JY40" s="116"/>
      <c r="JZ40" s="116"/>
      <c r="KA40" s="116"/>
    </row>
    <row r="41" spans="1:287" ht="28.8" customHeight="1">
      <c r="A41" s="662"/>
      <c r="B41" s="359" t="s">
        <v>212</v>
      </c>
      <c r="C41" s="319">
        <v>139.62020000000001</v>
      </c>
      <c r="D41" s="275">
        <f t="shared" si="78"/>
        <v>-0.80289301589771012</v>
      </c>
      <c r="E41" s="319">
        <v>54.922199999999997</v>
      </c>
      <c r="F41" s="275">
        <f t="shared" si="79"/>
        <v>-0.87684351725489551</v>
      </c>
      <c r="G41" s="319">
        <v>34.346499999999999</v>
      </c>
      <c r="H41" s="275">
        <f t="shared" si="80"/>
        <v>-0.91789886691281186</v>
      </c>
      <c r="I41" s="319">
        <v>30.241800000000001</v>
      </c>
      <c r="J41" s="275">
        <f t="shared" si="81"/>
        <v>-0.91673148686850547</v>
      </c>
      <c r="K41" s="319">
        <v>34.081899999999997</v>
      </c>
      <c r="L41" s="275">
        <f t="shared" si="82"/>
        <v>-0.90615806143495825</v>
      </c>
      <c r="M41" s="319">
        <v>28.882400000000001</v>
      </c>
      <c r="N41" s="275">
        <f t="shared" si="83"/>
        <v>-0.90962427725768769</v>
      </c>
      <c r="O41" s="319">
        <v>17.5992</v>
      </c>
      <c r="P41" s="275">
        <f t="shared" si="84"/>
        <v>-0.94192959567303025</v>
      </c>
      <c r="Q41" s="126"/>
      <c r="R41" s="126"/>
      <c r="S41" s="274">
        <f t="shared" si="97"/>
        <v>339.69420000000002</v>
      </c>
      <c r="T41" s="275">
        <f t="shared" si="98"/>
        <v>-0.89414320864112806</v>
      </c>
      <c r="U41" s="275"/>
      <c r="V41" s="319">
        <v>708.34730000000002</v>
      </c>
      <c r="W41" s="275">
        <f t="shared" si="85"/>
        <v>0.31653767949475697</v>
      </c>
      <c r="X41" s="319">
        <v>445.95460000000003</v>
      </c>
      <c r="Y41" s="320">
        <f t="shared" si="86"/>
        <v>-0.13953826704659467</v>
      </c>
      <c r="Z41" s="319">
        <v>418.34379999999999</v>
      </c>
      <c r="AA41" s="320">
        <f t="shared" si="87"/>
        <v>-0.13217249268605669</v>
      </c>
      <c r="AB41" s="319">
        <v>363.1841</v>
      </c>
      <c r="AC41" s="320">
        <f t="shared" si="88"/>
        <v>-0.26115206733900975</v>
      </c>
      <c r="AD41" s="319">
        <v>363.1841</v>
      </c>
      <c r="AE41" s="320">
        <f t="shared" si="89"/>
        <v>-0.29204086147896247</v>
      </c>
      <c r="AF41" s="319">
        <v>319.58139999999997</v>
      </c>
      <c r="AG41" s="320">
        <f t="shared" si="90"/>
        <v>-0.28873625156877736</v>
      </c>
      <c r="AH41" s="319">
        <v>303.06659999999999</v>
      </c>
      <c r="AI41" s="320">
        <f t="shared" si="91"/>
        <v>-0.19441552272671092</v>
      </c>
      <c r="AJ41" s="319">
        <v>287.33580000000001</v>
      </c>
      <c r="AK41" s="320">
        <f t="shared" si="92"/>
        <v>-0.36843319952584541</v>
      </c>
      <c r="AL41" s="319">
        <v>293.9957</v>
      </c>
      <c r="AM41" s="320">
        <f t="shared" si="93"/>
        <v>-0.63590398375166801</v>
      </c>
      <c r="AN41" s="319">
        <v>178.4537</v>
      </c>
      <c r="AO41" s="320">
        <f t="shared" si="94"/>
        <v>-0.7975998987396673</v>
      </c>
      <c r="AP41" s="319">
        <v>178.4537</v>
      </c>
      <c r="AQ41" s="320">
        <f t="shared" si="95"/>
        <v>-0.76933649133501314</v>
      </c>
      <c r="AR41" s="319">
        <v>203.93780000000001</v>
      </c>
      <c r="AS41" s="320">
        <f t="shared" si="96"/>
        <v>-0.67140900417357274</v>
      </c>
      <c r="AT41" s="276">
        <f t="shared" si="99"/>
        <v>4063.8386</v>
      </c>
      <c r="AU41" s="275">
        <f t="shared" si="100"/>
        <v>-0.41162267143211373</v>
      </c>
      <c r="AV41" s="277"/>
      <c r="AW41" s="384">
        <v>538.03800000000001</v>
      </c>
      <c r="AX41" s="343">
        <v>-0.38965178917520699</v>
      </c>
      <c r="AY41" s="360">
        <v>518.27359999999999</v>
      </c>
      <c r="AZ41" s="344">
        <f t="shared" si="67"/>
        <v>-0.33591829700430464</v>
      </c>
      <c r="BA41" s="111">
        <v>482.05869999999999</v>
      </c>
      <c r="BB41" s="344">
        <f t="shared" si="68"/>
        <v>-0.37789879026372719</v>
      </c>
      <c r="BC41" s="111">
        <v>491.55459999999999</v>
      </c>
      <c r="BD41" s="344">
        <f t="shared" si="69"/>
        <v>-0.43092122057601978</v>
      </c>
      <c r="BE41" s="400">
        <v>513.00149999999996</v>
      </c>
      <c r="BF41" s="344">
        <f t="shared" si="70"/>
        <v>-0.44738900145746685</v>
      </c>
      <c r="BG41" s="111">
        <v>449.31490000000002</v>
      </c>
      <c r="BH41" s="344">
        <f t="shared" si="71"/>
        <v>-0.43954412112131358</v>
      </c>
      <c r="BI41" s="111">
        <v>376.20710000000003</v>
      </c>
      <c r="BJ41" s="344">
        <f t="shared" si="72"/>
        <v>-0.44729323508208385</v>
      </c>
      <c r="BK41" s="111">
        <v>454.95710000000003</v>
      </c>
      <c r="BL41" s="344">
        <f t="shared" si="73"/>
        <v>-0.32614391931212205</v>
      </c>
      <c r="BM41" s="111">
        <v>807.46749999999997</v>
      </c>
      <c r="BN41" s="344">
        <f t="shared" si="74"/>
        <v>0.33402837770168126</v>
      </c>
      <c r="BO41" s="111">
        <v>881.68780000000004</v>
      </c>
      <c r="BP41" s="344">
        <f t="shared" si="75"/>
        <v>0.32968681121549115</v>
      </c>
      <c r="BQ41" s="111">
        <v>773.65380000000005</v>
      </c>
      <c r="BR41" s="344">
        <f t="shared" si="76"/>
        <v>0.41271099487854834</v>
      </c>
      <c r="BS41" s="111">
        <v>620.64329999999995</v>
      </c>
      <c r="BT41" s="344">
        <f t="shared" si="77"/>
        <v>0.46863027244905986</v>
      </c>
      <c r="BU41" s="274">
        <f t="shared" si="101"/>
        <v>6906.8578999999991</v>
      </c>
      <c r="BV41" s="275">
        <f t="shared" si="102"/>
        <v>-0.19921060042052341</v>
      </c>
      <c r="BW41" s="345"/>
      <c r="BX41" s="384">
        <v>881.52629999999999</v>
      </c>
      <c r="BY41" s="344">
        <f t="shared" si="103"/>
        <v>-0.14229207746715267</v>
      </c>
      <c r="BZ41" s="384">
        <v>780.43650000000002</v>
      </c>
      <c r="CA41" s="344">
        <f t="shared" si="104"/>
        <v>-0.17328945178751898</v>
      </c>
      <c r="CB41" s="360">
        <v>774.88789999999995</v>
      </c>
      <c r="CC41" s="275">
        <f t="shared" si="105"/>
        <v>-4.1673922141499564E-2</v>
      </c>
      <c r="CD41" s="274">
        <v>863.77250000000004</v>
      </c>
      <c r="CE41" s="275">
        <v>0.20976811712743301</v>
      </c>
      <c r="CF41" s="319">
        <v>928.32299999999998</v>
      </c>
      <c r="CG41" s="275">
        <f t="shared" si="106"/>
        <v>0.27431736895604786</v>
      </c>
      <c r="CH41" s="319">
        <v>801.69539999999995</v>
      </c>
      <c r="CI41" s="275">
        <f t="shared" si="107"/>
        <v>8.6997003385478777E-2</v>
      </c>
      <c r="CJ41" s="319">
        <v>680.66309999999999</v>
      </c>
      <c r="CK41" s="275">
        <f t="shared" si="108"/>
        <v>-0.22125399662399259</v>
      </c>
      <c r="CL41" s="274">
        <v>675.15470000000005</v>
      </c>
      <c r="CM41" s="275">
        <f t="shared" si="109"/>
        <v>-9.3039526464818723E-3</v>
      </c>
      <c r="CN41" s="274">
        <v>605.28510000000006</v>
      </c>
      <c r="CO41" s="275">
        <f t="shared" si="110"/>
        <v>-0.21415151526560916</v>
      </c>
      <c r="CP41" s="274">
        <v>663.07929999999999</v>
      </c>
      <c r="CQ41" s="275">
        <f t="shared" si="111"/>
        <v>-2.0537160039268421E-2</v>
      </c>
      <c r="CR41" s="274">
        <v>547.6377</v>
      </c>
      <c r="CS41" s="275">
        <f t="shared" si="112"/>
        <v>0.19830179328091302</v>
      </c>
      <c r="CT41" s="274">
        <v>422.6001</v>
      </c>
      <c r="CU41" s="275">
        <f t="shared" si="113"/>
        <v>-0.19596571230267301</v>
      </c>
      <c r="CV41" s="274">
        <f t="shared" si="114"/>
        <v>8625.0615999999991</v>
      </c>
      <c r="CW41" s="275">
        <f t="shared" si="115"/>
        <v>-3.5850133659840022E-2</v>
      </c>
      <c r="CX41" s="323">
        <f t="shared" si="116"/>
        <v>-0.22832175359731444</v>
      </c>
      <c r="CY41" s="323"/>
      <c r="CZ41" s="385">
        <v>1027.7698</v>
      </c>
      <c r="DA41" s="384">
        <v>944.02629999999999</v>
      </c>
      <c r="DB41" s="384">
        <v>808.58479999999997</v>
      </c>
      <c r="DC41" s="384">
        <v>713.99839999999995</v>
      </c>
      <c r="DD41" s="360">
        <v>728.48649999999998</v>
      </c>
      <c r="DE41" s="360">
        <v>737.53229999999996</v>
      </c>
      <c r="DF41" s="360">
        <v>874.05020000000002</v>
      </c>
      <c r="DG41" s="360">
        <v>681.49530000000004</v>
      </c>
      <c r="DH41" s="360">
        <v>770.23130000000003</v>
      </c>
      <c r="DI41" s="360">
        <v>676.98260000000005</v>
      </c>
      <c r="DJ41" s="360">
        <v>457.01150000000001</v>
      </c>
      <c r="DK41" s="360">
        <v>525.59960000000001</v>
      </c>
      <c r="DL41" s="360">
        <v>8945.7685999999994</v>
      </c>
      <c r="DM41" s="362">
        <v>-0.27088938424485998</v>
      </c>
      <c r="DN41" s="326"/>
      <c r="DO41" s="327">
        <v>1096.9349999999999</v>
      </c>
      <c r="DP41" s="84"/>
      <c r="DQ41" s="244">
        <v>1729.07</v>
      </c>
      <c r="DR41" s="245"/>
      <c r="DS41" s="244">
        <v>1483.93</v>
      </c>
      <c r="DT41" s="53" t="e">
        <f t="shared" si="117"/>
        <v>#DIV/0!</v>
      </c>
      <c r="DU41" s="109">
        <f t="shared" si="118"/>
        <v>4309.9350000000004</v>
      </c>
      <c r="DV41" s="244">
        <v>911.23199999999997</v>
      </c>
      <c r="DW41" s="53" t="e">
        <f t="shared" si="119"/>
        <v>#DIV/0!</v>
      </c>
      <c r="DX41" s="244">
        <v>1267.1660999999999</v>
      </c>
      <c r="DY41" s="53" t="e">
        <f t="shared" si="120"/>
        <v>#DIV/0!</v>
      </c>
      <c r="DZ41" s="244">
        <v>941.53740000000005</v>
      </c>
      <c r="EA41" s="53" t="e">
        <f t="shared" si="121"/>
        <v>#DIV/0!</v>
      </c>
      <c r="EB41" s="244">
        <v>849.66399999999999</v>
      </c>
      <c r="EC41" s="53" t="e">
        <f t="shared" si="122"/>
        <v>#DIV/0!</v>
      </c>
      <c r="ED41" s="244">
        <v>680.71450000000004</v>
      </c>
      <c r="EE41" s="53" t="e">
        <f t="shared" si="123"/>
        <v>#DIV/0!</v>
      </c>
      <c r="EF41" s="244">
        <v>835.19979999999998</v>
      </c>
      <c r="EG41" s="53" t="e">
        <f t="shared" si="124"/>
        <v>#DIV/0!</v>
      </c>
      <c r="EH41" s="244">
        <v>847.03240000000005</v>
      </c>
      <c r="EI41" s="53" t="e">
        <f t="shared" si="125"/>
        <v>#DIV/0!</v>
      </c>
      <c r="EJ41" s="244">
        <v>801.56240000000003</v>
      </c>
      <c r="EK41" s="53" t="e">
        <f t="shared" si="126"/>
        <v>#DIV/0!</v>
      </c>
      <c r="EL41" s="244">
        <v>825.38220000000001</v>
      </c>
      <c r="EM41" s="53" t="e">
        <f t="shared" si="127"/>
        <v>#DIV/0!</v>
      </c>
      <c r="EN41" s="111">
        <f t="shared" si="131"/>
        <v>12269.425800000001</v>
      </c>
      <c r="EO41" s="53" t="e">
        <f t="shared" si="128"/>
        <v>#DIV/0!</v>
      </c>
      <c r="EP41" s="53"/>
      <c r="EQ41" s="53"/>
      <c r="ER41" s="243"/>
      <c r="ES41" s="53"/>
      <c r="ET41" s="243"/>
      <c r="EU41" s="53"/>
      <c r="EV41" s="243"/>
      <c r="EW41" s="53"/>
      <c r="EX41" s="243"/>
      <c r="EY41" s="53"/>
      <c r="EZ41" s="243"/>
      <c r="FA41" s="53"/>
      <c r="FB41" s="243"/>
      <c r="FC41" s="53"/>
      <c r="FD41" s="243"/>
      <c r="FE41" s="53"/>
      <c r="FF41" s="243"/>
      <c r="FG41" s="53"/>
      <c r="FH41" s="243"/>
      <c r="FI41" s="53"/>
      <c r="FJ41" s="243"/>
      <c r="FK41" s="53"/>
      <c r="FL41" s="243"/>
      <c r="FM41" s="53"/>
      <c r="FN41" s="109">
        <f t="shared" si="129"/>
        <v>0</v>
      </c>
      <c r="FO41" s="53"/>
      <c r="FP41" s="252"/>
      <c r="FQ41" s="252"/>
      <c r="FR41" s="252"/>
      <c r="FS41" s="252"/>
      <c r="FT41" s="491"/>
      <c r="FU41" s="491"/>
      <c r="FV41" s="492"/>
      <c r="FW41" s="402"/>
      <c r="FX41" s="401"/>
      <c r="FY41" s="401"/>
      <c r="FZ41" s="328"/>
      <c r="GA41" s="401"/>
      <c r="GB41" s="328"/>
      <c r="GC41" s="401"/>
      <c r="GD41" s="328"/>
      <c r="GE41" s="349"/>
      <c r="GF41" s="403"/>
      <c r="GG41" s="330"/>
      <c r="GH41" s="501"/>
      <c r="GI41" s="404"/>
      <c r="GJ41" s="325"/>
      <c r="GK41" s="405"/>
      <c r="GL41" s="325"/>
      <c r="GM41" s="405"/>
      <c r="GN41" s="325"/>
      <c r="GO41" s="502"/>
      <c r="GP41" s="325"/>
      <c r="GQ41" s="502"/>
      <c r="GR41" s="325"/>
      <c r="GS41" s="415"/>
      <c r="GT41" s="325"/>
      <c r="GU41" s="405"/>
      <c r="GV41" s="325"/>
      <c r="GW41" s="405"/>
      <c r="GX41" s="325"/>
      <c r="GY41" s="405"/>
      <c r="GZ41" s="325"/>
      <c r="HA41" s="405"/>
      <c r="HB41" s="325"/>
      <c r="HC41" s="405"/>
      <c r="HD41" s="325"/>
      <c r="HE41" s="405"/>
      <c r="HF41" s="325"/>
      <c r="HG41" s="350"/>
      <c r="HH41" s="405"/>
      <c r="HI41" s="407"/>
      <c r="HJ41" s="496"/>
      <c r="HK41" s="396"/>
      <c r="HL41" s="404"/>
      <c r="HM41" s="408"/>
      <c r="HN41" s="409"/>
      <c r="HO41" s="408"/>
      <c r="HP41" s="409"/>
      <c r="HQ41" s="410"/>
      <c r="HR41" s="411"/>
      <c r="HS41" s="412"/>
      <c r="HT41" s="411"/>
      <c r="HU41" s="412"/>
      <c r="HV41" s="410"/>
      <c r="HW41" s="411"/>
      <c r="HX41" s="412"/>
      <c r="HY41" s="411"/>
      <c r="HZ41" s="412"/>
      <c r="IA41" s="411"/>
      <c r="IB41" s="339"/>
      <c r="IC41" s="411"/>
      <c r="ID41" s="339"/>
      <c r="IE41" s="411"/>
      <c r="IF41" s="407"/>
      <c r="IG41" s="411"/>
      <c r="IH41" s="240"/>
      <c r="II41" s="411"/>
      <c r="IJ41" s="240"/>
      <c r="IK41" s="353"/>
      <c r="IL41" s="53"/>
      <c r="IM41" s="250"/>
      <c r="IN41" s="436"/>
      <c r="IO41" s="412"/>
      <c r="IP41" s="405"/>
      <c r="IQ41" s="412"/>
      <c r="IR41" s="433"/>
      <c r="IS41" s="312"/>
      <c r="IT41" s="484"/>
      <c r="IU41" s="412"/>
      <c r="IV41" s="484"/>
      <c r="IW41" s="412"/>
      <c r="IX41" s="484"/>
      <c r="IY41" s="408"/>
      <c r="IZ41" s="503"/>
      <c r="JA41" s="408"/>
      <c r="JB41" s="416"/>
      <c r="JC41" s="408"/>
      <c r="JD41" s="416"/>
      <c r="JE41" s="407"/>
      <c r="JF41" s="416"/>
      <c r="JG41" s="333"/>
      <c r="JH41" s="416"/>
      <c r="JI41" s="333"/>
      <c r="JJ41" s="416"/>
      <c r="JK41" s="333"/>
      <c r="JL41" s="317">
        <f t="shared" si="130"/>
        <v>0</v>
      </c>
      <c r="JM41" s="316"/>
      <c r="JN41" s="318"/>
      <c r="JO41" s="242"/>
      <c r="JP41" s="116"/>
      <c r="JQ41" s="116"/>
      <c r="JR41" s="116"/>
      <c r="JS41" s="116"/>
      <c r="JT41" s="116"/>
      <c r="JU41" s="116"/>
      <c r="JV41" s="116"/>
      <c r="JW41" s="116"/>
      <c r="JX41" s="116"/>
      <c r="JY41" s="116"/>
      <c r="JZ41" s="116"/>
      <c r="KA41" s="116"/>
    </row>
    <row r="42" spans="1:287" s="94" customFormat="1" ht="28.8" hidden="1" customHeight="1">
      <c r="A42" s="684" t="s">
        <v>103</v>
      </c>
      <c r="B42" s="273" t="s">
        <v>206</v>
      </c>
      <c r="C42" s="274">
        <v>39.309399999999997</v>
      </c>
      <c r="D42" s="275">
        <f t="shared" si="78"/>
        <v>-0.33474363292045406</v>
      </c>
      <c r="E42" s="319">
        <v>56.433500000000002</v>
      </c>
      <c r="F42" s="275">
        <f t="shared" si="79"/>
        <v>-0.13221418510385718</v>
      </c>
      <c r="G42" s="319">
        <v>56.811599999999999</v>
      </c>
      <c r="H42" s="275">
        <f t="shared" si="80"/>
        <v>-0.13023988536207864</v>
      </c>
      <c r="I42" s="319">
        <v>58.692399999999999</v>
      </c>
      <c r="J42" s="275">
        <f t="shared" si="81"/>
        <v>-2.485204741128666E-2</v>
      </c>
      <c r="K42" s="319">
        <v>58.051699999999997</v>
      </c>
      <c r="L42" s="275">
        <f t="shared" si="82"/>
        <v>1.5651598838989367E-2</v>
      </c>
      <c r="M42" s="319">
        <v>52.665799999999997</v>
      </c>
      <c r="N42" s="275">
        <f t="shared" si="83"/>
        <v>-0.10805171578672834</v>
      </c>
      <c r="O42" s="319">
        <v>49.2438</v>
      </c>
      <c r="P42" s="275">
        <f t="shared" si="84"/>
        <v>-7.9598149619176661E-2</v>
      </c>
      <c r="Q42" s="126"/>
      <c r="R42" s="126"/>
      <c r="S42" s="274">
        <f t="shared" si="97"/>
        <v>371.20820000000003</v>
      </c>
      <c r="T42" s="275">
        <f t="shared" si="98"/>
        <v>-0.2151402694343636</v>
      </c>
      <c r="U42" s="275"/>
      <c r="V42" s="274">
        <v>59.089100000000002</v>
      </c>
      <c r="W42" s="275">
        <f t="shared" si="85"/>
        <v>0.11612905663085971</v>
      </c>
      <c r="X42" s="274">
        <v>65.031599999999997</v>
      </c>
      <c r="Y42" s="275">
        <f t="shared" si="86"/>
        <v>0.31501032287026343</v>
      </c>
      <c r="Z42" s="274">
        <v>65.318700000000007</v>
      </c>
      <c r="AA42" s="275">
        <f t="shared" si="87"/>
        <v>0.24766630947401014</v>
      </c>
      <c r="AB42" s="274">
        <v>60.188200000000002</v>
      </c>
      <c r="AC42" s="275">
        <f t="shared" si="88"/>
        <v>0.23680906458765305</v>
      </c>
      <c r="AD42" s="319">
        <v>57.1571</v>
      </c>
      <c r="AE42" s="275">
        <f t="shared" si="89"/>
        <v>8.7261127111002867E-2</v>
      </c>
      <c r="AF42" s="319">
        <v>59.0458</v>
      </c>
      <c r="AG42" s="275">
        <f t="shared" si="90"/>
        <v>0.13754373256477037</v>
      </c>
      <c r="AH42" s="319">
        <v>53.502499999999998</v>
      </c>
      <c r="AI42" s="275">
        <f t="shared" si="91"/>
        <v>0.10286236096338253</v>
      </c>
      <c r="AJ42" s="319">
        <v>53.6282</v>
      </c>
      <c r="AK42" s="275">
        <f t="shared" si="92"/>
        <v>1.5220296757925356E-2</v>
      </c>
      <c r="AL42" s="319">
        <v>53.3324</v>
      </c>
      <c r="AM42" s="275">
        <f t="shared" si="93"/>
        <v>-4.2836221625579762E-2</v>
      </c>
      <c r="AN42" s="319">
        <v>52.671199999999999</v>
      </c>
      <c r="AO42" s="275">
        <f t="shared" si="94"/>
        <v>-0.13173806682184142</v>
      </c>
      <c r="AP42" s="319">
        <v>48.951999999999998</v>
      </c>
      <c r="AQ42" s="275">
        <f t="shared" si="95"/>
        <v>-0.18443509234916411</v>
      </c>
      <c r="AR42" s="319">
        <v>41.017699999999998</v>
      </c>
      <c r="AS42" s="275">
        <f t="shared" si="96"/>
        <v>-0.28579661996747419</v>
      </c>
      <c r="AT42" s="276">
        <f t="shared" si="99"/>
        <v>668.93449999999996</v>
      </c>
      <c r="AU42" s="275">
        <f t="shared" si="100"/>
        <v>4.0237172417610934E-2</v>
      </c>
      <c r="AV42" s="277"/>
      <c r="AW42" s="363">
        <v>52.941099999999999</v>
      </c>
      <c r="AX42" s="279">
        <v>-3.4675472441232001E-2</v>
      </c>
      <c r="AY42" s="278">
        <v>49.453299999999999</v>
      </c>
      <c r="AZ42" s="279">
        <f t="shared" si="67"/>
        <v>-9.8044830290539675E-2</v>
      </c>
      <c r="BA42" s="278">
        <v>52.352699999999999</v>
      </c>
      <c r="BB42" s="279">
        <f t="shared" si="68"/>
        <v>-5.5029295288566815E-2</v>
      </c>
      <c r="BC42" s="278">
        <v>48.664099999999998</v>
      </c>
      <c r="BD42" s="279">
        <f t="shared" si="69"/>
        <v>-0.21937975916060726</v>
      </c>
      <c r="BE42" s="364">
        <v>52.569800000000001</v>
      </c>
      <c r="BF42" s="279">
        <f t="shared" si="70"/>
        <v>-8.7060417137002188E-2</v>
      </c>
      <c r="BG42" s="281">
        <v>51.906399999999998</v>
      </c>
      <c r="BH42" s="279">
        <f t="shared" si="71"/>
        <v>-7.5559671588096067E-2</v>
      </c>
      <c r="BI42" s="281">
        <v>48.5124</v>
      </c>
      <c r="BJ42" s="279">
        <f t="shared" si="72"/>
        <v>-8.4726959881667563E-2</v>
      </c>
      <c r="BK42" s="281">
        <v>52.824199999999998</v>
      </c>
      <c r="BL42" s="279">
        <f t="shared" si="73"/>
        <v>-2.9321994343980751E-2</v>
      </c>
      <c r="BM42" s="281">
        <v>55.719200000000001</v>
      </c>
      <c r="BN42" s="279">
        <f t="shared" si="74"/>
        <v>7.768173818993418E-3</v>
      </c>
      <c r="BO42" s="281">
        <v>60.662799999999997</v>
      </c>
      <c r="BP42" s="279">
        <f t="shared" si="75"/>
        <v>1.9784520365330183E-2</v>
      </c>
      <c r="BQ42" s="281">
        <v>60.022199999999998</v>
      </c>
      <c r="BR42" s="279">
        <f t="shared" si="76"/>
        <v>3.1011666735375254E-2</v>
      </c>
      <c r="BS42" s="281">
        <v>57.431399999999996</v>
      </c>
      <c r="BT42" s="279">
        <f t="shared" si="77"/>
        <v>3.0305639722938205E-2</v>
      </c>
      <c r="BU42" s="278">
        <f t="shared" si="101"/>
        <v>643.05960000000005</v>
      </c>
      <c r="BV42" s="279">
        <f t="shared" si="102"/>
        <v>-5.0558605150338054E-2</v>
      </c>
      <c r="BW42" s="282"/>
      <c r="BX42" s="363">
        <v>54.842799999999997</v>
      </c>
      <c r="BY42" s="279">
        <f t="shared" si="103"/>
        <v>-0.17245895702559166</v>
      </c>
      <c r="BZ42" s="363">
        <v>54.829000000000001</v>
      </c>
      <c r="CA42" s="279">
        <f t="shared" si="104"/>
        <v>-0.22011106116898715</v>
      </c>
      <c r="CB42" s="278">
        <v>55.401400000000002</v>
      </c>
      <c r="CC42" s="279">
        <f t="shared" si="105"/>
        <v>-0.10040464530208748</v>
      </c>
      <c r="CD42" s="278">
        <v>62.340299999999999</v>
      </c>
      <c r="CE42" s="279">
        <v>4.0720454215365E-2</v>
      </c>
      <c r="CF42" s="281">
        <v>57.582999999999998</v>
      </c>
      <c r="CG42" s="279">
        <f t="shared" si="106"/>
        <v>-8.3049886621315183E-2</v>
      </c>
      <c r="CH42" s="281">
        <v>56.149000000000001</v>
      </c>
      <c r="CI42" s="279">
        <f t="shared" si="107"/>
        <v>-8.8386667316091128E-2</v>
      </c>
      <c r="CJ42" s="281">
        <v>53.0032</v>
      </c>
      <c r="CK42" s="279">
        <f t="shared" si="108"/>
        <v>-0.13053777093185959</v>
      </c>
      <c r="CL42" s="278">
        <v>54.419899999999998</v>
      </c>
      <c r="CM42" s="279">
        <f t="shared" si="109"/>
        <v>-0.10160232705565386</v>
      </c>
      <c r="CN42" s="278">
        <v>55.289700000000003</v>
      </c>
      <c r="CO42" s="279">
        <f t="shared" si="110"/>
        <v>-9.4239568299359533E-2</v>
      </c>
      <c r="CP42" s="278">
        <v>59.485900000000001</v>
      </c>
      <c r="CQ42" s="279">
        <f t="shared" si="111"/>
        <v>4.0174231137783067E-2</v>
      </c>
      <c r="CR42" s="278">
        <v>58.216799999999999</v>
      </c>
      <c r="CS42" s="279">
        <f t="shared" si="112"/>
        <v>0.22433837508622578</v>
      </c>
      <c r="CT42" s="278">
        <v>55.742100000000001</v>
      </c>
      <c r="CU42" s="279">
        <f t="shared" si="113"/>
        <v>0.3606021182024326</v>
      </c>
      <c r="CV42" s="278">
        <f t="shared" si="114"/>
        <v>677.30309999999997</v>
      </c>
      <c r="CW42" s="279">
        <f t="shared" si="115"/>
        <v>-4.7041438101171451E-2</v>
      </c>
      <c r="CX42" s="283">
        <f t="shared" si="116"/>
        <v>-4.2508348105701477E-2</v>
      </c>
      <c r="CY42" s="283"/>
      <c r="CZ42" s="367">
        <v>66.272000000000006</v>
      </c>
      <c r="DA42" s="363">
        <v>70.303600000000003</v>
      </c>
      <c r="DB42" s="363">
        <v>61.584800000000001</v>
      </c>
      <c r="DC42" s="363">
        <v>59.9011</v>
      </c>
      <c r="DD42" s="278">
        <v>62.798400000000001</v>
      </c>
      <c r="DE42" s="278">
        <v>61.593000000000004</v>
      </c>
      <c r="DF42" s="278">
        <v>60.960900000000002</v>
      </c>
      <c r="DG42" s="278">
        <v>60.574399999999997</v>
      </c>
      <c r="DH42" s="278">
        <v>61.042299999999997</v>
      </c>
      <c r="DI42" s="278">
        <v>57.188400000000001</v>
      </c>
      <c r="DJ42" s="278">
        <v>47.549599999999998</v>
      </c>
      <c r="DK42" s="278">
        <v>40.968699999999998</v>
      </c>
      <c r="DL42" s="278">
        <v>710.73720000000003</v>
      </c>
      <c r="DM42" s="286">
        <v>-0.251690320662395</v>
      </c>
      <c r="DN42" s="287"/>
      <c r="DO42" s="288">
        <v>79.977900000000005</v>
      </c>
      <c r="DP42" s="289">
        <f>(DO42-DX42)/DX42</f>
        <v>-0.21978108812081124</v>
      </c>
      <c r="DQ42" s="306">
        <v>90.299099999999996</v>
      </c>
      <c r="DR42" s="446"/>
      <c r="DS42" s="306">
        <v>90.551400000000001</v>
      </c>
      <c r="DT42" s="291">
        <f t="shared" si="117"/>
        <v>15.728814498697558</v>
      </c>
      <c r="DU42" s="292">
        <f t="shared" si="118"/>
        <v>260.82839999999999</v>
      </c>
      <c r="DV42" s="306">
        <v>94.498800000000003</v>
      </c>
      <c r="DW42" s="291">
        <f t="shared" si="119"/>
        <v>5.2999200000000002</v>
      </c>
      <c r="DX42" s="306">
        <v>102.50700000000001</v>
      </c>
      <c r="DY42" s="291">
        <f t="shared" si="120"/>
        <v>0.49446284654591266</v>
      </c>
      <c r="DZ42" s="306">
        <v>93.694100000000006</v>
      </c>
      <c r="EA42" s="291">
        <f t="shared" si="121"/>
        <v>0.30636001756795378</v>
      </c>
      <c r="EB42" s="306">
        <v>88.2697</v>
      </c>
      <c r="EC42" s="291">
        <f t="shared" si="122"/>
        <v>0.14804453288592351</v>
      </c>
      <c r="ED42" s="306">
        <v>55.42</v>
      </c>
      <c r="EE42" s="291">
        <f t="shared" si="123"/>
        <v>-0.28695403799909674</v>
      </c>
      <c r="EF42" s="306">
        <v>63.318199999999997</v>
      </c>
      <c r="EG42" s="291">
        <f t="shared" si="124"/>
        <v>-0.19017800731060344</v>
      </c>
      <c r="EH42" s="306">
        <v>71.284000000000006</v>
      </c>
      <c r="EI42" s="291">
        <f t="shared" si="125"/>
        <v>-0.19966677108138836</v>
      </c>
      <c r="EJ42" s="306">
        <v>61.018700000000003</v>
      </c>
      <c r="EK42" s="291">
        <f t="shared" si="126"/>
        <v>-0.26521738083310853</v>
      </c>
      <c r="EL42" s="306">
        <v>58.951300000000003</v>
      </c>
      <c r="EM42" s="291">
        <f t="shared" si="127"/>
        <v>-0.22806077954321061</v>
      </c>
      <c r="EN42" s="290">
        <f t="shared" si="131"/>
        <v>949.79019999999991</v>
      </c>
      <c r="EO42" s="291">
        <f t="shared" si="128"/>
        <v>-6.6088352611233289E-2</v>
      </c>
      <c r="EP42" s="447">
        <v>375</v>
      </c>
      <c r="EQ42" s="291">
        <f>(EP42-FP42)/FP42</f>
        <v>-0.16666666666666666</v>
      </c>
      <c r="ER42" s="306">
        <v>0</v>
      </c>
      <c r="ES42" s="291">
        <f>(ER42-FQ42)/FQ42</f>
        <v>-1</v>
      </c>
      <c r="ET42" s="306">
        <v>5.4128999999999996</v>
      </c>
      <c r="EU42" s="291">
        <f>(ET42-FR42)/FR42</f>
        <v>-0.98895326530612249</v>
      </c>
      <c r="EV42" s="306">
        <v>15</v>
      </c>
      <c r="EW42" s="291">
        <f>(EV42-FS42)/FS42</f>
        <v>-0.96268656716417911</v>
      </c>
      <c r="EX42" s="306">
        <v>68.591200000000001</v>
      </c>
      <c r="EY42" s="291">
        <f>(EX42-FT42)/FT42</f>
        <v>-0.8335165048543689</v>
      </c>
      <c r="EZ42" s="306">
        <v>71.721500000000006</v>
      </c>
      <c r="FA42" s="291">
        <f>(EZ42-FU42)/FU42</f>
        <v>-0.81979522613065325</v>
      </c>
      <c r="FB42" s="306">
        <v>76.887</v>
      </c>
      <c r="FC42" s="291">
        <f>(FB42-FV42)/FV42</f>
        <v>-0.79819685039370081</v>
      </c>
      <c r="FD42" s="306">
        <v>77.722899999999996</v>
      </c>
      <c r="FE42" s="291">
        <f>(FD42-FW42)/FW42</f>
        <v>-0.78822098092643056</v>
      </c>
      <c r="FF42" s="306">
        <v>78.187799999999996</v>
      </c>
      <c r="FG42" s="291">
        <f>(FF42-FX42)/FX42</f>
        <v>-0.78981774193548393</v>
      </c>
      <c r="FH42" s="306">
        <v>89.067899999999995</v>
      </c>
      <c r="FI42" s="291">
        <f>(FH42-FY42)/FY42</f>
        <v>-0.76683795811518318</v>
      </c>
      <c r="FJ42" s="306">
        <v>83.043199999999999</v>
      </c>
      <c r="FK42" s="291">
        <f>(FJ42-GA42)/GA42</f>
        <v>-0.76738599439775912</v>
      </c>
      <c r="FL42" s="306">
        <v>76.367800000000003</v>
      </c>
      <c r="FM42" s="291">
        <f>(FL42-GC42)/GC42</f>
        <v>-0.80418512820512822</v>
      </c>
      <c r="FN42" s="292">
        <f t="shared" si="129"/>
        <v>1017.0021999999999</v>
      </c>
      <c r="FO42" s="291">
        <f>(FN42-(FP42+FQ42+FR42+FS42+FT42+FU42+FV42+FW42+FX42+FY42+GA42+GC42))/(FP42+FQ42+FR42+FS42+FT42+FU42+FV42+FW42+FX42+FY42+GA42+GC42)</f>
        <v>-0.79704605867092404</v>
      </c>
      <c r="FP42" s="447">
        <v>450</v>
      </c>
      <c r="FQ42" s="447">
        <v>610</v>
      </c>
      <c r="FR42" s="447">
        <v>490</v>
      </c>
      <c r="FS42" s="447">
        <v>402</v>
      </c>
      <c r="FT42" s="447">
        <v>412</v>
      </c>
      <c r="FU42" s="447">
        <v>398</v>
      </c>
      <c r="FV42" s="470" t="s">
        <v>326</v>
      </c>
      <c r="FW42" s="390" t="s">
        <v>327</v>
      </c>
      <c r="FX42" s="390" t="s">
        <v>328</v>
      </c>
      <c r="FY42" s="390" t="s">
        <v>329</v>
      </c>
      <c r="FZ42" s="294">
        <f>(FY42-HA42)/HA42</f>
        <v>-0.11162790697674418</v>
      </c>
      <c r="GA42" s="390" t="s">
        <v>330</v>
      </c>
      <c r="GB42" s="294">
        <f>(GA42-HC42)/HC42</f>
        <v>-0.12926829268292683</v>
      </c>
      <c r="GC42" s="390" t="s">
        <v>331</v>
      </c>
      <c r="GD42" s="294">
        <f>(GC42-HE42)/HE42</f>
        <v>-0.17894736842105263</v>
      </c>
      <c r="GE42" s="293">
        <f>FP42+FQ42+FR42+FS42+FT42+FU42+FV42+FW42+FX42+FY42+GA42+GC42</f>
        <v>5011</v>
      </c>
      <c r="GF42" s="295">
        <f>(GE42-HG42)/HG42</f>
        <v>-0.12395104895104896</v>
      </c>
      <c r="GG42" s="249"/>
      <c r="GH42" s="448"/>
      <c r="GI42" s="297">
        <v>509</v>
      </c>
      <c r="GJ42" s="294">
        <f>(GI42-HL42)/HL42</f>
        <v>-3.9138943248532287E-3</v>
      </c>
      <c r="GK42" s="293">
        <v>690</v>
      </c>
      <c r="GL42" s="294">
        <f>(GK42-HN42)/HN42</f>
        <v>-1.2875536480686695E-2</v>
      </c>
      <c r="GM42" s="447">
        <v>557</v>
      </c>
      <c r="GN42" s="294">
        <f>(GM42-HP42)/HP42</f>
        <v>-1.415929203539823E-2</v>
      </c>
      <c r="GO42" s="447">
        <v>430</v>
      </c>
      <c r="GP42" s="294">
        <f>(GO42-HR42)/HR42</f>
        <v>-3.3707865168539325E-2</v>
      </c>
      <c r="GQ42" s="447">
        <v>429</v>
      </c>
      <c r="GR42" s="294">
        <f>(GQ42-HT42)/HT42</f>
        <v>-2.7210884353741496E-2</v>
      </c>
      <c r="GS42" s="293">
        <v>465</v>
      </c>
      <c r="GT42" s="294">
        <f>(GS42-HW42)/HW42</f>
        <v>-2.7196652719665274E-2</v>
      </c>
      <c r="GU42" s="293">
        <v>455</v>
      </c>
      <c r="GV42" s="294">
        <f>(GU42-HY42)/HY42</f>
        <v>-3.3970276008492568E-2</v>
      </c>
      <c r="GW42" s="293">
        <v>440</v>
      </c>
      <c r="GX42" s="294">
        <f>(GW42-IA42)/IA42</f>
        <v>-3.2967032967032968E-2</v>
      </c>
      <c r="GY42" s="293">
        <v>430</v>
      </c>
      <c r="GZ42" s="294">
        <f>(GY42-IC42)/IC42</f>
        <v>-3.803131991051454E-2</v>
      </c>
      <c r="HA42" s="293">
        <v>430</v>
      </c>
      <c r="HB42" s="294">
        <f>(HA42-IE42)/IE42</f>
        <v>-2.9345372460496615E-2</v>
      </c>
      <c r="HC42" s="293">
        <v>410</v>
      </c>
      <c r="HD42" s="294">
        <f>(HC42-IG42)/IG42</f>
        <v>-7.2639225181598066E-3</v>
      </c>
      <c r="HE42" s="293">
        <v>475</v>
      </c>
      <c r="HF42" s="294">
        <f>(HE42-II42)/II42</f>
        <v>-4.0404040404040407E-2</v>
      </c>
      <c r="HG42" s="293">
        <f>GI42+GK42+GM42+GO42+GQ42+GS42+GU42+GW42+GY42+HA42+HC42+HE42</f>
        <v>5720</v>
      </c>
      <c r="HH42" s="293">
        <f>HE42+HC42+HA42+GY42+GW42+GU42+GS42+GQ42+GO42+GM42+GK42+GI42</f>
        <v>5720</v>
      </c>
      <c r="HI42" s="295"/>
      <c r="HJ42" s="287"/>
      <c r="HK42" s="391"/>
      <c r="HL42" s="297">
        <v>511</v>
      </c>
      <c r="HM42" s="298">
        <f>(HL42-IN42)/IN42</f>
        <v>-1.3361136855112681E-2</v>
      </c>
      <c r="HN42" s="373">
        <v>699</v>
      </c>
      <c r="HO42" s="298">
        <f>(HN42-IP42)/IP42</f>
        <v>-1.5492957746478873E-2</v>
      </c>
      <c r="HP42" s="373">
        <v>565</v>
      </c>
      <c r="HQ42" s="377">
        <f>(HP42-IR42)/IR42</f>
        <v>-8.771929824561403E-3</v>
      </c>
      <c r="HR42" s="375">
        <v>445</v>
      </c>
      <c r="HS42" s="376">
        <f>(HR42-IT42)/IT42</f>
        <v>-6.6964285714285711E-3</v>
      </c>
      <c r="HT42" s="375">
        <v>441</v>
      </c>
      <c r="HU42" s="376">
        <f>(HT42-IV42)/IV42</f>
        <v>-6.7567567567567571E-3</v>
      </c>
      <c r="HV42" s="377"/>
      <c r="HW42" s="375">
        <v>478</v>
      </c>
      <c r="HX42" s="376">
        <f>(HW42-IX42)/IX42</f>
        <v>2.0964360587002098E-3</v>
      </c>
      <c r="HY42" s="375">
        <v>471</v>
      </c>
      <c r="HZ42" s="376">
        <f>(HY42-IZ42)/IZ42</f>
        <v>-1.050420168067227E-2</v>
      </c>
      <c r="IA42" s="375">
        <v>455</v>
      </c>
      <c r="IB42" s="308">
        <f>(IA42-JB42)/JB42</f>
        <v>-4.3763676148796497E-3</v>
      </c>
      <c r="IC42" s="375">
        <v>447</v>
      </c>
      <c r="ID42" s="308">
        <f>(IC42-JD42)/JD42</f>
        <v>-6.6666666666666671E-3</v>
      </c>
      <c r="IE42" s="375">
        <v>443</v>
      </c>
      <c r="IF42" s="295">
        <f>(IE42-JF42)/JF42</f>
        <v>-4.4943820224719105E-3</v>
      </c>
      <c r="IG42" s="293">
        <v>413</v>
      </c>
      <c r="IH42" s="295">
        <f>(IG42-JH42)/JH42</f>
        <v>0</v>
      </c>
      <c r="II42" s="293">
        <v>495</v>
      </c>
      <c r="IJ42" s="240">
        <f>(II42-JJ42)/JJ42</f>
        <v>2.6970954356846474E-2</v>
      </c>
      <c r="IK42" s="309">
        <f>HL42+HN42+HP42+HR42+HT42+HW42+HY42+IA42+IC42+IE42+IG42+II42</f>
        <v>5863</v>
      </c>
      <c r="IL42" s="53">
        <f>IK42/JL42-1</f>
        <v>-4.5705204824514345E-3</v>
      </c>
      <c r="IM42" s="250"/>
      <c r="IN42" s="449">
        <v>517.91999999999996</v>
      </c>
      <c r="IO42" s="236">
        <f>IN42/JP42-1</f>
        <v>2.2449725732672343E-2</v>
      </c>
      <c r="IP42" s="329">
        <v>710</v>
      </c>
      <c r="IQ42" s="236">
        <f>IP42/JQ42-1</f>
        <v>2.2942581709437082E-2</v>
      </c>
      <c r="IR42" s="238">
        <v>570</v>
      </c>
      <c r="IS42" s="312">
        <f>(IR42-JR42)/JR42</f>
        <v>2.2311580413303413E-2</v>
      </c>
      <c r="IT42" s="420">
        <v>448</v>
      </c>
      <c r="IU42" s="236">
        <f>(IT42-JS42)/JS42</f>
        <v>2.6355766938291236E-2</v>
      </c>
      <c r="IV42" s="420">
        <v>444</v>
      </c>
      <c r="IW42" s="236">
        <f>(IV42-JT42)/JT42</f>
        <v>2.5795970144434917E-2</v>
      </c>
      <c r="IX42" s="420">
        <v>477</v>
      </c>
      <c r="IY42" s="328">
        <f>(IX42-JU42)/JU42</f>
        <v>2.1441088160328043E-2</v>
      </c>
      <c r="IZ42" s="420">
        <v>476</v>
      </c>
      <c r="JA42" s="328">
        <f>(IZ42-JV42)/JV42</f>
        <v>2.4962920543627698E-2</v>
      </c>
      <c r="JB42" s="329">
        <v>457</v>
      </c>
      <c r="JC42" s="328">
        <f>(JB42-JW42)/JW42</f>
        <v>2.1416943536711978E-2</v>
      </c>
      <c r="JD42" s="329">
        <v>450</v>
      </c>
      <c r="JE42" s="380">
        <f>(JD42-JX42)/JX42</f>
        <v>1.7511394557966115E-3</v>
      </c>
      <c r="JF42" s="329">
        <v>445</v>
      </c>
      <c r="JG42" s="333">
        <f>(JF42-JY42)/JY42</f>
        <v>-3.2362370790701207E-2</v>
      </c>
      <c r="JH42" s="293">
        <v>413</v>
      </c>
      <c r="JI42" s="316">
        <f>(JH42-JZ42)/JZ42</f>
        <v>-4.9068529985956686E-3</v>
      </c>
      <c r="JJ42" s="383">
        <v>482</v>
      </c>
      <c r="JK42" s="316">
        <f>(JJ42-KA42)/KA42</f>
        <v>-2.9619744578660984E-2</v>
      </c>
      <c r="JL42" s="317">
        <f t="shared" si="130"/>
        <v>5889.92</v>
      </c>
      <c r="JM42" s="316">
        <f>JL42/JO42-1</f>
        <v>1.0768188147945557E-2</v>
      </c>
      <c r="JN42" s="318"/>
      <c r="JO42" s="442">
        <v>5827.1719164334199</v>
      </c>
      <c r="JP42" s="306">
        <v>506.54813333620501</v>
      </c>
      <c r="JQ42" s="306">
        <v>694.076102310181</v>
      </c>
      <c r="JR42" s="306">
        <v>557.559956201962</v>
      </c>
      <c r="JS42" s="306">
        <v>436.49581795250498</v>
      </c>
      <c r="JT42" s="306">
        <v>432.83461128969299</v>
      </c>
      <c r="JU42" s="306">
        <v>466.98728446405403</v>
      </c>
      <c r="JV42" s="306">
        <v>464.40704386411898</v>
      </c>
      <c r="JW42" s="306">
        <v>447.41768079312698</v>
      </c>
      <c r="JX42" s="306">
        <v>449.21336475291002</v>
      </c>
      <c r="JY42" s="306">
        <v>459.88290096121</v>
      </c>
      <c r="JZ42" s="306">
        <v>415.03652320843202</v>
      </c>
      <c r="KA42" s="306">
        <v>496.71249729902598</v>
      </c>
    </row>
    <row r="43" spans="1:287" ht="28.8" hidden="1" customHeight="1">
      <c r="A43" s="662"/>
      <c r="B43" s="71" t="s">
        <v>209</v>
      </c>
      <c r="C43" s="319">
        <v>4330.6841000000004</v>
      </c>
      <c r="D43" s="275">
        <f t="shared" si="78"/>
        <v>-0.18090955630524641</v>
      </c>
      <c r="E43" s="319">
        <v>5973.8076000000001</v>
      </c>
      <c r="F43" s="275">
        <f t="shared" si="79"/>
        <v>3.8153527310590851E-2</v>
      </c>
      <c r="G43" s="319">
        <v>6126.3787000000002</v>
      </c>
      <c r="H43" s="275">
        <f t="shared" si="80"/>
        <v>-2.3376198028723927E-3</v>
      </c>
      <c r="I43" s="319">
        <v>6709.8014999999996</v>
      </c>
      <c r="J43" s="275">
        <f t="shared" si="81"/>
        <v>6.5298625057295112E-2</v>
      </c>
      <c r="K43" s="319">
        <v>6422.9636</v>
      </c>
      <c r="L43" s="275">
        <f t="shared" si="82"/>
        <v>7.9139839859310168E-2</v>
      </c>
      <c r="M43" s="319">
        <v>5719.9664000000002</v>
      </c>
      <c r="N43" s="275">
        <f t="shared" si="83"/>
        <v>-1.5465645315284382E-2</v>
      </c>
      <c r="O43" s="319">
        <v>5215.5596999999998</v>
      </c>
      <c r="P43" s="275">
        <f t="shared" si="84"/>
        <v>-1.4609915542695973E-5</v>
      </c>
      <c r="Q43" s="126"/>
      <c r="R43" s="126"/>
      <c r="S43" s="274">
        <f t="shared" si="97"/>
        <v>40499.161599999999</v>
      </c>
      <c r="T43" s="275">
        <f t="shared" si="98"/>
        <v>-0.11129069018688142</v>
      </c>
      <c r="U43" s="275"/>
      <c r="V43" s="319">
        <v>5287.1867000000002</v>
      </c>
      <c r="W43" s="275">
        <f t="shared" si="85"/>
        <v>0.41869735767489114</v>
      </c>
      <c r="X43" s="111">
        <v>5754.2622000000001</v>
      </c>
      <c r="Y43" s="320">
        <f t="shared" si="86"/>
        <v>0.37710533873237395</v>
      </c>
      <c r="Z43" s="111">
        <v>6140.7334000000001</v>
      </c>
      <c r="AA43" s="320">
        <f t="shared" si="87"/>
        <v>0.35169465316289816</v>
      </c>
      <c r="AB43" s="111">
        <v>6298.5169999999998</v>
      </c>
      <c r="AC43" s="320">
        <f t="shared" si="88"/>
        <v>0.32306859499253959</v>
      </c>
      <c r="AD43" s="319">
        <v>5951.9288999999999</v>
      </c>
      <c r="AE43" s="320">
        <f t="shared" si="89"/>
        <v>0.22150897359081223</v>
      </c>
      <c r="AF43" s="319">
        <v>5809.8190000000004</v>
      </c>
      <c r="AG43" s="320">
        <f t="shared" si="90"/>
        <v>0.30895355050518081</v>
      </c>
      <c r="AH43" s="319">
        <v>5215.6359000000002</v>
      </c>
      <c r="AI43" s="320">
        <f t="shared" si="91"/>
        <v>0.17415842240803658</v>
      </c>
      <c r="AJ43" s="319">
        <v>5112.6801999999998</v>
      </c>
      <c r="AK43" s="320">
        <f t="shared" si="92"/>
        <v>9.0779363774929012E-2</v>
      </c>
      <c r="AL43" s="319">
        <v>5120.6557000000003</v>
      </c>
      <c r="AM43" s="320">
        <f t="shared" si="93"/>
        <v>5.106622556548035E-2</v>
      </c>
      <c r="AN43" s="319">
        <v>5405.8882999999996</v>
      </c>
      <c r="AO43" s="320">
        <f t="shared" si="94"/>
        <v>-7.1359332992034563E-2</v>
      </c>
      <c r="AP43" s="319">
        <v>5115.4008000000003</v>
      </c>
      <c r="AQ43" s="320">
        <f t="shared" si="95"/>
        <v>-0.12876445179665341</v>
      </c>
      <c r="AR43" s="319">
        <v>4543.3814000000002</v>
      </c>
      <c r="AS43" s="320">
        <f t="shared" si="96"/>
        <v>-0.12575592769694444</v>
      </c>
      <c r="AT43" s="276">
        <f t="shared" si="99"/>
        <v>65756.089500000016</v>
      </c>
      <c r="AU43" s="275">
        <f t="shared" si="100"/>
        <v>0.14536336270533656</v>
      </c>
      <c r="AV43" s="277"/>
      <c r="AW43" s="384">
        <v>3726.7896999999998</v>
      </c>
      <c r="AX43" s="343">
        <v>-1.53670751881008E-3</v>
      </c>
      <c r="AY43" s="360">
        <v>4178.5200000000004</v>
      </c>
      <c r="AZ43" s="344">
        <f t="shared" si="67"/>
        <v>9.416693066028814E-2</v>
      </c>
      <c r="BA43" s="360">
        <v>4542.9885999999997</v>
      </c>
      <c r="BB43" s="344">
        <f t="shared" si="68"/>
        <v>3.8086751274338582E-2</v>
      </c>
      <c r="BC43" s="360">
        <v>4760.5370000000003</v>
      </c>
      <c r="BD43" s="344">
        <f t="shared" si="69"/>
        <v>-6.674723624159784E-2</v>
      </c>
      <c r="BE43" s="321">
        <v>4872.6035000000002</v>
      </c>
      <c r="BF43" s="344">
        <f t="shared" si="70"/>
        <v>2.2548665567185378E-2</v>
      </c>
      <c r="BG43" s="319">
        <v>4438.5218999999997</v>
      </c>
      <c r="BH43" s="344">
        <f t="shared" si="71"/>
        <v>7.6271519959227652E-2</v>
      </c>
      <c r="BI43" s="319">
        <v>4442.0205999999998</v>
      </c>
      <c r="BJ43" s="344">
        <f t="shared" si="72"/>
        <v>4.7687064636685372E-2</v>
      </c>
      <c r="BK43" s="319">
        <v>4687.1809000000003</v>
      </c>
      <c r="BL43" s="344">
        <f t="shared" si="73"/>
        <v>4.3652005120577764E-2</v>
      </c>
      <c r="BM43" s="319">
        <v>4871.8678</v>
      </c>
      <c r="BN43" s="344">
        <f t="shared" si="74"/>
        <v>7.7304488032529539E-2</v>
      </c>
      <c r="BO43" s="319">
        <v>5821.2918</v>
      </c>
      <c r="BP43" s="344">
        <f t="shared" si="75"/>
        <v>0.21565293234264704</v>
      </c>
      <c r="BQ43" s="319">
        <v>5871.4326000000001</v>
      </c>
      <c r="BR43" s="344">
        <f t="shared" si="76"/>
        <v>0.22946699025936446</v>
      </c>
      <c r="BS43" s="319">
        <v>5196.9255999999996</v>
      </c>
      <c r="BT43" s="344">
        <f t="shared" si="77"/>
        <v>0.31433272152886826</v>
      </c>
      <c r="BU43" s="274">
        <f t="shared" si="101"/>
        <v>57410.68</v>
      </c>
      <c r="BV43" s="275">
        <f t="shared" si="102"/>
        <v>8.9606247081788881E-2</v>
      </c>
      <c r="BW43" s="345"/>
      <c r="BX43" s="384">
        <v>3732.5255000000002</v>
      </c>
      <c r="BY43" s="344">
        <f t="shared" si="103"/>
        <v>-0.11255344198759276</v>
      </c>
      <c r="BZ43" s="384">
        <v>3818.9054000000001</v>
      </c>
      <c r="CA43" s="344">
        <f t="shared" si="104"/>
        <v>-0.25350536196396556</v>
      </c>
      <c r="CB43" s="360">
        <v>4376.3091999999997</v>
      </c>
      <c r="CC43" s="275">
        <f t="shared" si="105"/>
        <v>0.17918284683936236</v>
      </c>
      <c r="CD43" s="274">
        <v>5101.0156999999999</v>
      </c>
      <c r="CE43" s="275">
        <v>0.496004366759079</v>
      </c>
      <c r="CF43" s="319">
        <v>4765.1556</v>
      </c>
      <c r="CG43" s="275">
        <f t="shared" si="106"/>
        <v>0.20766517183804623</v>
      </c>
      <c r="CH43" s="319">
        <v>4123.9796999999999</v>
      </c>
      <c r="CI43" s="275">
        <f t="shared" si="107"/>
        <v>1.0211688402737229E-2</v>
      </c>
      <c r="CJ43" s="319">
        <v>4239.8352999999997</v>
      </c>
      <c r="CK43" s="275">
        <f t="shared" si="108"/>
        <v>-2.2307407254530398E-2</v>
      </c>
      <c r="CL43" s="274">
        <v>4491.1338999999998</v>
      </c>
      <c r="CM43" s="275">
        <f t="shared" si="109"/>
        <v>0.10949891744939255</v>
      </c>
      <c r="CN43" s="274">
        <v>4522.2755999999999</v>
      </c>
      <c r="CO43" s="275">
        <f t="shared" si="110"/>
        <v>0.23193802743218761</v>
      </c>
      <c r="CP43" s="274">
        <v>4788.6133</v>
      </c>
      <c r="CQ43" s="275">
        <f t="shared" si="111"/>
        <v>0.42992477313452149</v>
      </c>
      <c r="CR43" s="274">
        <v>4775.5919000000004</v>
      </c>
      <c r="CS43" s="275">
        <f t="shared" si="112"/>
        <v>0.75098328900014288</v>
      </c>
      <c r="CT43" s="274">
        <v>3954.0410999999999</v>
      </c>
      <c r="CU43" s="275">
        <f t="shared" si="113"/>
        <v>0.59764536027639537</v>
      </c>
      <c r="CV43" s="274">
        <f t="shared" si="114"/>
        <v>52689.382199999993</v>
      </c>
      <c r="CW43" s="275">
        <f t="shared" si="115"/>
        <v>0.1688673134961538</v>
      </c>
      <c r="CX43" s="323">
        <f t="shared" si="116"/>
        <v>-0.17203119889704155</v>
      </c>
      <c r="CY43" s="323"/>
      <c r="CZ43" s="385">
        <v>4205.9157999999998</v>
      </c>
      <c r="DA43" s="384">
        <v>5115.7840999999999</v>
      </c>
      <c r="DB43" s="384">
        <v>3711.3067000000001</v>
      </c>
      <c r="DC43" s="384">
        <v>3409.7599</v>
      </c>
      <c r="DD43" s="360">
        <v>3945.7588999999998</v>
      </c>
      <c r="DE43" s="360">
        <v>4082.2926000000002</v>
      </c>
      <c r="DF43" s="360">
        <v>4336.5730000000003</v>
      </c>
      <c r="DG43" s="360">
        <v>4047.8939</v>
      </c>
      <c r="DH43" s="360">
        <v>3670.8629000000001</v>
      </c>
      <c r="DI43" s="360">
        <v>3348.8568</v>
      </c>
      <c r="DJ43" s="360">
        <v>2727.3771999999999</v>
      </c>
      <c r="DK43" s="360">
        <v>2474.9178999999999</v>
      </c>
      <c r="DL43" s="360">
        <v>45077.299700000003</v>
      </c>
      <c r="DM43" s="362">
        <v>-0.28402327387770898</v>
      </c>
      <c r="DN43" s="326"/>
      <c r="DO43" s="327">
        <v>5592.3401999999996</v>
      </c>
      <c r="DP43" s="84">
        <f>(DO43-DX43)/DX43</f>
        <v>-0.25969697263736674</v>
      </c>
      <c r="DQ43" s="244">
        <v>5856.5941000000003</v>
      </c>
      <c r="DR43" s="245"/>
      <c r="DS43" s="244">
        <v>6533.8882000000003</v>
      </c>
      <c r="DT43" s="53">
        <f t="shared" si="117"/>
        <v>2.3963448383407839</v>
      </c>
      <c r="DU43" s="109">
        <f t="shared" si="118"/>
        <v>17982.822500000002</v>
      </c>
      <c r="DV43" s="244">
        <v>6719.0443999999998</v>
      </c>
      <c r="DW43" s="53">
        <f t="shared" si="119"/>
        <v>6.4502904030603752</v>
      </c>
      <c r="DX43" s="244">
        <v>7554.1230999999998</v>
      </c>
      <c r="DY43" s="53">
        <f t="shared" si="120"/>
        <v>0.74804336992926135</v>
      </c>
      <c r="DZ43" s="244">
        <v>6458.6031999999996</v>
      </c>
      <c r="EA43" s="53">
        <f t="shared" si="121"/>
        <v>0.37959289918208966</v>
      </c>
      <c r="EB43" s="244">
        <v>6142.8113999999996</v>
      </c>
      <c r="EC43" s="53">
        <f t="shared" si="122"/>
        <v>0.23873719297889701</v>
      </c>
      <c r="ED43" s="244">
        <v>2988.5225999999998</v>
      </c>
      <c r="EE43" s="53">
        <f t="shared" si="123"/>
        <v>-0.45952906085832179</v>
      </c>
      <c r="EF43" s="244">
        <v>3761.2096000000001</v>
      </c>
      <c r="EG43" s="53">
        <f t="shared" si="124"/>
        <v>-0.36349492987910681</v>
      </c>
      <c r="EH43" s="244">
        <v>4353.4543999999996</v>
      </c>
      <c r="EI43" s="53">
        <f t="shared" si="125"/>
        <v>-0.3345751975121794</v>
      </c>
      <c r="EJ43" s="244">
        <v>3436.8595999999998</v>
      </c>
      <c r="EK43" s="53">
        <f t="shared" si="126"/>
        <v>-0.44952980765702483</v>
      </c>
      <c r="EL43" s="244">
        <v>3561.7181999999998</v>
      </c>
      <c r="EM43" s="53">
        <f t="shared" si="127"/>
        <v>-0.33280937929185544</v>
      </c>
      <c r="EN43" s="111">
        <f t="shared" si="131"/>
        <v>62959.169000000009</v>
      </c>
      <c r="EO43" s="53">
        <f t="shared" si="128"/>
        <v>-2.6085344330315331E-2</v>
      </c>
      <c r="EP43" s="422">
        <v>18295</v>
      </c>
      <c r="EQ43" s="53">
        <f>(EP43-FP43)/FP43</f>
        <v>-0.15516047102285846</v>
      </c>
      <c r="ER43" s="244">
        <v>0</v>
      </c>
      <c r="ES43" s="53">
        <f>(ER43-FQ43)/FQ43</f>
        <v>-1</v>
      </c>
      <c r="ET43" s="244">
        <v>1923.8</v>
      </c>
      <c r="EU43" s="53">
        <f>(ET43-FR43)/FR43</f>
        <v>-0.92586798196601294</v>
      </c>
      <c r="EV43" s="244">
        <v>901.85</v>
      </c>
      <c r="EW43" s="53">
        <f>(EV43-FS43)/FS43</f>
        <v>-0.95928626247122029</v>
      </c>
      <c r="EX43" s="244">
        <v>4321.4735000000001</v>
      </c>
      <c r="EY43" s="53">
        <f>(EX43-FT43)/FT43</f>
        <v>-0.83944592435725962</v>
      </c>
      <c r="EZ43" s="244">
        <v>4681.5282999999999</v>
      </c>
      <c r="FA43" s="53">
        <f>(EZ43-FU43)/FU43</f>
        <v>-0.78863477809381921</v>
      </c>
      <c r="FB43" s="244">
        <v>4958.9303</v>
      </c>
      <c r="FC43" s="53">
        <f>(FB43-FV43)/FV43</f>
        <v>-0.78562466280477261</v>
      </c>
      <c r="FD43" s="244">
        <v>5529.4787999999999</v>
      </c>
      <c r="FE43" s="53">
        <f>(FD43-FW43)/FW43</f>
        <v>-0.74285082081570009</v>
      </c>
      <c r="FF43" s="244">
        <v>5909.1589000000004</v>
      </c>
      <c r="FG43" s="53">
        <f>(FF43-FX43)/FX43</f>
        <v>-0.75486771343234038</v>
      </c>
      <c r="FH43" s="244">
        <v>6542.3687</v>
      </c>
      <c r="FI43" s="53">
        <f>(FH43-FY43)/FY43</f>
        <v>-0.69475254514067097</v>
      </c>
      <c r="FJ43" s="244">
        <v>6243.4980999999998</v>
      </c>
      <c r="FK43" s="53">
        <f>(FJ43-GA43)/GA43</f>
        <v>-0.67383250966461183</v>
      </c>
      <c r="FL43" s="244">
        <v>5338.3816999999999</v>
      </c>
      <c r="FM43" s="53">
        <f>(FL43-GC43)/GC43</f>
        <v>-0.82596962673186636</v>
      </c>
      <c r="FN43" s="109">
        <f t="shared" si="129"/>
        <v>64645.468299999993</v>
      </c>
      <c r="FO43" s="53">
        <f>(FN43-(FP43+FQ43+FR43+FS43+FT43+FU43+FV43+FW43+FX43+FY43+GA43+GC43))/(FP43+FQ43+FR43+FS43+FT43+FU43+FV43+FW43+FX43+FY43+GA43+GC43)</f>
        <v>-0.77511803808476887</v>
      </c>
      <c r="FP43" s="422">
        <v>21655</v>
      </c>
      <c r="FQ43" s="422">
        <v>28651</v>
      </c>
      <c r="FR43" s="422">
        <v>25951</v>
      </c>
      <c r="FS43" s="422">
        <v>22151</v>
      </c>
      <c r="FT43" s="422">
        <v>26916</v>
      </c>
      <c r="FU43" s="422">
        <v>22149</v>
      </c>
      <c r="FV43" s="475" t="s">
        <v>332</v>
      </c>
      <c r="FW43" s="387" t="s">
        <v>333</v>
      </c>
      <c r="FX43" s="387" t="s">
        <v>334</v>
      </c>
      <c r="FY43" s="387" t="s">
        <v>335</v>
      </c>
      <c r="FZ43" s="328">
        <f>(FY43-HA43)/HA43</f>
        <v>-0.10400902972283767</v>
      </c>
      <c r="GA43" s="387" t="s">
        <v>336</v>
      </c>
      <c r="GB43" s="328">
        <f>(GA43-HC43)/HC43</f>
        <v>-0.12289222873900293</v>
      </c>
      <c r="GC43" s="387" t="s">
        <v>337</v>
      </c>
      <c r="GD43" s="328">
        <f>(GC43-HE43)/HE43</f>
        <v>-0.14215000838973096</v>
      </c>
      <c r="GE43" s="329">
        <f>FP43+FQ43+FR43+FS43+FT43+FU43+FV43+FW43+FX43+FY43+GA43+GC43</f>
        <v>287464</v>
      </c>
      <c r="GF43" s="388">
        <f>(GE43-HG43)/HG43</f>
        <v>-0.11359438549751313</v>
      </c>
      <c r="GG43" s="330"/>
      <c r="GH43" s="250"/>
      <c r="GI43" s="332">
        <v>24093</v>
      </c>
      <c r="GJ43" s="53">
        <f>(GI43-HL43)/HL43</f>
        <v>-3.8451997023071197E-3</v>
      </c>
      <c r="GK43" s="109">
        <v>32435</v>
      </c>
      <c r="GL43" s="53">
        <f>(GK43-HN43)/HN43</f>
        <v>-1.4583016861613247E-2</v>
      </c>
      <c r="GM43" s="244">
        <v>28896</v>
      </c>
      <c r="GN43" s="53">
        <f>(GM43-HP43)/HP43</f>
        <v>-1.2271406597162879E-2</v>
      </c>
      <c r="GO43" s="244">
        <v>23614</v>
      </c>
      <c r="GP43" s="53">
        <f>(GO43-HR43)/HR43</f>
        <v>-1.7311693716188098E-2</v>
      </c>
      <c r="GQ43" s="244">
        <v>27815</v>
      </c>
      <c r="GR43" s="53">
        <f>(GQ43-HT43)/HT43</f>
        <v>-2.9652886795743939E-2</v>
      </c>
      <c r="GS43" s="109">
        <v>25632</v>
      </c>
      <c r="GT43" s="53">
        <f>(GS43-HW43)/HW43</f>
        <v>-2.5362181071523632E-2</v>
      </c>
      <c r="GU43" s="109">
        <v>26994</v>
      </c>
      <c r="GV43" s="53">
        <f>(GU43-HY43)/HY43</f>
        <v>-1.1860311882275423E-2</v>
      </c>
      <c r="GW43" s="109">
        <v>25818</v>
      </c>
      <c r="GX43" s="53">
        <f>(GW43-IA43)/IA43</f>
        <v>-4.0258726441396234E-2</v>
      </c>
      <c r="GY43" s="109">
        <v>27503</v>
      </c>
      <c r="GZ43" s="53">
        <f>(GY43-IC43)/IC43</f>
        <v>-4.0470292711858494E-2</v>
      </c>
      <c r="HA43" s="109">
        <v>23921</v>
      </c>
      <c r="HB43" s="53">
        <f>(HA43-IE43)/IE43</f>
        <v>-2.0393955526434335E-2</v>
      </c>
      <c r="HC43" s="109">
        <v>21824</v>
      </c>
      <c r="HD43" s="53">
        <f>(HC43-IG43)/IG43</f>
        <v>9.1650627806800475E-5</v>
      </c>
      <c r="HE43" s="109">
        <v>35758</v>
      </c>
      <c r="HF43" s="53">
        <f>(HE43-II43)/II43</f>
        <v>-1.5663280755361025E-2</v>
      </c>
      <c r="HG43" s="329">
        <f>GI43+GK43+GM43+GO43+GQ43+GS43+GU43+GW43+GY43+HA43+HC43+HE43</f>
        <v>324303</v>
      </c>
      <c r="HH43" s="109">
        <f>HE43+HC43+HA43+GY43+GW43+GU43+GS43+GQ43+GO43+GM43+GK43+GI43</f>
        <v>324303</v>
      </c>
      <c r="HI43" s="312"/>
      <c r="HJ43" s="326"/>
      <c r="HK43" s="396"/>
      <c r="HL43" s="332">
        <v>24186</v>
      </c>
      <c r="HM43" s="333">
        <f>(HL43-IN43)/IN43</f>
        <v>-1.4489682824265679E-2</v>
      </c>
      <c r="HN43" s="336">
        <v>32915</v>
      </c>
      <c r="HO43" s="333">
        <f>(HN43-IP43)/IP43</f>
        <v>-1.7028418525199106E-2</v>
      </c>
      <c r="HP43" s="336">
        <v>29255</v>
      </c>
      <c r="HQ43" s="338">
        <f>(HP43-IR43)/IR43</f>
        <v>-1.4219766148869495E-2</v>
      </c>
      <c r="HR43" s="352">
        <v>24030</v>
      </c>
      <c r="HS43" s="245">
        <f>(HR43-IT43)/IT43</f>
        <v>-1.7860792087301264E-2</v>
      </c>
      <c r="HT43" s="352">
        <v>28665</v>
      </c>
      <c r="HU43" s="245">
        <f>(HT43-IV43)/IV43</f>
        <v>-1.4982303013642144E-2</v>
      </c>
      <c r="HV43" s="338"/>
      <c r="HW43" s="352">
        <v>26299</v>
      </c>
      <c r="HX43" s="245">
        <f>(HW43-IX43)/IX43</f>
        <v>1.9811788013868251E-3</v>
      </c>
      <c r="HY43" s="352">
        <v>27318</v>
      </c>
      <c r="HZ43" s="245">
        <f>(HY43-IZ43)/IZ43</f>
        <v>-2.1421407078377992E-2</v>
      </c>
      <c r="IA43" s="352">
        <v>26901</v>
      </c>
      <c r="IB43" s="337">
        <f>(IA43-JB43)/JB43</f>
        <v>-6.4999815341433686E-3</v>
      </c>
      <c r="IC43" s="352">
        <v>28663</v>
      </c>
      <c r="ID43" s="339">
        <f>(IC43-JD43)/JD43</f>
        <v>-1.8793646446665754E-2</v>
      </c>
      <c r="IE43" s="352">
        <v>24419</v>
      </c>
      <c r="IF43" s="407">
        <f>(IE43-JF43)/JF43</f>
        <v>-5.3360488798370673E-3</v>
      </c>
      <c r="IG43" s="109">
        <v>21822</v>
      </c>
      <c r="IH43" s="240">
        <f>(IG43-JH43)/JH43</f>
        <v>0</v>
      </c>
      <c r="II43" s="109">
        <v>36327</v>
      </c>
      <c r="IJ43" s="240">
        <f>(II43-JJ43)/JJ43</f>
        <v>3.8270264090545326E-2</v>
      </c>
      <c r="IK43" s="309">
        <f>HL43+HN43+HP43+HR43+HT43+HW43+HY43+IA43+IC43+IE43+IG43+II43</f>
        <v>330800</v>
      </c>
      <c r="IL43" s="53">
        <f>IK43/JL43-1</f>
        <v>-6.8565328004543957E-3</v>
      </c>
      <c r="IM43" s="250"/>
      <c r="IN43" s="424">
        <v>24541.599999999999</v>
      </c>
      <c r="IO43" s="245">
        <f>IN43/JP43-1</f>
        <v>3.0881587553451162E-2</v>
      </c>
      <c r="IP43" s="109">
        <v>33485.199999999997</v>
      </c>
      <c r="IQ43" s="245">
        <f>IP43/JQ43-1</f>
        <v>2.4019566768083589E-2</v>
      </c>
      <c r="IR43" s="244">
        <v>29677</v>
      </c>
      <c r="IS43" s="312">
        <f>(IR43-JR43)/JR43</f>
        <v>2.6309505086260433E-2</v>
      </c>
      <c r="IT43" s="423">
        <v>24467</v>
      </c>
      <c r="IU43" s="245">
        <f>(IT43-JS43)/JS43</f>
        <v>2.8094718457338401E-2</v>
      </c>
      <c r="IV43" s="423">
        <v>29101</v>
      </c>
      <c r="IW43" s="245">
        <f>(IV43-JT43)/JT43</f>
        <v>2.6783964857356939E-2</v>
      </c>
      <c r="IX43" s="423">
        <v>26247</v>
      </c>
      <c r="IY43" s="53">
        <f>(IX43-JU43)/JU43</f>
        <v>2.1809068945271914E-2</v>
      </c>
      <c r="IZ43" s="423">
        <v>27916</v>
      </c>
      <c r="JA43" s="53">
        <f>(IZ43-JV43)/JV43</f>
        <v>2.6695611727128671E-2</v>
      </c>
      <c r="JB43" s="109">
        <v>27077</v>
      </c>
      <c r="JC43" s="53">
        <f>(JB43-JW43)/JW43</f>
        <v>2.3004550393517575E-2</v>
      </c>
      <c r="JD43" s="109">
        <v>29212</v>
      </c>
      <c r="JE43" s="312">
        <f>(JD43-JX43)/JX43</f>
        <v>1.5953875386066408E-3</v>
      </c>
      <c r="JF43" s="109">
        <v>24550</v>
      </c>
      <c r="JG43" s="333">
        <f>(JF43-JY43)/JY43</f>
        <v>-4.1419753874674052E-2</v>
      </c>
      <c r="JH43" s="109">
        <v>21822</v>
      </c>
      <c r="JI43" s="333">
        <f>(JH43-JZ43)/JZ43</f>
        <v>-2.9737845896735376E-2</v>
      </c>
      <c r="JJ43" s="109">
        <v>34988</v>
      </c>
      <c r="JK43" s="333">
        <f>(JJ43-KA43)/KA43</f>
        <v>-9.9981302277415501E-2</v>
      </c>
      <c r="JL43" s="317">
        <f t="shared" si="130"/>
        <v>333083.8</v>
      </c>
      <c r="JM43" s="316">
        <f>JL43/JO43-1</f>
        <v>1.0272827864743483E-4</v>
      </c>
      <c r="JN43" s="318"/>
      <c r="JO43" s="424">
        <v>333049.58638928598</v>
      </c>
      <c r="JP43" s="244">
        <v>23806.4199577408</v>
      </c>
      <c r="JQ43" s="244">
        <v>32699.765792252299</v>
      </c>
      <c r="JR43" s="244">
        <v>28916.228343325802</v>
      </c>
      <c r="JS43" s="244">
        <v>23798.3909077102</v>
      </c>
      <c r="JT43" s="244">
        <v>28341.891766923702</v>
      </c>
      <c r="JU43" s="244">
        <v>25686.794918636399</v>
      </c>
      <c r="JV43" s="244">
        <v>27190.142512676299</v>
      </c>
      <c r="JW43" s="244">
        <v>26468.112961554601</v>
      </c>
      <c r="JX43" s="244">
        <v>29165.4697729666</v>
      </c>
      <c r="JY43" s="244">
        <v>25610.792731472899</v>
      </c>
      <c r="JZ43" s="244">
        <v>22490.828800973199</v>
      </c>
      <c r="KA43" s="244">
        <v>38874.747923053103</v>
      </c>
    </row>
    <row r="44" spans="1:287" s="94" customFormat="1" ht="28.8" hidden="1" customHeight="1">
      <c r="A44" s="684" t="s">
        <v>104</v>
      </c>
      <c r="B44" s="273" t="s">
        <v>206</v>
      </c>
      <c r="C44" s="274">
        <v>114.3916</v>
      </c>
      <c r="D44" s="275">
        <f t="shared" si="78"/>
        <v>-0.12224347715325112</v>
      </c>
      <c r="E44" s="319">
        <v>120.983</v>
      </c>
      <c r="F44" s="275">
        <f t="shared" si="79"/>
        <v>-9.2175176281582227E-2</v>
      </c>
      <c r="G44" s="319">
        <v>119.5115</v>
      </c>
      <c r="H44" s="275">
        <f t="shared" si="80"/>
        <v>-6.7645739473016997E-2</v>
      </c>
      <c r="I44" s="319">
        <v>120.37860000000001</v>
      </c>
      <c r="J44" s="275">
        <f t="shared" si="81"/>
        <v>-7.4981327284295518E-2</v>
      </c>
      <c r="K44" s="319">
        <v>122.8015</v>
      </c>
      <c r="L44" s="275">
        <f t="shared" si="82"/>
        <v>-7.7596612687698907E-2</v>
      </c>
      <c r="M44" s="319">
        <v>121.1953</v>
      </c>
      <c r="N44" s="275">
        <f t="shared" si="83"/>
        <v>-7.335675007798792E-2</v>
      </c>
      <c r="O44" s="319">
        <v>120.2273</v>
      </c>
      <c r="P44" s="275">
        <f t="shared" si="84"/>
        <v>-6.1486028138097337E-2</v>
      </c>
      <c r="Q44" s="126"/>
      <c r="R44" s="126"/>
      <c r="S44" s="274">
        <f t="shared" si="97"/>
        <v>839.48879999999997</v>
      </c>
      <c r="T44" s="275">
        <f t="shared" si="98"/>
        <v>-0.18825847355360148</v>
      </c>
      <c r="U44" s="275"/>
      <c r="V44" s="274">
        <v>130.3227</v>
      </c>
      <c r="W44" s="275">
        <f t="shared" si="85"/>
        <v>5.0668384421213242E-2</v>
      </c>
      <c r="X44" s="274">
        <v>133.26689999999999</v>
      </c>
      <c r="Y44" s="275">
        <f t="shared" si="86"/>
        <v>2.6801316604565528E-2</v>
      </c>
      <c r="Z44" s="274">
        <v>128.1825</v>
      </c>
      <c r="AA44" s="275">
        <f t="shared" si="87"/>
        <v>2.9396411879025308E-2</v>
      </c>
      <c r="AB44" s="274">
        <v>130.13640000000001</v>
      </c>
      <c r="AC44" s="275">
        <f t="shared" si="88"/>
        <v>3.4285600747084199E-2</v>
      </c>
      <c r="AD44" s="319">
        <v>133.13210000000001</v>
      </c>
      <c r="AE44" s="275">
        <f t="shared" si="89"/>
        <v>1.4027682145838494E-2</v>
      </c>
      <c r="AF44" s="319">
        <v>130.78960000000001</v>
      </c>
      <c r="AG44" s="275">
        <f t="shared" si="90"/>
        <v>1.9534843113227174E-2</v>
      </c>
      <c r="AH44" s="319">
        <v>128.10390000000001</v>
      </c>
      <c r="AI44" s="275">
        <f t="shared" si="91"/>
        <v>1.3826719258480669E-2</v>
      </c>
      <c r="AJ44" s="319">
        <v>120.2483</v>
      </c>
      <c r="AK44" s="275">
        <f t="shared" si="92"/>
        <v>-2.7748176345122277E-2</v>
      </c>
      <c r="AL44" s="319">
        <v>118.1387</v>
      </c>
      <c r="AM44" s="275">
        <f t="shared" si="93"/>
        <v>-4.5225021942124521E-2</v>
      </c>
      <c r="AN44" s="319">
        <v>123.2278</v>
      </c>
      <c r="AO44" s="275">
        <f t="shared" si="94"/>
        <v>-5.1535711399400275E-2</v>
      </c>
      <c r="AP44" s="319">
        <v>118.7277</v>
      </c>
      <c r="AQ44" s="275">
        <f t="shared" si="95"/>
        <v>-7.0704675135604744E-2</v>
      </c>
      <c r="AR44" s="319">
        <v>116.6459</v>
      </c>
      <c r="AS44" s="275">
        <f t="shared" si="96"/>
        <v>-7.7120324320731903E-2</v>
      </c>
      <c r="AT44" s="276">
        <f t="shared" si="99"/>
        <v>1510.9225000000001</v>
      </c>
      <c r="AU44" s="275">
        <f t="shared" si="100"/>
        <v>-7.013564653863158E-3</v>
      </c>
      <c r="AV44" s="277"/>
      <c r="AW44" s="363">
        <v>124.03789999999999</v>
      </c>
      <c r="AX44" s="279">
        <v>-5.3306956144106903E-2</v>
      </c>
      <c r="AY44" s="278">
        <v>129.7884</v>
      </c>
      <c r="AZ44" s="279">
        <f t="shared" si="67"/>
        <v>-0.11996349352830582</v>
      </c>
      <c r="BA44" s="278">
        <v>124.52200000000001</v>
      </c>
      <c r="BB44" s="279">
        <f t="shared" si="68"/>
        <v>-2.6993997340138742E-2</v>
      </c>
      <c r="BC44" s="278">
        <v>125.82250000000001</v>
      </c>
      <c r="BD44" s="279">
        <f t="shared" si="69"/>
        <v>-2.6905354466386311E-2</v>
      </c>
      <c r="BE44" s="364">
        <v>131.29040000000001</v>
      </c>
      <c r="BF44" s="279">
        <f t="shared" si="70"/>
        <v>8.5738890088136177E-3</v>
      </c>
      <c r="BG44" s="281">
        <v>128.28360000000001</v>
      </c>
      <c r="BH44" s="279">
        <f t="shared" si="71"/>
        <v>-1.1382499772658261E-2</v>
      </c>
      <c r="BI44" s="281">
        <v>126.35680000000001</v>
      </c>
      <c r="BJ44" s="279">
        <f t="shared" si="72"/>
        <v>-1.9446616588862931E-3</v>
      </c>
      <c r="BK44" s="281">
        <v>123.6802</v>
      </c>
      <c r="BL44" s="279">
        <f t="shared" si="73"/>
        <v>9.8900921024935862E-4</v>
      </c>
      <c r="BM44" s="281">
        <v>123.7346</v>
      </c>
      <c r="BN44" s="279">
        <f t="shared" si="74"/>
        <v>-1.2866641031245907E-2</v>
      </c>
      <c r="BO44" s="281">
        <v>129.92349999999999</v>
      </c>
      <c r="BP44" s="279">
        <f t="shared" si="75"/>
        <v>-1.2343848942547808E-2</v>
      </c>
      <c r="BQ44" s="281">
        <v>127.761</v>
      </c>
      <c r="BR44" s="279">
        <f t="shared" si="76"/>
        <v>4.1792887389234812E-2</v>
      </c>
      <c r="BS44" s="281">
        <v>126.3934</v>
      </c>
      <c r="BT44" s="279">
        <f t="shared" si="77"/>
        <v>6.1377528355962996E-2</v>
      </c>
      <c r="BU44" s="278">
        <f t="shared" si="101"/>
        <v>1521.5942999999997</v>
      </c>
      <c r="BV44" s="279">
        <f t="shared" si="102"/>
        <v>-1.482513728142032E-2</v>
      </c>
      <c r="BW44" s="282"/>
      <c r="BX44" s="363">
        <v>131.0223</v>
      </c>
      <c r="BY44" s="279">
        <f t="shared" si="103"/>
        <v>0.11813233702794701</v>
      </c>
      <c r="BZ44" s="363">
        <v>147.48070000000001</v>
      </c>
      <c r="CA44" s="279">
        <f t="shared" si="104"/>
        <v>0.14766685758041742</v>
      </c>
      <c r="CB44" s="278">
        <v>127.9766</v>
      </c>
      <c r="CC44" s="279">
        <f t="shared" si="105"/>
        <v>0.13591790072392507</v>
      </c>
      <c r="CD44" s="278">
        <v>129.3014</v>
      </c>
      <c r="CE44" s="279">
        <v>0.65017024773981502</v>
      </c>
      <c r="CF44" s="281">
        <v>130.17429999999999</v>
      </c>
      <c r="CG44" s="279">
        <f t="shared" si="106"/>
        <v>0.41610633120150209</v>
      </c>
      <c r="CH44" s="281">
        <v>129.76060000000001</v>
      </c>
      <c r="CI44" s="279">
        <f t="shared" si="107"/>
        <v>0.38434785206237665</v>
      </c>
      <c r="CJ44" s="281">
        <v>126.60299999999999</v>
      </c>
      <c r="CK44" s="279">
        <f t="shared" si="108"/>
        <v>0.36449172271081198</v>
      </c>
      <c r="CL44" s="278">
        <v>123.55800000000001</v>
      </c>
      <c r="CM44" s="279">
        <f t="shared" si="109"/>
        <v>0.39757896856188202</v>
      </c>
      <c r="CN44" s="278">
        <f>99.5593+CN46</f>
        <v>125.34739999999999</v>
      </c>
      <c r="CO44" s="279">
        <f t="shared" si="110"/>
        <v>-0.61491038915594654</v>
      </c>
      <c r="CP44" s="278">
        <f>104.8202+CP46</f>
        <v>131.54730000000001</v>
      </c>
      <c r="CQ44" s="279">
        <f t="shared" si="111"/>
        <v>-5.0448186105869763E-2</v>
      </c>
      <c r="CR44" s="278">
        <v>122.6357</v>
      </c>
      <c r="CS44" s="279">
        <f t="shared" si="112"/>
        <v>0.49720241387182762</v>
      </c>
      <c r="CT44" s="278">
        <v>119.0843</v>
      </c>
      <c r="CU44" s="279">
        <f t="shared" si="113"/>
        <v>0.14998628718875784</v>
      </c>
      <c r="CV44" s="278">
        <f t="shared" si="114"/>
        <v>1544.4916000000003</v>
      </c>
      <c r="CW44" s="279">
        <f t="shared" si="115"/>
        <v>6.292641164552526E-2</v>
      </c>
      <c r="CX44" s="283">
        <f t="shared" si="116"/>
        <v>-2.8958940993528026E-2</v>
      </c>
      <c r="CY44" s="283"/>
      <c r="CZ44" s="367">
        <v>117.17959999999999</v>
      </c>
      <c r="DA44" s="363">
        <v>128.50479999999999</v>
      </c>
      <c r="DB44" s="363">
        <v>112.6636</v>
      </c>
      <c r="DC44" s="363">
        <v>78.356399999999994</v>
      </c>
      <c r="DD44" s="278">
        <v>91.924099999999996</v>
      </c>
      <c r="DE44" s="278">
        <v>93.734099999999998</v>
      </c>
      <c r="DF44" s="278">
        <v>92.784000000000006</v>
      </c>
      <c r="DG44" s="278">
        <v>88.408600000000007</v>
      </c>
      <c r="DH44" s="278">
        <v>325.50189999999998</v>
      </c>
      <c r="DI44" s="278">
        <v>138.53620000000001</v>
      </c>
      <c r="DJ44" s="278">
        <v>81.909899999999993</v>
      </c>
      <c r="DK44" s="278">
        <v>103.5528</v>
      </c>
      <c r="DL44" s="278">
        <v>1453.056</v>
      </c>
      <c r="DM44" s="286">
        <v>-6.9438952872902096E-2</v>
      </c>
      <c r="DN44" s="287"/>
      <c r="DO44" s="288">
        <v>149.75219999999999</v>
      </c>
      <c r="DP44" s="289">
        <f>(DO44-DX44)/DX44</f>
        <v>2.6640853055745581E-2</v>
      </c>
      <c r="DQ44" s="306">
        <v>164.64070000000001</v>
      </c>
      <c r="DR44" s="446"/>
      <c r="DS44" s="306">
        <v>147.54400000000001</v>
      </c>
      <c r="DT44" s="291">
        <f t="shared" si="117"/>
        <v>92.364551034613683</v>
      </c>
      <c r="DU44" s="292">
        <f t="shared" si="118"/>
        <v>461.93690000000004</v>
      </c>
      <c r="DV44" s="306">
        <v>144.05160000000001</v>
      </c>
      <c r="DW44" s="291">
        <f t="shared" si="119"/>
        <v>0.96701782654113211</v>
      </c>
      <c r="DX44" s="306">
        <v>145.86619999999999</v>
      </c>
      <c r="DY44" s="291">
        <f t="shared" si="120"/>
        <v>0.36553650684283889</v>
      </c>
      <c r="DZ44" s="306">
        <v>137.1799</v>
      </c>
      <c r="EA44" s="291">
        <f t="shared" si="121"/>
        <v>0.84847929521117127</v>
      </c>
      <c r="EB44" s="306">
        <v>133.4315</v>
      </c>
      <c r="EC44" s="291">
        <f t="shared" si="122"/>
        <v>0.52481467133373794</v>
      </c>
      <c r="ED44" s="306">
        <v>95.714200000000005</v>
      </c>
      <c r="EE44" s="291">
        <f t="shared" si="123"/>
        <v>-0.19617749664493783</v>
      </c>
      <c r="EF44" s="306">
        <v>111.35120000000001</v>
      </c>
      <c r="EG44" s="291">
        <f t="shared" si="124"/>
        <v>-0.10696495667202668</v>
      </c>
      <c r="EH44" s="306">
        <v>115.82129999999999</v>
      </c>
      <c r="EI44" s="291">
        <f t="shared" si="125"/>
        <v>-0.10150783941514104</v>
      </c>
      <c r="EJ44" s="306">
        <v>110.4734</v>
      </c>
      <c r="EK44" s="291">
        <f t="shared" si="126"/>
        <v>-3.321635789234182E-2</v>
      </c>
      <c r="EL44" s="306">
        <v>105.6576</v>
      </c>
      <c r="EM44" s="291">
        <f t="shared" si="127"/>
        <v>-3.628119775291351E-2</v>
      </c>
      <c r="EN44" s="290">
        <f t="shared" si="131"/>
        <v>1561.4838000000002</v>
      </c>
      <c r="EO44" s="291">
        <f t="shared" si="128"/>
        <v>0.28119308826285322</v>
      </c>
      <c r="EP44" s="447">
        <v>278.84780000000001</v>
      </c>
      <c r="EQ44" s="291">
        <f>(EP44-FP44)/FP44</f>
        <v>-1.3199904592646762E-2</v>
      </c>
      <c r="ER44" s="306">
        <v>0</v>
      </c>
      <c r="ES44" s="291">
        <f>(ER44-FQ44)/FQ44</f>
        <v>-1</v>
      </c>
      <c r="ET44" s="306">
        <v>1.5803</v>
      </c>
      <c r="EU44" s="291">
        <f>(ET44-FR44)/FR44</f>
        <v>-0.98909937209127474</v>
      </c>
      <c r="EV44" s="306">
        <v>73.233500000000006</v>
      </c>
      <c r="EW44" s="291">
        <f>(EV44-FS44)/FS44</f>
        <v>-0.55883433734939758</v>
      </c>
      <c r="EX44" s="306">
        <v>106.8197</v>
      </c>
      <c r="EY44" s="291">
        <f>(EX44-FT44)/FT44</f>
        <v>-0.33131575669139973</v>
      </c>
      <c r="EZ44" s="306">
        <v>74.212299999999999</v>
      </c>
      <c r="FA44" s="291">
        <f>(EZ44-FU44)/FU44</f>
        <v>-0.52199982222886354</v>
      </c>
      <c r="FB44" s="306">
        <v>87.506699999999995</v>
      </c>
      <c r="FC44" s="291">
        <f>(FB44-FV44)/FV44</f>
        <v>-0.43800010147335466</v>
      </c>
      <c r="FD44" s="306">
        <v>119.07380000000001</v>
      </c>
      <c r="FE44" s="291">
        <f>(FD44-FW44)/FW44</f>
        <v>-0.21863278553411084</v>
      </c>
      <c r="FF44" s="306">
        <v>124.6885</v>
      </c>
      <c r="FG44" s="291">
        <f>(FF44-FX44)/FX44</f>
        <v>-0.37200643060257688</v>
      </c>
      <c r="FH44" s="306">
        <v>128.90629999999999</v>
      </c>
      <c r="FI44" s="291">
        <f>(FH44-FY44)/FY44</f>
        <v>-0.41906203609480958</v>
      </c>
      <c r="FJ44" s="306">
        <v>114.26900000000001</v>
      </c>
      <c r="FK44" s="291">
        <f>(FJ44-GA44)/GA44</f>
        <v>-0.42423253006341705</v>
      </c>
      <c r="FL44" s="306">
        <v>109.6353</v>
      </c>
      <c r="FM44" s="291">
        <f>(FL44-GC44)/GC44</f>
        <v>-0.61479748420071445</v>
      </c>
      <c r="FN44" s="292">
        <f t="shared" si="129"/>
        <v>1218.7732000000001</v>
      </c>
      <c r="FO44" s="291">
        <f>(FN44-(FP44+FQ44+FR44+FS44+FT44+FU44+FV44+FW44+FX44+FY44+GA44+GC44))/(FP44+FQ44+FR44+FS44+FT44+FU44+FV44+FW44+FX44+FY44+GA44+GC44)</f>
        <v>-0.4711283907022083</v>
      </c>
      <c r="FP44" s="447">
        <v>282.57780000000002</v>
      </c>
      <c r="FQ44" s="447">
        <v>184.30279999999999</v>
      </c>
      <c r="FR44" s="447">
        <v>144.97329999999999</v>
      </c>
      <c r="FS44" s="447">
        <v>166</v>
      </c>
      <c r="FT44" s="447">
        <v>159.74610000000001</v>
      </c>
      <c r="FU44" s="447">
        <v>155.25579999999999</v>
      </c>
      <c r="FV44" s="470" t="s">
        <v>338</v>
      </c>
      <c r="FW44" s="390" t="s">
        <v>339</v>
      </c>
      <c r="FX44" s="390" t="s">
        <v>340</v>
      </c>
      <c r="FY44" s="390" t="s">
        <v>341</v>
      </c>
      <c r="FZ44" s="294">
        <f>(FY44-HA44)/HA44</f>
        <v>-8.4000266341217305E-3</v>
      </c>
      <c r="GA44" s="390" t="s">
        <v>342</v>
      </c>
      <c r="GB44" s="294">
        <f>(GA44-HC44)/HC44</f>
        <v>-1.4000272255117015E-2</v>
      </c>
      <c r="GC44" s="390" t="s">
        <v>343</v>
      </c>
      <c r="GD44" s="294">
        <f>(GC44-HE44)/HE44</f>
        <v>-1.0899942937330495E-2</v>
      </c>
      <c r="GE44" s="293">
        <f>FP44+FQ44+FR44+FS44+FT44+FU44+FV44+FW44+FX44+FY44+GA44+GC44</f>
        <v>2304.4784</v>
      </c>
      <c r="GF44" s="295">
        <f>(GE44-HG44)/HG44</f>
        <v>-1.2547047464431093E-2</v>
      </c>
      <c r="GG44" s="249"/>
      <c r="GH44" s="448"/>
      <c r="GI44" s="297">
        <v>291.34739999999999</v>
      </c>
      <c r="GJ44" s="294">
        <f>(GI44-HL44)/HL44</f>
        <v>-2.0999882727273073E-2</v>
      </c>
      <c r="GK44" s="293">
        <v>188.25620000000001</v>
      </c>
      <c r="GL44" s="294">
        <f>(GK44-HN44)/HN44</f>
        <v>-0.51246204386272731</v>
      </c>
      <c r="GM44" s="447">
        <v>151.32910000000001</v>
      </c>
      <c r="GN44" s="294">
        <f>(GM44-HP44)/HP44</f>
        <v>-0.43418241995482548</v>
      </c>
      <c r="GO44" s="447">
        <v>171.51949999999999</v>
      </c>
      <c r="GP44" s="294">
        <f>(GO44-HR44)/HR44</f>
        <v>-0.28787503233261047</v>
      </c>
      <c r="GQ44" s="447">
        <v>160.55350000000001</v>
      </c>
      <c r="GR44" s="294">
        <f>(GQ44-HT44)/HT44</f>
        <v>-0.29695210971073843</v>
      </c>
      <c r="GS44" s="293">
        <v>160.4726</v>
      </c>
      <c r="GT44" s="294">
        <f>(GS44-HW44)/HW44</f>
        <v>-0.39836251679623769</v>
      </c>
      <c r="GU44" s="293">
        <v>147.33009999999999</v>
      </c>
      <c r="GV44" s="294">
        <f>(GU44-HY44)/HY44</f>
        <v>-0.44039804524974874</v>
      </c>
      <c r="GW44" s="293">
        <v>147.953</v>
      </c>
      <c r="GX44" s="294">
        <f>(GW44-IA44)/IA44</f>
        <v>-0.42403846153846153</v>
      </c>
      <c r="GY44" s="293">
        <v>202.1901</v>
      </c>
      <c r="GZ44" s="294">
        <f>(GY44-IC44)/IC44</f>
        <v>-0.2099998905979914</v>
      </c>
      <c r="HA44" s="293">
        <v>223.7731</v>
      </c>
      <c r="HB44" s="294">
        <f>(HA44-IE44)/IE44</f>
        <v>-0.12500004887763272</v>
      </c>
      <c r="HC44" s="293">
        <v>201.2818</v>
      </c>
      <c r="HD44" s="294">
        <f>(HC44-IG44)/IG44</f>
        <v>-0.13199972055884782</v>
      </c>
      <c r="HE44" s="293">
        <v>287.75380000000001</v>
      </c>
      <c r="HF44" s="294">
        <f>(HE44-II44)/II44</f>
        <v>-1.2000049442263811E-2</v>
      </c>
      <c r="HG44" s="293">
        <f>GI44+GK44+GM44+GO44+GQ44+GS44+GU44+GW44+GY44+HA44+HC44+HE44</f>
        <v>2333.7602000000002</v>
      </c>
      <c r="HH44" s="293">
        <f>HE44+HC44+HA44+GY44+GW44+GU44+GS44+GQ44+GO44+GM44+GK44+GI44</f>
        <v>2333.7601999999997</v>
      </c>
      <c r="HI44" s="295"/>
      <c r="HJ44" s="287"/>
      <c r="HK44" s="391"/>
      <c r="HL44" s="297">
        <v>297.59690000000001</v>
      </c>
      <c r="HM44" s="298">
        <f>(HL44-IN44)/IN44</f>
        <v>1.8999958910863979E-2</v>
      </c>
      <c r="HN44" s="373">
        <v>386.13650000000001</v>
      </c>
      <c r="HO44" s="298">
        <f>(HN44-IP44)/IP44</f>
        <v>-8.0000028590924796E-2</v>
      </c>
      <c r="HP44" s="373">
        <v>267.45209999999997</v>
      </c>
      <c r="HQ44" s="377">
        <f>(HP44-IR44)/IR44</f>
        <v>-7.3000024955496109E-2</v>
      </c>
      <c r="HR44" s="375">
        <v>240.85589999999999</v>
      </c>
      <c r="HS44" s="376">
        <f>(HR44-IT44)/IT44</f>
        <v>-4.1999830559238081E-2</v>
      </c>
      <c r="HT44" s="375">
        <v>228.36779999999999</v>
      </c>
      <c r="HU44" s="376">
        <f>(HT44-IV44)/IV44</f>
        <v>-5.0000166398210963E-2</v>
      </c>
      <c r="HV44" s="377"/>
      <c r="HW44" s="375">
        <v>266.72640000000001</v>
      </c>
      <c r="HX44" s="376">
        <f>(HW44-IX44)/IX44</f>
        <v>-1.2000029633361222E-2</v>
      </c>
      <c r="HY44" s="375">
        <v>263.27659999999997</v>
      </c>
      <c r="HZ44" s="376">
        <f>(HY44-IZ44)/IZ44</f>
        <v>-1.1000173174874074E-2</v>
      </c>
      <c r="IA44" s="375">
        <v>256.88</v>
      </c>
      <c r="IB44" s="308">
        <f>(IA44-JB44)/JB44</f>
        <v>-1.2000000000000018E-2</v>
      </c>
      <c r="IC44" s="375">
        <v>255.93680000000001</v>
      </c>
      <c r="ID44" s="308">
        <f>(IC44-JD44)/JD44</f>
        <v>-9.0999476551682744E-3</v>
      </c>
      <c r="IE44" s="375">
        <v>255.7407</v>
      </c>
      <c r="IF44" s="295">
        <f>(IE44-JF44)/JF44</f>
        <v>-8.4998784568557518E-3</v>
      </c>
      <c r="IG44" s="375">
        <v>231.8914</v>
      </c>
      <c r="IH44" s="308">
        <f>(IG44-JH44)/JH44</f>
        <v>-9.4001543838125329E-3</v>
      </c>
      <c r="II44" s="473">
        <v>291.24880000000002</v>
      </c>
      <c r="IJ44" s="240">
        <f>(II44-JJ44)/JJ44</f>
        <v>5.0000036051652028E-2</v>
      </c>
      <c r="IK44" s="309">
        <f>HL44+HN44+HP44+HR44+HT44+HW44+HY44+IA44+IC44+IE44+IG44+II44</f>
        <v>3242.1098999999995</v>
      </c>
      <c r="IL44" s="53">
        <f>IK44/JL44-1</f>
        <v>-2.2265386780450869E-2</v>
      </c>
      <c r="IM44" s="250"/>
      <c r="IN44" s="449">
        <v>292.048</v>
      </c>
      <c r="IO44" s="236">
        <f>IN44/JP44-1</f>
        <v>3.2000176293981886E-2</v>
      </c>
      <c r="IP44" s="329">
        <v>419.71359999999999</v>
      </c>
      <c r="IQ44" s="236">
        <f>IP44/JQ44-1</f>
        <v>8.1000118130026166E-2</v>
      </c>
      <c r="IR44" s="238">
        <v>288.5136</v>
      </c>
      <c r="IS44" s="312">
        <f>(IR44-JR44)/JR44</f>
        <v>-7.5000012986901454E-2</v>
      </c>
      <c r="IT44" s="420">
        <v>251.4153</v>
      </c>
      <c r="IU44" s="236">
        <f>(IT44-JS44)/JS44</f>
        <v>1.9999861942582069E-2</v>
      </c>
      <c r="IV44" s="420">
        <v>240.38720000000001</v>
      </c>
      <c r="IW44" s="236">
        <f>(IV44-JT44)/JT44</f>
        <v>-2.1845945901789111E-2</v>
      </c>
      <c r="IX44" s="420">
        <v>269.96600000000001</v>
      </c>
      <c r="IY44" s="328">
        <f>(IX44-JU44)/JU44</f>
        <v>3.1000174520800432E-2</v>
      </c>
      <c r="IZ44" s="420">
        <v>266.20490000000001</v>
      </c>
      <c r="JA44" s="328">
        <f>(IZ44-JV44)/JV44</f>
        <v>1.9999972107860569E-2</v>
      </c>
      <c r="JB44" s="329">
        <v>260</v>
      </c>
      <c r="JC44" s="328">
        <f>(JB44-JW44)/JW44</f>
        <v>3.1348786600529845E-2</v>
      </c>
      <c r="JD44" s="329">
        <v>258.28719999999998</v>
      </c>
      <c r="JE44" s="380">
        <f>(JD44-JX44)/JX44</f>
        <v>1.9909332783806501E-2</v>
      </c>
      <c r="JF44" s="329">
        <v>257.93310000000002</v>
      </c>
      <c r="JG44" s="333">
        <f>(JF44-JY44)/JY44</f>
        <v>-1.199990201499021E-2</v>
      </c>
      <c r="JH44" s="293">
        <v>234.09190000000001</v>
      </c>
      <c r="JI44" s="316">
        <f>(JH44-JZ44)/JZ44</f>
        <v>-5.2575156366241414E-4</v>
      </c>
      <c r="JJ44" s="383">
        <v>277.37979999999999</v>
      </c>
      <c r="JK44" s="316">
        <f>(JJ44-KA44)/KA44</f>
        <v>-2.9000564078321385E-3</v>
      </c>
      <c r="JL44" s="317">
        <f t="shared" si="130"/>
        <v>3315.9405999999999</v>
      </c>
      <c r="JM44" s="316">
        <f>JL44/JO44-1</f>
        <v>1.1868126357714059E-2</v>
      </c>
      <c r="JN44" s="318"/>
      <c r="JO44" s="442">
        <v>3277.0481781415001</v>
      </c>
      <c r="JP44" s="306">
        <v>282.992199719165</v>
      </c>
      <c r="JQ44" s="306">
        <v>388.26415738607301</v>
      </c>
      <c r="JR44" s="306">
        <v>311.90659897373001</v>
      </c>
      <c r="JS44" s="306">
        <v>246.485621597224</v>
      </c>
      <c r="JT44" s="306">
        <v>245.755971661969</v>
      </c>
      <c r="JU44" s="306">
        <v>261.84864626766699</v>
      </c>
      <c r="JV44" s="306">
        <v>260.98520321513303</v>
      </c>
      <c r="JW44" s="306">
        <v>252.09706297032301</v>
      </c>
      <c r="JX44" s="306">
        <v>253.24525592389099</v>
      </c>
      <c r="JY44" s="306">
        <v>261.06586479702298</v>
      </c>
      <c r="JZ44" s="306">
        <v>234.215038922947</v>
      </c>
      <c r="KA44" s="306">
        <v>278.18655670634899</v>
      </c>
    </row>
    <row r="45" spans="1:287" ht="28.8" hidden="1" customHeight="1">
      <c r="A45" s="686"/>
      <c r="B45" s="71" t="s">
        <v>209</v>
      </c>
      <c r="C45" s="319">
        <v>6018.7632999999996</v>
      </c>
      <c r="D45" s="275">
        <f t="shared" si="78"/>
        <v>-8.7754206249015865E-2</v>
      </c>
      <c r="E45" s="319">
        <v>6370.4669999999996</v>
      </c>
      <c r="F45" s="275">
        <f t="shared" si="79"/>
        <v>-5.449023067619152E-2</v>
      </c>
      <c r="G45" s="319">
        <v>6382.2506999999996</v>
      </c>
      <c r="H45" s="275">
        <f t="shared" si="80"/>
        <v>-5.4727162719512834E-2</v>
      </c>
      <c r="I45" s="319">
        <v>6638.9771000000001</v>
      </c>
      <c r="J45" s="275">
        <f t="shared" si="81"/>
        <v>-5.9866516161713568E-2</v>
      </c>
      <c r="K45" s="319">
        <v>6644.3877000000002</v>
      </c>
      <c r="L45" s="275">
        <f t="shared" si="82"/>
        <v>-5.5791883549609955E-2</v>
      </c>
      <c r="M45" s="319">
        <v>6426.1171000000004</v>
      </c>
      <c r="N45" s="275">
        <f t="shared" si="83"/>
        <v>-5.958610542570586E-2</v>
      </c>
      <c r="O45" s="319">
        <v>6325.9991</v>
      </c>
      <c r="P45" s="275">
        <f t="shared" si="84"/>
        <v>-5.8291398564005781E-2</v>
      </c>
      <c r="Q45" s="126"/>
      <c r="R45" s="126"/>
      <c r="S45" s="274">
        <f t="shared" si="97"/>
        <v>44806.962</v>
      </c>
      <c r="T45" s="275">
        <f t="shared" si="98"/>
        <v>-0.17171299447710464</v>
      </c>
      <c r="U45" s="275"/>
      <c r="V45" s="319">
        <v>6597.7430000000004</v>
      </c>
      <c r="W45" s="275">
        <f t="shared" si="85"/>
        <v>7.4807390531864915E-2</v>
      </c>
      <c r="X45" s="111">
        <v>6737.6004000000003</v>
      </c>
      <c r="Y45" s="320">
        <f t="shared" si="86"/>
        <v>6.4716241981719769E-2</v>
      </c>
      <c r="Z45" s="111">
        <v>6751.7551000000003</v>
      </c>
      <c r="AA45" s="320">
        <f t="shared" si="87"/>
        <v>6.9941636148110442E-2</v>
      </c>
      <c r="AB45" s="111">
        <v>7061.7388000000001</v>
      </c>
      <c r="AC45" s="320">
        <f t="shared" si="88"/>
        <v>4.4643937429046376E-2</v>
      </c>
      <c r="AD45" s="319">
        <v>7036.9948999999997</v>
      </c>
      <c r="AE45" s="320">
        <f t="shared" si="89"/>
        <v>-4.954628188873933E-3</v>
      </c>
      <c r="AF45" s="319">
        <v>6833.2860000000001</v>
      </c>
      <c r="AG45" s="320">
        <f t="shared" si="90"/>
        <v>1.2786078045351701E-2</v>
      </c>
      <c r="AH45" s="319">
        <v>6717.576</v>
      </c>
      <c r="AI45" s="320">
        <f t="shared" si="91"/>
        <v>-6.3545110380968106E-3</v>
      </c>
      <c r="AJ45" s="319">
        <v>6359.2431999999999</v>
      </c>
      <c r="AK45" s="320">
        <f t="shared" si="92"/>
        <v>-4.1830146230805831E-2</v>
      </c>
      <c r="AL45" s="319">
        <v>6290.8262999999997</v>
      </c>
      <c r="AM45" s="320">
        <f t="shared" si="93"/>
        <v>-1.3618044486349068E-2</v>
      </c>
      <c r="AN45" s="319">
        <v>6607.9651999999996</v>
      </c>
      <c r="AO45" s="320">
        <f t="shared" si="94"/>
        <v>-2.544211210695746E-2</v>
      </c>
      <c r="AP45" s="319">
        <v>6390.1947</v>
      </c>
      <c r="AQ45" s="320">
        <f t="shared" si="95"/>
        <v>-2.639177968164097E-2</v>
      </c>
      <c r="AR45" s="319">
        <v>6195.4233999999997</v>
      </c>
      <c r="AS45" s="320">
        <f t="shared" si="96"/>
        <v>-1.0533623075711263E-2</v>
      </c>
      <c r="AT45" s="276">
        <f t="shared" si="99"/>
        <v>79580.347000000009</v>
      </c>
      <c r="AU45" s="275">
        <f t="shared" si="100"/>
        <v>1.0719296918578092E-2</v>
      </c>
      <c r="AV45" s="277"/>
      <c r="AW45" s="111">
        <v>6138.5352000000003</v>
      </c>
      <c r="AX45" s="275">
        <v>-1.3748921532556401E-2</v>
      </c>
      <c r="AY45" s="319">
        <v>6328.0713999999998</v>
      </c>
      <c r="AZ45" s="320">
        <f t="shared" si="67"/>
        <v>-0.12426753894983067</v>
      </c>
      <c r="BA45" s="319">
        <v>6310.3957</v>
      </c>
      <c r="BB45" s="320">
        <f t="shared" si="68"/>
        <v>1.0707186553587489E-2</v>
      </c>
      <c r="BC45" s="319">
        <v>6759.9480999999996</v>
      </c>
      <c r="BD45" s="320">
        <f t="shared" si="69"/>
        <v>4.3567582966691276E-2</v>
      </c>
      <c r="BE45" s="321">
        <v>7072.0342000000001</v>
      </c>
      <c r="BF45" s="320">
        <f t="shared" si="70"/>
        <v>7.2812633679021133E-2</v>
      </c>
      <c r="BG45" s="319">
        <v>6747.0181000000002</v>
      </c>
      <c r="BH45" s="320">
        <f t="shared" si="71"/>
        <v>5.6269222028729082E-2</v>
      </c>
      <c r="BI45" s="319">
        <v>6760.5358999999999</v>
      </c>
      <c r="BJ45" s="320">
        <f t="shared" si="72"/>
        <v>5.4433496933814718E-2</v>
      </c>
      <c r="BK45" s="319">
        <v>6636.8642</v>
      </c>
      <c r="BL45" s="320">
        <f t="shared" si="73"/>
        <v>6.2478300153619992E-2</v>
      </c>
      <c r="BM45" s="319">
        <v>6377.6778000000004</v>
      </c>
      <c r="BN45" s="320">
        <f t="shared" si="74"/>
        <v>1.8561237835779343E-2</v>
      </c>
      <c r="BO45" s="319">
        <v>6780.4748</v>
      </c>
      <c r="BP45" s="320">
        <f t="shared" si="75"/>
        <v>1.4713634341969817E-2</v>
      </c>
      <c r="BQ45" s="319">
        <v>6563.4148999999998</v>
      </c>
      <c r="BR45" s="320">
        <f t="shared" si="76"/>
        <v>6.4291602718751895E-2</v>
      </c>
      <c r="BS45" s="319">
        <v>6261.3783999999996</v>
      </c>
      <c r="BT45" s="320">
        <f t="shared" si="77"/>
        <v>5.2661801581728174E-2</v>
      </c>
      <c r="BU45" s="274">
        <f t="shared" si="101"/>
        <v>78736.348700000017</v>
      </c>
      <c r="BV45" s="275">
        <f t="shared" si="102"/>
        <v>2.43077177751716E-2</v>
      </c>
      <c r="BW45" s="345"/>
      <c r="BX45" s="111">
        <v>6224.11</v>
      </c>
      <c r="BY45" s="320">
        <f t="shared" si="103"/>
        <v>0.14067622981426831</v>
      </c>
      <c r="BZ45" s="111">
        <v>7226.0326999999997</v>
      </c>
      <c r="CA45" s="275">
        <f t="shared" si="104"/>
        <v>0.17612131983196866</v>
      </c>
      <c r="CB45" s="274">
        <v>6243.5448999999999</v>
      </c>
      <c r="CC45" s="275">
        <f t="shared" si="105"/>
        <v>0.16785890233537559</v>
      </c>
      <c r="CD45" s="274">
        <v>6477.7290999999996</v>
      </c>
      <c r="CE45" s="275">
        <v>0.83538994572254599</v>
      </c>
      <c r="CF45" s="319">
        <v>6592.0496999999996</v>
      </c>
      <c r="CG45" s="275">
        <f t="shared" si="106"/>
        <v>0.60686354204266313</v>
      </c>
      <c r="CH45" s="319">
        <v>6387.5932000000003</v>
      </c>
      <c r="CI45" s="275">
        <f t="shared" si="107"/>
        <v>0.47187662141694298</v>
      </c>
      <c r="CJ45" s="319">
        <v>6411.5337</v>
      </c>
      <c r="CK45" s="275">
        <f t="shared" si="108"/>
        <v>0.41049559844748851</v>
      </c>
      <c r="CL45" s="274">
        <v>6246.5879999999997</v>
      </c>
      <c r="CM45" s="275">
        <f t="shared" si="109"/>
        <v>0.50027062853260529</v>
      </c>
      <c r="CN45" s="274">
        <f>5597.1552+CN47</f>
        <v>6261.4574000000002</v>
      </c>
      <c r="CO45" s="275">
        <f t="shared" si="110"/>
        <v>-0.70838892913054352</v>
      </c>
      <c r="CP45" s="274">
        <f>5981.7169+CP47</f>
        <v>6682.1560000000009</v>
      </c>
      <c r="CQ45" s="275">
        <f t="shared" si="111"/>
        <v>-2.9546017644364264E-2</v>
      </c>
      <c r="CR45" s="274">
        <v>6166.9328999999998</v>
      </c>
      <c r="CS45" s="275">
        <f t="shared" si="112"/>
        <v>0.59772385994801835</v>
      </c>
      <c r="CT45" s="274">
        <v>5948.1387000000004</v>
      </c>
      <c r="CU45" s="275">
        <f t="shared" si="113"/>
        <v>0.16008245832981705</v>
      </c>
      <c r="CV45" s="274">
        <f t="shared" si="114"/>
        <v>76867.866299999994</v>
      </c>
      <c r="CW45" s="275">
        <f t="shared" si="115"/>
        <v>2.5286438196256089E-2</v>
      </c>
      <c r="CX45" s="323">
        <f t="shared" si="116"/>
        <v>-3.5478608823520608E-2</v>
      </c>
      <c r="CY45" s="323"/>
      <c r="CZ45" s="395">
        <v>5456.5088999999998</v>
      </c>
      <c r="DA45" s="111">
        <v>6143.9517999999998</v>
      </c>
      <c r="DB45" s="111">
        <v>5346.1466</v>
      </c>
      <c r="DC45" s="276">
        <v>3529.3476000000001</v>
      </c>
      <c r="DD45" s="319">
        <v>4102.4327999999996</v>
      </c>
      <c r="DE45" s="319">
        <v>4339.7613000000001</v>
      </c>
      <c r="DF45" s="274">
        <v>4545.5892999999996</v>
      </c>
      <c r="DG45" s="274">
        <v>4163.6408000000001</v>
      </c>
      <c r="DH45" s="274">
        <v>21471.946800000002</v>
      </c>
      <c r="DI45" s="274">
        <v>6885.598</v>
      </c>
      <c r="DJ45" s="274">
        <v>3859.8240000000001</v>
      </c>
      <c r="DK45" s="274">
        <v>5127.3413</v>
      </c>
      <c r="DL45" s="274">
        <v>74972.089200000002</v>
      </c>
      <c r="DM45" s="325">
        <v>-0.143919736269951</v>
      </c>
      <c r="DN45" s="326"/>
      <c r="DO45" s="327">
        <v>9666.4115000000002</v>
      </c>
      <c r="DP45" s="84">
        <f>(DO45-DX45)/DX45</f>
        <v>7.3710211641311307E-2</v>
      </c>
      <c r="DQ45" s="244">
        <v>10708.219300000001</v>
      </c>
      <c r="DR45" s="245"/>
      <c r="DS45" s="244">
        <v>9828.8168000000005</v>
      </c>
      <c r="DT45" s="53">
        <f t="shared" si="117"/>
        <v>6.8332182782219091</v>
      </c>
      <c r="DU45" s="109">
        <f t="shared" si="118"/>
        <v>30203.4476</v>
      </c>
      <c r="DV45" s="244">
        <v>9179.3660999999993</v>
      </c>
      <c r="DW45" s="53">
        <f t="shared" si="119"/>
        <v>0.67599839253716565</v>
      </c>
      <c r="DX45" s="244">
        <v>9002.8122999999996</v>
      </c>
      <c r="DY45" s="53">
        <f t="shared" si="120"/>
        <v>0.33966621422910231</v>
      </c>
      <c r="DZ45" s="244">
        <v>7696.7049999999999</v>
      </c>
      <c r="EA45" s="53">
        <f t="shared" si="121"/>
        <v>0.94785880430747116</v>
      </c>
      <c r="EB45" s="244">
        <v>7036.6053000000002</v>
      </c>
      <c r="EC45" s="53">
        <f t="shared" si="122"/>
        <v>0.36542509375283855</v>
      </c>
      <c r="ED45" s="244">
        <v>4135.7870000000003</v>
      </c>
      <c r="EE45" s="53">
        <f t="shared" si="123"/>
        <v>-0.37247608139804961</v>
      </c>
      <c r="EF45" s="244">
        <v>5015.5496999999996</v>
      </c>
      <c r="EG45" s="53">
        <f t="shared" si="124"/>
        <v>-0.23042629664442349</v>
      </c>
      <c r="EH45" s="244">
        <v>5321.0766999999996</v>
      </c>
      <c r="EI45" s="53">
        <f t="shared" si="125"/>
        <v>-0.25843149218923328</v>
      </c>
      <c r="EJ45" s="244">
        <v>4976.3212999999996</v>
      </c>
      <c r="EK45" s="53">
        <f t="shared" si="126"/>
        <v>-0.13359418078914762</v>
      </c>
      <c r="EL45" s="244">
        <v>5008.3337000000001</v>
      </c>
      <c r="EM45" s="53">
        <f t="shared" si="127"/>
        <v>-0.10011624940003507</v>
      </c>
      <c r="EN45" s="111">
        <f t="shared" si="131"/>
        <v>87576.004700000005</v>
      </c>
      <c r="EO45" s="53">
        <f t="shared" si="128"/>
        <v>0.32654474621001428</v>
      </c>
      <c r="EP45" s="422">
        <v>11868.8804</v>
      </c>
      <c r="EQ45" s="53">
        <f>(EP45-FP45)/FP45</f>
        <v>-1.6988537352989896E-2</v>
      </c>
      <c r="ER45" s="244">
        <v>0</v>
      </c>
      <c r="ES45" s="53">
        <f>(ER45-FQ45)/FQ45</f>
        <v>-1</v>
      </c>
      <c r="ET45" s="244">
        <v>1254.761</v>
      </c>
      <c r="EU45" s="53">
        <f>(ET45-FR45)/FR45</f>
        <v>-0.90006394099505027</v>
      </c>
      <c r="EV45" s="244">
        <v>5476.9539999999997</v>
      </c>
      <c r="EW45" s="53">
        <f>(EV45-FS45)/FS45</f>
        <v>-0.47873284477015327</v>
      </c>
      <c r="EX45" s="244">
        <v>6720.1905999999999</v>
      </c>
      <c r="EY45" s="53">
        <f>(EX45-FT45)/FT45</f>
        <v>-0.27196590184339836</v>
      </c>
      <c r="EZ45" s="244">
        <v>3951.3670000000002</v>
      </c>
      <c r="FA45" s="53">
        <f>(EZ45-FU45)/FU45</f>
        <v>-0.56400000247165094</v>
      </c>
      <c r="FB45" s="244">
        <v>5153.4173000000001</v>
      </c>
      <c r="FC45" s="53">
        <f>(FB45-FV45)/FV45</f>
        <v>-0.47199999795087427</v>
      </c>
      <c r="FD45" s="244">
        <v>6590.6444000000001</v>
      </c>
      <c r="FE45" s="53">
        <f>(FD45-FW45)/FW45</f>
        <v>-0.31810141534751069</v>
      </c>
      <c r="FF45" s="244">
        <v>6517.3091000000004</v>
      </c>
      <c r="FG45" s="53">
        <f>(FF45-FX45)/FX45</f>
        <v>-0.39988415376122738</v>
      </c>
      <c r="FH45" s="244">
        <v>7175.4350999999997</v>
      </c>
      <c r="FI45" s="53">
        <f>(FH45-FY45)/FY45</f>
        <v>-0.36017454592691356</v>
      </c>
      <c r="FJ45" s="244">
        <v>5743.6378999999997</v>
      </c>
      <c r="FK45" s="53">
        <f>(FJ45-GA45)/GA45</f>
        <v>-0.41895371286087035</v>
      </c>
      <c r="FL45" s="244">
        <v>5565.5340999999999</v>
      </c>
      <c r="FM45" s="53">
        <f>(FL45-GC45)/GC45</f>
        <v>-0.72148903524988417</v>
      </c>
      <c r="FN45" s="109">
        <f t="shared" si="129"/>
        <v>66018.130900000004</v>
      </c>
      <c r="FO45" s="53">
        <f>(FN45-(FP45+FQ45+FR45+FS45+FT45+FU45+FV45+FW45+FX45+FY45+GA45+GC45))/(FP45+FQ45+FR45+FS45+FT45+FU45+FV45+FW45+FX45+FY45+GA45+GC45)</f>
        <v>-0.52234064857313056</v>
      </c>
      <c r="FP45" s="422">
        <v>12074</v>
      </c>
      <c r="FQ45" s="422">
        <v>13413.4071</v>
      </c>
      <c r="FR45" s="422">
        <v>12555.638199999999</v>
      </c>
      <c r="FS45" s="422">
        <v>10507</v>
      </c>
      <c r="FT45" s="422">
        <v>9230.5987000000005</v>
      </c>
      <c r="FU45" s="422">
        <v>9062.7684000000008</v>
      </c>
      <c r="FV45" s="475" t="s">
        <v>344</v>
      </c>
      <c r="FW45" s="387" t="s">
        <v>345</v>
      </c>
      <c r="FX45" s="387" t="s">
        <v>346</v>
      </c>
      <c r="FY45" s="387" t="s">
        <v>347</v>
      </c>
      <c r="FZ45" s="328">
        <f>(FY45-HA45)/HA45</f>
        <v>-1.7699998468916539E-2</v>
      </c>
      <c r="GA45" s="387" t="s">
        <v>348</v>
      </c>
      <c r="GB45" s="328">
        <f>(GA45-HC45)/HC45</f>
        <v>-1.9000005408653761E-2</v>
      </c>
      <c r="GC45" s="387" t="s">
        <v>349</v>
      </c>
      <c r="GD45" s="328">
        <f>(GC45-HE45)/HE45</f>
        <v>-1.6299999850351764E-2</v>
      </c>
      <c r="GE45" s="329">
        <f>FP45+FQ45+FR45+FS45+FT45+FU45+FV45+FW45+FX45+FY45+GA45+GC45</f>
        <v>138211.74169999998</v>
      </c>
      <c r="GF45" s="388">
        <f>(GE45-HG45)/HG45</f>
        <v>-2.7009049952083985E-2</v>
      </c>
      <c r="GG45" s="330"/>
      <c r="GH45" s="250"/>
      <c r="GI45" s="332">
        <v>12591.6579</v>
      </c>
      <c r="GJ45" s="53">
        <f>(GI45-HL45)/HL45</f>
        <v>-2.3000005454650981E-2</v>
      </c>
      <c r="GK45" s="109">
        <v>13293.763199999999</v>
      </c>
      <c r="GL45" s="53">
        <f>(GK45-HN45)/HN45</f>
        <v>-0.21412910143952071</v>
      </c>
      <c r="GM45" s="244">
        <v>13202.5638</v>
      </c>
      <c r="GN45" s="53">
        <f>(GM45-HP45)/HP45</f>
        <v>6.8759479603873269E-2</v>
      </c>
      <c r="GO45" s="244">
        <v>10968.096</v>
      </c>
      <c r="GP45" s="53">
        <f>(GO45-HR45)/HR45</f>
        <v>-0.10139091719811713</v>
      </c>
      <c r="GQ45" s="244">
        <v>9792.5177999999996</v>
      </c>
      <c r="GR45" s="53">
        <f>(GQ45-HT45)/HT45</f>
        <v>-0.26352608688893281</v>
      </c>
      <c r="GS45" s="109">
        <v>9352.7021999999997</v>
      </c>
      <c r="GT45" s="53">
        <f>(GS45-HW45)/HW45</f>
        <v>-0.31582152279540132</v>
      </c>
      <c r="GU45" s="109">
        <v>10134.171200000001</v>
      </c>
      <c r="GV45" s="53">
        <f>(GU45-HY45)/HY45</f>
        <v>-0.29335150106577718</v>
      </c>
      <c r="GW45" s="109">
        <v>9812.3235999999997</v>
      </c>
      <c r="GX45" s="53">
        <f>(GW45-IA45)/IA45</f>
        <v>-0.4210165933579364</v>
      </c>
      <c r="GY45" s="109">
        <v>11093.0388</v>
      </c>
      <c r="GZ45" s="53">
        <f>(GY45-IC45)/IC45</f>
        <v>-0.23000000020823871</v>
      </c>
      <c r="HA45" s="109">
        <v>11416.752399999999</v>
      </c>
      <c r="HB45" s="53">
        <f>(HA45-IE45)/IE45</f>
        <v>-0.15199999904925685</v>
      </c>
      <c r="HC45" s="109">
        <v>10076.4445</v>
      </c>
      <c r="HD45" s="53">
        <f>(HC45-IG45)/IG45</f>
        <v>-0.12099999583025547</v>
      </c>
      <c r="HE45" s="109">
        <v>20314.300800000001</v>
      </c>
      <c r="HF45" s="53">
        <f>(HE45-II45)/II45</f>
        <v>-1.1000001046725643E-2</v>
      </c>
      <c r="HG45" s="329">
        <f>GI45+GK45+GM45+GO45+GQ45+GS45+GU45+GW45+GY45+HA45+HC45+HE45</f>
        <v>142048.3322</v>
      </c>
      <c r="HH45" s="109">
        <f>HE45+HC45+HA45+GY45+GW45+GU45+GS45+GQ45+GO45+GM45+GK45+GI45</f>
        <v>142048.3322</v>
      </c>
      <c r="HI45" s="312"/>
      <c r="HJ45" s="326"/>
      <c r="HK45" s="396"/>
      <c r="HL45" s="332">
        <v>12888.0839</v>
      </c>
      <c r="HM45" s="333">
        <f>(HL45-IN45)/IN45</f>
        <v>1.300000348196838E-2</v>
      </c>
      <c r="HN45" s="336">
        <v>16915.963199999998</v>
      </c>
      <c r="HO45" s="333">
        <f>(HN45-IP45)/IP45</f>
        <v>-8.9999997579209734E-2</v>
      </c>
      <c r="HP45" s="336">
        <v>12353.166499999999</v>
      </c>
      <c r="HQ45" s="338">
        <f>(HP45-IR45)/IR45</f>
        <v>-8.5999996418926347E-2</v>
      </c>
      <c r="HR45" s="352">
        <v>12205.636699999999</v>
      </c>
      <c r="HS45" s="245">
        <f>(HR45-IT45)/IT45</f>
        <v>-3.0999999579235434E-2</v>
      </c>
      <c r="HT45" s="352">
        <v>13296.4897</v>
      </c>
      <c r="HU45" s="245">
        <f>(HT45-IV45)/IV45</f>
        <v>-4.2999997855178211E-2</v>
      </c>
      <c r="HV45" s="338"/>
      <c r="HW45" s="352">
        <v>13669.9743</v>
      </c>
      <c r="HX45" s="245">
        <f>(HW45-IX45)/IX45</f>
        <v>-1.8000000445384842E-2</v>
      </c>
      <c r="HY45" s="352">
        <v>14341.177</v>
      </c>
      <c r="HZ45" s="245">
        <f>(HY45-IZ45)/IZ45</f>
        <v>-1.5000002816017077E-2</v>
      </c>
      <c r="IA45" s="352">
        <v>16947.504000000001</v>
      </c>
      <c r="IB45" s="337">
        <f>(IA45-JB45)/JB45</f>
        <v>-1.0999999999999953E-2</v>
      </c>
      <c r="IC45" s="352">
        <v>14406.543900000001</v>
      </c>
      <c r="ID45" s="339">
        <f>(IC45-JD45)/JD45</f>
        <v>-9.9999969076552554E-3</v>
      </c>
      <c r="IE45" s="352">
        <v>13463.151400000001</v>
      </c>
      <c r="IF45" s="407">
        <f>(IE45-JF45)/JF45</f>
        <v>2.7883415709415393E-2</v>
      </c>
      <c r="IG45" s="352">
        <v>11463.531800000001</v>
      </c>
      <c r="IH45" s="240">
        <f>(IG45-JH45)/JH45</f>
        <v>-1.2500000215356856E-2</v>
      </c>
      <c r="II45" s="478">
        <v>20540.2435</v>
      </c>
      <c r="IJ45" s="240">
        <f>(II45-JJ45)/JJ45</f>
        <v>4.000000182276315E-2</v>
      </c>
      <c r="IK45" s="309">
        <f>HL45+HN45+HP45+HR45+HT45+HW45+HY45+IA45+IC45+IE45+IG45+II45</f>
        <v>172491.46590000001</v>
      </c>
      <c r="IL45" s="53">
        <f>IK45/JL45-1</f>
        <v>-1.9612845794186651E-2</v>
      </c>
      <c r="IM45" s="250"/>
      <c r="IN45" s="424">
        <v>12722.688899999999</v>
      </c>
      <c r="IO45" s="245">
        <f>IN45/JP45-1</f>
        <v>3.4999998541131561E-2</v>
      </c>
      <c r="IP45" s="109">
        <v>18588.970499999999</v>
      </c>
      <c r="IQ45" s="245">
        <f>IP45/JQ45-1</f>
        <v>0.10000000087912375</v>
      </c>
      <c r="IR45" s="244">
        <v>13515.499400000001</v>
      </c>
      <c r="IS45" s="312">
        <f>(IR45-JR45)/JR45</f>
        <v>-9.4000003016490044E-2</v>
      </c>
      <c r="IT45" s="423">
        <v>12596.1163</v>
      </c>
      <c r="IU45" s="245">
        <f>(IT45-JS45)/JS45</f>
        <v>2.4999997929531493E-2</v>
      </c>
      <c r="IV45" s="423">
        <v>13893.928599999999</v>
      </c>
      <c r="IW45" s="245">
        <f>(IV45-JT45)/JT45</f>
        <v>-4.999999905502036E-2</v>
      </c>
      <c r="IX45" s="423">
        <v>13920.544099999999</v>
      </c>
      <c r="IY45" s="53">
        <f>(IX45-JU45)/JU45</f>
        <v>5.0000001387895607E-2</v>
      </c>
      <c r="IZ45" s="423">
        <v>14559.570599999999</v>
      </c>
      <c r="JA45" s="53">
        <f>(IZ45-JV45)/JV45</f>
        <v>3.7415208414655322E-2</v>
      </c>
      <c r="JB45" s="109">
        <v>17136</v>
      </c>
      <c r="JC45" s="53">
        <f>(JB45-JW45)/JW45</f>
        <v>0.25417739875864453</v>
      </c>
      <c r="JD45" s="109">
        <v>14552.0645</v>
      </c>
      <c r="JE45" s="312">
        <f>(JD45-JX45)/JX45</f>
        <v>-3.2981654466272714E-2</v>
      </c>
      <c r="JF45" s="109">
        <v>13097.9362</v>
      </c>
      <c r="JG45" s="333">
        <f>(JF45-JY45)/JY45</f>
        <v>-9.9999996764722487E-3</v>
      </c>
      <c r="JH45" s="109">
        <v>11608.639800000001</v>
      </c>
      <c r="JI45" s="333">
        <f>(JH45-JZ45)/JZ45</f>
        <v>-6.99995409628159E-4</v>
      </c>
      <c r="JJ45" s="109">
        <v>19750.234100000001</v>
      </c>
      <c r="JK45" s="333">
        <f>(JJ45-KA45)/KA45</f>
        <v>-1.4500002162177021E-2</v>
      </c>
      <c r="JL45" s="317">
        <f t="shared" si="130"/>
        <v>175942.19300000003</v>
      </c>
      <c r="JM45" s="316">
        <f>JL45/JO45-1</f>
        <v>2.3426333399266364E-2</v>
      </c>
      <c r="JN45" s="318"/>
      <c r="JO45" s="424">
        <v>171914.85821516399</v>
      </c>
      <c r="JP45" s="244">
        <v>12292.453060804901</v>
      </c>
      <c r="JQ45" s="244">
        <v>16899.064077403302</v>
      </c>
      <c r="JR45" s="244">
        <v>14917.7698068425</v>
      </c>
      <c r="JS45" s="244">
        <v>12288.8939760427</v>
      </c>
      <c r="JT45" s="244">
        <v>14625.187985452099</v>
      </c>
      <c r="JU45" s="244">
        <v>13257.661030095</v>
      </c>
      <c r="JV45" s="244">
        <v>14034.4680528151</v>
      </c>
      <c r="JW45" s="244">
        <v>13663.138896427899</v>
      </c>
      <c r="JX45" s="244">
        <v>15048.385138927501</v>
      </c>
      <c r="JY45" s="244">
        <v>13230.238581535001</v>
      </c>
      <c r="JZ45" s="244">
        <v>11616.771486715401</v>
      </c>
      <c r="KA45" s="244">
        <v>20040.826122102299</v>
      </c>
    </row>
    <row r="46" spans="1:287" ht="28.8" customHeight="1">
      <c r="A46" s="686"/>
      <c r="B46" s="71" t="s">
        <v>211</v>
      </c>
      <c r="C46" s="319">
        <v>12.814399999999999</v>
      </c>
      <c r="D46" s="275">
        <f t="shared" si="78"/>
        <v>-0.31088333673919366</v>
      </c>
      <c r="E46" s="319">
        <v>13.5845</v>
      </c>
      <c r="F46" s="275">
        <f t="shared" si="79"/>
        <v>-0.26523404117220706</v>
      </c>
      <c r="G46" s="319">
        <v>13.8477</v>
      </c>
      <c r="H46" s="275">
        <f t="shared" si="80"/>
        <v>-0.17918640009009701</v>
      </c>
      <c r="I46" s="319">
        <v>13.6975</v>
      </c>
      <c r="J46" s="275">
        <f t="shared" si="81"/>
        <v>-0.15186808832088772</v>
      </c>
      <c r="K46" s="319">
        <v>13.894600000000001</v>
      </c>
      <c r="L46" s="275">
        <f t="shared" si="82"/>
        <v>-0.15481940169588448</v>
      </c>
      <c r="M46" s="319">
        <v>13.7005</v>
      </c>
      <c r="N46" s="275">
        <f t="shared" si="83"/>
        <v>-0.15626404892258239</v>
      </c>
      <c r="O46" s="319">
        <v>13.121700000000001</v>
      </c>
      <c r="P46" s="275">
        <f t="shared" si="84"/>
        <v>-0.11776214936933549</v>
      </c>
      <c r="Q46" s="126"/>
      <c r="R46" s="126"/>
      <c r="S46" s="274">
        <f t="shared" si="97"/>
        <v>94.660900000000012</v>
      </c>
      <c r="T46" s="275">
        <f t="shared" si="98"/>
        <v>-0.28013156143652918</v>
      </c>
      <c r="U46" s="275"/>
      <c r="V46" s="319">
        <v>18.595400000000001</v>
      </c>
      <c r="W46" s="275">
        <f t="shared" si="85"/>
        <v>-0.21912688547720627</v>
      </c>
      <c r="X46" s="319">
        <v>18.488199999999999</v>
      </c>
      <c r="Y46" s="320">
        <f t="shared" si="86"/>
        <v>-0.2646604938271605</v>
      </c>
      <c r="Z46" s="319">
        <v>16.870699999999999</v>
      </c>
      <c r="AA46" s="320">
        <f t="shared" si="87"/>
        <v>-0.27476840408382586</v>
      </c>
      <c r="AB46" s="319">
        <v>16.150200000000002</v>
      </c>
      <c r="AC46" s="320">
        <f t="shared" si="88"/>
        <v>-0.27645714797724119</v>
      </c>
      <c r="AD46" s="319">
        <v>16.439800000000002</v>
      </c>
      <c r="AE46" s="320">
        <f t="shared" si="89"/>
        <v>-0.27232085552029239</v>
      </c>
      <c r="AF46" s="319">
        <v>16.2379</v>
      </c>
      <c r="AG46" s="320">
        <f t="shared" si="90"/>
        <v>-0.28236302807720015</v>
      </c>
      <c r="AH46" s="319">
        <v>14.873200000000001</v>
      </c>
      <c r="AI46" s="320">
        <f t="shared" si="91"/>
        <v>-0.30357502399737779</v>
      </c>
      <c r="AJ46" s="319">
        <v>13.8421</v>
      </c>
      <c r="AK46" s="320">
        <f t="shared" si="92"/>
        <v>-0.3061256203318462</v>
      </c>
      <c r="AL46" s="319">
        <v>14.0909</v>
      </c>
      <c r="AM46" s="320">
        <f t="shared" si="93"/>
        <v>-0.32075026030619724</v>
      </c>
      <c r="AN46" s="319">
        <v>14.321300000000001</v>
      </c>
      <c r="AO46" s="320">
        <f t="shared" si="94"/>
        <v>-0.2682013285641287</v>
      </c>
      <c r="AP46" s="319">
        <v>14.3825</v>
      </c>
      <c r="AQ46" s="320">
        <f t="shared" si="95"/>
        <v>-0.27226958787664124</v>
      </c>
      <c r="AR46" s="319">
        <v>13.6668</v>
      </c>
      <c r="AS46" s="320">
        <f t="shared" si="96"/>
        <v>-0.32213376980879393</v>
      </c>
      <c r="AT46" s="276">
        <f t="shared" si="99"/>
        <v>187.959</v>
      </c>
      <c r="AU46" s="275">
        <f t="shared" si="100"/>
        <v>-0.28068784303940475</v>
      </c>
      <c r="AV46" s="277"/>
      <c r="AW46" s="111">
        <v>23.813600000000001</v>
      </c>
      <c r="AX46" s="275">
        <v>-0.16272234078834899</v>
      </c>
      <c r="AY46" s="319">
        <v>25.142399999999999</v>
      </c>
      <c r="AZ46" s="320">
        <f t="shared" si="67"/>
        <v>-0.25083580150533669</v>
      </c>
      <c r="BA46" s="111">
        <v>23.262499999999999</v>
      </c>
      <c r="BB46" s="320">
        <f t="shared" si="68"/>
        <v>-0.21720154389223711</v>
      </c>
      <c r="BC46" s="111">
        <v>22.321000000000002</v>
      </c>
      <c r="BD46" s="320">
        <f t="shared" si="69"/>
        <v>-0.22215910872906075</v>
      </c>
      <c r="BE46" s="400">
        <v>22.592099999999999</v>
      </c>
      <c r="BF46" s="320">
        <f t="shared" si="70"/>
        <v>-0.17776645497061139</v>
      </c>
      <c r="BG46" s="111">
        <v>22.626899999999999</v>
      </c>
      <c r="BH46" s="320">
        <f t="shared" si="71"/>
        <v>-0.17925103197115566</v>
      </c>
      <c r="BI46" s="111">
        <v>21.3565</v>
      </c>
      <c r="BJ46" s="320">
        <f t="shared" si="72"/>
        <v>-0.19335770779353223</v>
      </c>
      <c r="BK46" s="111">
        <v>19.949000000000002</v>
      </c>
      <c r="BL46" s="320">
        <f t="shared" si="73"/>
        <v>-0.20040242416468912</v>
      </c>
      <c r="BM46" s="111">
        <v>20.744800000000001</v>
      </c>
      <c r="BN46" s="320">
        <f t="shared" si="74"/>
        <v>-0.19556694754557324</v>
      </c>
      <c r="BO46" s="111">
        <v>19.57</v>
      </c>
      <c r="BP46" s="320">
        <f t="shared" si="75"/>
        <v>-0.26778438364057455</v>
      </c>
      <c r="BQ46" s="111">
        <v>19.763500000000001</v>
      </c>
      <c r="BR46" s="320">
        <f t="shared" si="76"/>
        <v>-0.18785365873704019</v>
      </c>
      <c r="BS46" s="111">
        <v>20.1615</v>
      </c>
      <c r="BT46" s="320">
        <f t="shared" si="77"/>
        <v>-0.11075090969235857</v>
      </c>
      <c r="BU46" s="274">
        <f t="shared" si="101"/>
        <v>261.30380000000002</v>
      </c>
      <c r="BV46" s="275">
        <f t="shared" si="102"/>
        <v>-0.19945601790153289</v>
      </c>
      <c r="BW46" s="345"/>
      <c r="BX46" s="111">
        <v>28.441700000000001</v>
      </c>
      <c r="BY46" s="320">
        <f t="shared" si="103"/>
        <v>2.1385323670734202E-2</v>
      </c>
      <c r="BZ46" s="111">
        <v>33.560600000000001</v>
      </c>
      <c r="CA46" s="275">
        <f t="shared" si="104"/>
        <v>6.618758974749972E-2</v>
      </c>
      <c r="CB46" s="274">
        <v>29.717099999999999</v>
      </c>
      <c r="CC46" s="275">
        <f t="shared" si="105"/>
        <v>7.6472505976961314E-2</v>
      </c>
      <c r="CD46" s="274">
        <v>28.696100000000001</v>
      </c>
      <c r="CE46" s="275">
        <v>0.34015019194306201</v>
      </c>
      <c r="CF46" s="319">
        <v>27.476500000000001</v>
      </c>
      <c r="CG46" s="275">
        <f t="shared" si="106"/>
        <v>6.6133531997780715E-2</v>
      </c>
      <c r="CH46" s="319">
        <v>27.5686</v>
      </c>
      <c r="CI46" s="275">
        <f t="shared" si="107"/>
        <v>5.1863269908009713E-2</v>
      </c>
      <c r="CJ46" s="319">
        <v>26.4758</v>
      </c>
      <c r="CK46" s="275">
        <f t="shared" si="108"/>
        <v>4.0686773555759004E-2</v>
      </c>
      <c r="CL46" s="274">
        <v>24.948799999999999</v>
      </c>
      <c r="CM46" s="275">
        <f t="shared" si="109"/>
        <v>6.5127458556223816E-2</v>
      </c>
      <c r="CN46" s="274">
        <v>25.7881</v>
      </c>
      <c r="CO46" s="275">
        <f t="shared" si="110"/>
        <v>-4.2342071352443389E-2</v>
      </c>
      <c r="CP46" s="274">
        <v>26.7271</v>
      </c>
      <c r="CQ46" s="275">
        <f t="shared" si="111"/>
        <v>-0.14863138715195379</v>
      </c>
      <c r="CR46" s="274">
        <v>24.334900000000001</v>
      </c>
      <c r="CS46" s="275">
        <f t="shared" si="112"/>
        <v>0.26216397047763773</v>
      </c>
      <c r="CT46" s="274">
        <v>22.672499999999999</v>
      </c>
      <c r="CU46" s="275">
        <f t="shared" si="113"/>
        <v>1.3839824710459192E-2</v>
      </c>
      <c r="CV46" s="274">
        <f t="shared" si="114"/>
        <v>326.40780000000001</v>
      </c>
      <c r="CW46" s="275">
        <f t="shared" si="115"/>
        <v>5.5816214737017811E-2</v>
      </c>
      <c r="CX46" s="323">
        <f t="shared" si="116"/>
        <v>-6.8313409958536964E-2</v>
      </c>
      <c r="CY46" s="323"/>
      <c r="CZ46" s="395">
        <v>27.8462</v>
      </c>
      <c r="DA46" s="111">
        <v>31.4772</v>
      </c>
      <c r="DB46" s="111">
        <v>27.606000000000002</v>
      </c>
      <c r="DC46" s="276">
        <v>21.412600000000001</v>
      </c>
      <c r="DD46" s="319">
        <v>25.772099999999998</v>
      </c>
      <c r="DE46" s="319">
        <v>26.209299999999999</v>
      </c>
      <c r="DF46" s="274">
        <v>25.4407</v>
      </c>
      <c r="DG46" s="274">
        <v>23.423300000000001</v>
      </c>
      <c r="DH46" s="274">
        <v>26.9283</v>
      </c>
      <c r="DI46" s="274">
        <v>31.3931</v>
      </c>
      <c r="DJ46" s="274">
        <v>19.2803</v>
      </c>
      <c r="DK46" s="274">
        <v>22.363</v>
      </c>
      <c r="DL46" s="274">
        <v>309.15210000000002</v>
      </c>
      <c r="DM46" s="325">
        <v>-0.20348413742285101</v>
      </c>
      <c r="DN46" s="326"/>
      <c r="DO46" s="327">
        <v>37.7042</v>
      </c>
      <c r="DP46" s="84"/>
      <c r="DQ46" s="244">
        <v>41.494100000000003</v>
      </c>
      <c r="DR46" s="245"/>
      <c r="DS46" s="244">
        <v>33.6143</v>
      </c>
      <c r="DT46" s="53" t="e">
        <f t="shared" si="117"/>
        <v>#DIV/0!</v>
      </c>
      <c r="DU46" s="109">
        <f t="shared" si="118"/>
        <v>112.8126</v>
      </c>
      <c r="DV46" s="244">
        <v>33.960299999999997</v>
      </c>
      <c r="DW46" s="53" t="e">
        <f t="shared" si="119"/>
        <v>#DIV/0!</v>
      </c>
      <c r="DX46" s="244">
        <v>35.328800000000001</v>
      </c>
      <c r="DY46" s="53" t="e">
        <f t="shared" si="120"/>
        <v>#DIV/0!</v>
      </c>
      <c r="DZ46" s="244">
        <v>34.4375</v>
      </c>
      <c r="EA46" s="53" t="e">
        <f t="shared" si="121"/>
        <v>#DIV/0!</v>
      </c>
      <c r="EB46" s="244">
        <v>34.444800000000001</v>
      </c>
      <c r="EC46" s="53" t="e">
        <f t="shared" si="122"/>
        <v>#DIV/0!</v>
      </c>
      <c r="ED46" s="244">
        <v>25.0318</v>
      </c>
      <c r="EE46" s="53" t="e">
        <f t="shared" si="123"/>
        <v>#DIV/0!</v>
      </c>
      <c r="EF46" s="244">
        <v>30.072600000000001</v>
      </c>
      <c r="EG46" s="53" t="e">
        <f t="shared" si="124"/>
        <v>#DIV/0!</v>
      </c>
      <c r="EH46" s="244">
        <v>29.4754</v>
      </c>
      <c r="EI46" s="53" t="e">
        <f t="shared" si="125"/>
        <v>#DIV/0!</v>
      </c>
      <c r="EJ46" s="244">
        <v>27.598500000000001</v>
      </c>
      <c r="EK46" s="53" t="e">
        <f t="shared" si="126"/>
        <v>#DIV/0!</v>
      </c>
      <c r="EL46" s="244">
        <v>24.9682</v>
      </c>
      <c r="EM46" s="53" t="e">
        <f t="shared" si="127"/>
        <v>#DIV/0!</v>
      </c>
      <c r="EN46" s="111">
        <f t="shared" si="131"/>
        <v>388.13049999999998</v>
      </c>
      <c r="EO46" s="53" t="e">
        <f t="shared" si="128"/>
        <v>#DIV/0!</v>
      </c>
      <c r="EP46" s="53"/>
      <c r="EQ46" s="53"/>
      <c r="ER46" s="243"/>
      <c r="ES46" s="53"/>
      <c r="ET46" s="243"/>
      <c r="EU46" s="53"/>
      <c r="EV46" s="243"/>
      <c r="EW46" s="53"/>
      <c r="EX46" s="243"/>
      <c r="EY46" s="53"/>
      <c r="EZ46" s="243"/>
      <c r="FA46" s="53"/>
      <c r="FB46" s="243"/>
      <c r="FC46" s="53"/>
      <c r="FD46" s="243"/>
      <c r="FE46" s="53"/>
      <c r="FF46" s="243"/>
      <c r="FG46" s="53"/>
      <c r="FH46" s="243"/>
      <c r="FI46" s="53"/>
      <c r="FJ46" s="243"/>
      <c r="FK46" s="53"/>
      <c r="FL46" s="243"/>
      <c r="FM46" s="53"/>
      <c r="FN46" s="109">
        <f t="shared" si="129"/>
        <v>0</v>
      </c>
      <c r="FO46" s="53"/>
      <c r="FP46" s="252"/>
      <c r="FQ46" s="252"/>
      <c r="FR46" s="252"/>
      <c r="FS46" s="252"/>
      <c r="FT46" s="252"/>
      <c r="FU46" s="252"/>
      <c r="FV46" s="432"/>
      <c r="FW46" s="402"/>
      <c r="FX46" s="402"/>
      <c r="FY46" s="402"/>
      <c r="FZ46" s="328"/>
      <c r="GA46" s="402"/>
      <c r="GB46" s="328"/>
      <c r="GC46" s="402"/>
      <c r="GD46" s="328"/>
      <c r="GE46" s="349"/>
      <c r="GF46" s="403"/>
      <c r="GG46" s="330"/>
      <c r="GH46" s="250"/>
      <c r="GI46" s="404"/>
      <c r="GJ46" s="325"/>
      <c r="GK46" s="405"/>
      <c r="GL46" s="325"/>
      <c r="GM46" s="433"/>
      <c r="GN46" s="325"/>
      <c r="GO46" s="433"/>
      <c r="GP46" s="325"/>
      <c r="GQ46" s="433"/>
      <c r="GR46" s="325"/>
      <c r="GS46" s="415"/>
      <c r="GT46" s="325"/>
      <c r="GU46" s="405"/>
      <c r="GV46" s="325"/>
      <c r="GW46" s="405"/>
      <c r="GX46" s="325"/>
      <c r="GY46" s="405"/>
      <c r="GZ46" s="325"/>
      <c r="HA46" s="405"/>
      <c r="HB46" s="325"/>
      <c r="HC46" s="405"/>
      <c r="HD46" s="325"/>
      <c r="HE46" s="405"/>
      <c r="HF46" s="325"/>
      <c r="HG46" s="350"/>
      <c r="HH46" s="405"/>
      <c r="HI46" s="407"/>
      <c r="HJ46" s="326"/>
      <c r="HK46" s="396"/>
      <c r="HL46" s="404"/>
      <c r="HM46" s="408"/>
      <c r="HN46" s="409"/>
      <c r="HO46" s="408"/>
      <c r="HP46" s="409"/>
      <c r="HQ46" s="410"/>
      <c r="HR46" s="411"/>
      <c r="HS46" s="412"/>
      <c r="HT46" s="411"/>
      <c r="HU46" s="412"/>
      <c r="HV46" s="410"/>
      <c r="HW46" s="411"/>
      <c r="HX46" s="412"/>
      <c r="HY46" s="411"/>
      <c r="HZ46" s="412"/>
      <c r="IA46" s="411"/>
      <c r="IB46" s="339"/>
      <c r="IC46" s="411"/>
      <c r="ID46" s="339"/>
      <c r="IE46" s="411"/>
      <c r="IF46" s="407"/>
      <c r="IG46" s="411"/>
      <c r="IH46" s="240"/>
      <c r="II46" s="483"/>
      <c r="IJ46" s="240"/>
      <c r="IK46" s="353"/>
      <c r="IL46" s="53"/>
      <c r="IM46" s="250"/>
      <c r="IN46" s="436"/>
      <c r="IO46" s="412"/>
      <c r="IP46" s="405"/>
      <c r="IQ46" s="412"/>
      <c r="IR46" s="433"/>
      <c r="IS46" s="312"/>
      <c r="IT46" s="437"/>
      <c r="IU46" s="412"/>
      <c r="IV46" s="437"/>
      <c r="IW46" s="412"/>
      <c r="IX46" s="437"/>
      <c r="IY46" s="325"/>
      <c r="IZ46" s="437"/>
      <c r="JA46" s="325"/>
      <c r="JB46" s="415"/>
      <c r="JC46" s="325"/>
      <c r="JD46" s="416"/>
      <c r="JE46" s="407"/>
      <c r="JF46" s="416"/>
      <c r="JG46" s="408"/>
      <c r="JH46" s="504"/>
      <c r="JI46" s="408"/>
      <c r="JJ46" s="416"/>
      <c r="JK46" s="408"/>
      <c r="JL46" s="317">
        <f t="shared" si="130"/>
        <v>0</v>
      </c>
      <c r="JM46" s="316"/>
      <c r="JN46" s="318"/>
      <c r="JO46" s="242"/>
      <c r="JP46" s="116"/>
      <c r="JQ46" s="116"/>
      <c r="JR46" s="116"/>
      <c r="JS46" s="116"/>
      <c r="JT46" s="116"/>
      <c r="JU46" s="116"/>
      <c r="JV46" s="116"/>
      <c r="JW46" s="116"/>
      <c r="JX46" s="116"/>
      <c r="JY46" s="116"/>
      <c r="JZ46" s="116"/>
      <c r="KA46" s="116"/>
    </row>
    <row r="47" spans="1:287" ht="28.8" customHeight="1">
      <c r="A47" s="662"/>
      <c r="B47" s="359" t="s">
        <v>212</v>
      </c>
      <c r="C47" s="319">
        <v>328.56790000000001</v>
      </c>
      <c r="D47" s="275">
        <f t="shared" si="78"/>
        <v>-0.32024944276110789</v>
      </c>
      <c r="E47" s="319">
        <v>351.25830000000002</v>
      </c>
      <c r="F47" s="275">
        <f t="shared" si="79"/>
        <v>-0.26902827904084614</v>
      </c>
      <c r="G47" s="319">
        <v>357.70850000000002</v>
      </c>
      <c r="H47" s="275">
        <f t="shared" si="80"/>
        <v>-0.18397029056309278</v>
      </c>
      <c r="I47" s="319">
        <v>353.10050000000001</v>
      </c>
      <c r="J47" s="275">
        <f t="shared" si="81"/>
        <v>-0.1556370770210459</v>
      </c>
      <c r="K47" s="319">
        <v>358.08600000000001</v>
      </c>
      <c r="L47" s="275">
        <f t="shared" si="82"/>
        <v>-0.16153562289965939</v>
      </c>
      <c r="M47" s="319">
        <v>352.96480000000003</v>
      </c>
      <c r="N47" s="275">
        <f t="shared" si="83"/>
        <v>-0.16232388357846295</v>
      </c>
      <c r="O47" s="319">
        <v>336.56349999999998</v>
      </c>
      <c r="P47" s="275">
        <f t="shared" si="84"/>
        <v>-0.12505891414950843</v>
      </c>
      <c r="Q47" s="126"/>
      <c r="R47" s="126"/>
      <c r="S47" s="274">
        <f t="shared" si="97"/>
        <v>2438.2494999999999</v>
      </c>
      <c r="T47" s="275">
        <f t="shared" si="98"/>
        <v>-0.28322733993286608</v>
      </c>
      <c r="U47" s="275"/>
      <c r="V47" s="319">
        <v>483.36540000000002</v>
      </c>
      <c r="W47" s="275">
        <f t="shared" si="85"/>
        <v>-0.21645827730706246</v>
      </c>
      <c r="X47" s="319">
        <v>480.53609999999998</v>
      </c>
      <c r="Y47" s="320">
        <f t="shared" si="86"/>
        <v>-0.25841649478808593</v>
      </c>
      <c r="Z47" s="319">
        <v>438.35230000000001</v>
      </c>
      <c r="AA47" s="320">
        <f t="shared" si="87"/>
        <v>-0.26537705977404535</v>
      </c>
      <c r="AB47" s="319">
        <v>418.1857</v>
      </c>
      <c r="AC47" s="320">
        <f t="shared" si="88"/>
        <v>-0.26501002956405795</v>
      </c>
      <c r="AD47" s="319">
        <v>427.0736</v>
      </c>
      <c r="AE47" s="320">
        <f t="shared" si="89"/>
        <v>-0.25893810423226116</v>
      </c>
      <c r="AF47" s="319">
        <v>421.36189999999999</v>
      </c>
      <c r="AG47" s="320">
        <f t="shared" si="90"/>
        <v>-0.27146779489289741</v>
      </c>
      <c r="AH47" s="319">
        <v>384.66989999999998</v>
      </c>
      <c r="AI47" s="320">
        <f t="shared" si="91"/>
        <v>-0.29208343064037146</v>
      </c>
      <c r="AJ47" s="319">
        <v>348.16059999999999</v>
      </c>
      <c r="AK47" s="320">
        <f t="shared" si="92"/>
        <v>-0.31061634348893352</v>
      </c>
      <c r="AL47" s="319">
        <v>363.20839999999998</v>
      </c>
      <c r="AM47" s="320">
        <f t="shared" si="93"/>
        <v>-0.30960444975492674</v>
      </c>
      <c r="AN47" s="319">
        <v>371.96960000000001</v>
      </c>
      <c r="AO47" s="320">
        <f t="shared" si="94"/>
        <v>-0.23421179027299488</v>
      </c>
      <c r="AP47" s="319">
        <v>371.96960000000001</v>
      </c>
      <c r="AQ47" s="320">
        <f t="shared" si="95"/>
        <v>-0.24661775628077443</v>
      </c>
      <c r="AR47" s="319">
        <v>352.37329999999997</v>
      </c>
      <c r="AS47" s="320">
        <f t="shared" si="96"/>
        <v>-0.30014844173910016</v>
      </c>
      <c r="AT47" s="276">
        <f t="shared" si="99"/>
        <v>4861.2264000000005</v>
      </c>
      <c r="AU47" s="275">
        <f t="shared" si="100"/>
        <v>-0.26818443855921437</v>
      </c>
      <c r="AV47" s="277"/>
      <c r="AW47" s="384">
        <v>616.8981</v>
      </c>
      <c r="AX47" s="343">
        <v>-0.15753962027302701</v>
      </c>
      <c r="AY47" s="360">
        <v>647.98649999999998</v>
      </c>
      <c r="AZ47" s="344">
        <f t="shared" si="67"/>
        <v>-0.2541871702327928</v>
      </c>
      <c r="BA47" s="111">
        <v>596.7038</v>
      </c>
      <c r="BB47" s="344">
        <f t="shared" si="68"/>
        <v>-0.23885996311549329</v>
      </c>
      <c r="BC47" s="111">
        <v>568.96789999999999</v>
      </c>
      <c r="BD47" s="344">
        <f t="shared" si="69"/>
        <v>-0.24707327885665131</v>
      </c>
      <c r="BE47" s="400">
        <v>576.29949999999997</v>
      </c>
      <c r="BF47" s="344">
        <f t="shared" si="70"/>
        <v>-0.19733120402373783</v>
      </c>
      <c r="BG47" s="111">
        <v>578.37099999999998</v>
      </c>
      <c r="BH47" s="344">
        <f t="shared" si="71"/>
        <v>-0.19831432422437456</v>
      </c>
      <c r="BI47" s="111">
        <v>543.38310000000001</v>
      </c>
      <c r="BJ47" s="344">
        <f t="shared" si="72"/>
        <v>-0.2051782041793071</v>
      </c>
      <c r="BK47" s="111">
        <v>505.0317</v>
      </c>
      <c r="BL47" s="344">
        <f t="shared" si="73"/>
        <v>-0.21286527577521286</v>
      </c>
      <c r="BM47" s="111">
        <v>526.0874</v>
      </c>
      <c r="BN47" s="344">
        <f t="shared" si="74"/>
        <v>-0.20806012685190567</v>
      </c>
      <c r="BO47" s="111">
        <v>485.73430000000002</v>
      </c>
      <c r="BP47" s="344">
        <f t="shared" si="75"/>
        <v>-0.30652886168119398</v>
      </c>
      <c r="BQ47" s="111">
        <v>493.73289999999997</v>
      </c>
      <c r="BR47" s="344">
        <f t="shared" si="76"/>
        <v>-0.22003364200271025</v>
      </c>
      <c r="BS47" s="111">
        <v>503.49720000000002</v>
      </c>
      <c r="BT47" s="344">
        <f t="shared" si="77"/>
        <v>-0.13579625618333924</v>
      </c>
      <c r="BU47" s="274">
        <f t="shared" si="101"/>
        <v>6642.6933999999992</v>
      </c>
      <c r="BV47" s="275">
        <f t="shared" si="102"/>
        <v>-0.21719743534831237</v>
      </c>
      <c r="BW47" s="345"/>
      <c r="BX47" s="384">
        <v>732.2577</v>
      </c>
      <c r="BY47" s="344">
        <f t="shared" si="103"/>
        <v>4.6150727268908787E-2</v>
      </c>
      <c r="BZ47" s="384">
        <v>868.83259999999996</v>
      </c>
      <c r="CA47" s="344">
        <f t="shared" si="104"/>
        <v>7.7878916112332996E-2</v>
      </c>
      <c r="CB47" s="360">
        <v>783.9606</v>
      </c>
      <c r="CC47" s="275">
        <f t="shared" si="105"/>
        <v>0.10772753676349556</v>
      </c>
      <c r="CD47" s="274">
        <v>755.67499999999995</v>
      </c>
      <c r="CE47" s="275">
        <v>0.37181849934029998</v>
      </c>
      <c r="CF47" s="319">
        <v>717.97919999999999</v>
      </c>
      <c r="CG47" s="275">
        <f t="shared" si="106"/>
        <v>8.2901203518173316E-2</v>
      </c>
      <c r="CH47" s="319">
        <v>721.44359999999995</v>
      </c>
      <c r="CI47" s="275">
        <f t="shared" si="107"/>
        <v>4.6910632117898032E-2</v>
      </c>
      <c r="CJ47" s="319">
        <v>683.654</v>
      </c>
      <c r="CK47" s="275">
        <f t="shared" si="108"/>
        <v>2.6636684916210074E-2</v>
      </c>
      <c r="CL47" s="274">
        <v>641.60770000000002</v>
      </c>
      <c r="CM47" s="275">
        <f t="shared" si="109"/>
        <v>4.6246952084062709E-2</v>
      </c>
      <c r="CN47" s="274">
        <v>664.30219999999997</v>
      </c>
      <c r="CO47" s="275">
        <f t="shared" si="110"/>
        <v>-9.1487444707148979E-2</v>
      </c>
      <c r="CP47" s="274">
        <v>700.43910000000005</v>
      </c>
      <c r="CQ47" s="275">
        <f t="shared" si="111"/>
        <v>-0.17678970372312619</v>
      </c>
      <c r="CR47" s="274">
        <v>633.01819999999998</v>
      </c>
      <c r="CS47" s="275">
        <f t="shared" si="112"/>
        <v>0.23829221525868594</v>
      </c>
      <c r="CT47" s="274">
        <v>582.61400000000003</v>
      </c>
      <c r="CU47" s="275">
        <f t="shared" si="113"/>
        <v>-1.150686270234913E-2</v>
      </c>
      <c r="CV47" s="274">
        <f t="shared" si="114"/>
        <v>8485.7838999999985</v>
      </c>
      <c r="CW47" s="275">
        <f t="shared" si="115"/>
        <v>5.0410373575349166E-2</v>
      </c>
      <c r="CX47" s="323">
        <f t="shared" si="116"/>
        <v>-7.9625198769956329E-2</v>
      </c>
      <c r="CY47" s="323"/>
      <c r="CZ47" s="385">
        <v>699.95429999999999</v>
      </c>
      <c r="DA47" s="384">
        <v>806.05769999999995</v>
      </c>
      <c r="DB47" s="384">
        <v>707.71969999999999</v>
      </c>
      <c r="DC47" s="384">
        <v>550.85640000000001</v>
      </c>
      <c r="DD47" s="360">
        <v>663.0145</v>
      </c>
      <c r="DE47" s="360">
        <v>689.11670000000004</v>
      </c>
      <c r="DF47" s="360">
        <v>665.9162</v>
      </c>
      <c r="DG47" s="360">
        <v>613.24689999999998</v>
      </c>
      <c r="DH47" s="360">
        <v>731.19759999999997</v>
      </c>
      <c r="DI47" s="360">
        <v>850.86289999999997</v>
      </c>
      <c r="DJ47" s="360">
        <v>511.20260000000002</v>
      </c>
      <c r="DK47" s="360">
        <v>589.39610000000005</v>
      </c>
      <c r="DL47" s="360">
        <v>8078.5415999999996</v>
      </c>
      <c r="DM47" s="362">
        <v>-0.201592446475862</v>
      </c>
      <c r="DN47" s="326"/>
      <c r="DO47" s="327">
        <v>999.11749999999995</v>
      </c>
      <c r="DP47" s="84"/>
      <c r="DQ47" s="244">
        <v>1088.7391</v>
      </c>
      <c r="DR47" s="245"/>
      <c r="DS47" s="244">
        <v>902.43960000000004</v>
      </c>
      <c r="DT47" s="53" t="e">
        <f t="shared" si="117"/>
        <v>#DIV/0!</v>
      </c>
      <c r="DU47" s="109">
        <f t="shared" si="118"/>
        <v>2990.2962000000002</v>
      </c>
      <c r="DV47" s="244">
        <v>884.91099999999994</v>
      </c>
      <c r="DW47" s="53" t="e">
        <f t="shared" si="119"/>
        <v>#DIV/0!</v>
      </c>
      <c r="DX47" s="244">
        <v>929.19280000000003</v>
      </c>
      <c r="DY47" s="53" t="e">
        <f t="shared" si="120"/>
        <v>#DIV/0!</v>
      </c>
      <c r="DZ47" s="244">
        <v>902.17939999999999</v>
      </c>
      <c r="EA47" s="53" t="e">
        <f t="shared" si="121"/>
        <v>#DIV/0!</v>
      </c>
      <c r="EB47" s="244">
        <v>898.24300000000005</v>
      </c>
      <c r="EC47" s="53" t="e">
        <f t="shared" si="122"/>
        <v>#DIV/0!</v>
      </c>
      <c r="ED47" s="244">
        <v>636.279</v>
      </c>
      <c r="EE47" s="53" t="e">
        <f t="shared" si="123"/>
        <v>#DIV/0!</v>
      </c>
      <c r="EF47" s="244">
        <v>786.18640000000005</v>
      </c>
      <c r="EG47" s="53" t="e">
        <f t="shared" si="124"/>
        <v>#DIV/0!</v>
      </c>
      <c r="EH47" s="244">
        <v>748.98130000000003</v>
      </c>
      <c r="EI47" s="53" t="e">
        <f t="shared" si="125"/>
        <v>#DIV/0!</v>
      </c>
      <c r="EJ47" s="244">
        <v>696.54870000000005</v>
      </c>
      <c r="EK47" s="53" t="e">
        <f t="shared" si="126"/>
        <v>#DIV/0!</v>
      </c>
      <c r="EL47" s="244">
        <v>645.50030000000004</v>
      </c>
      <c r="EM47" s="53" t="e">
        <f t="shared" si="127"/>
        <v>#DIV/0!</v>
      </c>
      <c r="EN47" s="111">
        <f t="shared" si="131"/>
        <v>10118.3181</v>
      </c>
      <c r="EO47" s="53" t="e">
        <f t="shared" si="128"/>
        <v>#DIV/0!</v>
      </c>
      <c r="EP47" s="53"/>
      <c r="EQ47" s="53"/>
      <c r="ER47" s="243"/>
      <c r="ES47" s="53"/>
      <c r="ET47" s="243"/>
      <c r="EU47" s="53"/>
      <c r="EV47" s="243"/>
      <c r="EW47" s="53"/>
      <c r="EX47" s="243"/>
      <c r="EY47" s="53"/>
      <c r="EZ47" s="243"/>
      <c r="FA47" s="53"/>
      <c r="FB47" s="243"/>
      <c r="FC47" s="53"/>
      <c r="FD47" s="243"/>
      <c r="FE47" s="53"/>
      <c r="FF47" s="243"/>
      <c r="FG47" s="53"/>
      <c r="FH47" s="243"/>
      <c r="FI47" s="53"/>
      <c r="FJ47" s="243"/>
      <c r="FK47" s="53"/>
      <c r="FL47" s="243"/>
      <c r="FM47" s="53"/>
      <c r="FN47" s="109">
        <f t="shared" si="129"/>
        <v>0</v>
      </c>
      <c r="FO47" s="53"/>
      <c r="FP47" s="252"/>
      <c r="FQ47" s="252"/>
      <c r="FR47" s="252"/>
      <c r="FS47" s="252"/>
      <c r="FT47" s="252"/>
      <c r="FU47" s="252"/>
      <c r="FV47" s="432"/>
      <c r="FW47" s="402"/>
      <c r="FX47" s="402"/>
      <c r="FY47" s="402"/>
      <c r="FZ47" s="328"/>
      <c r="GA47" s="402"/>
      <c r="GB47" s="328"/>
      <c r="GC47" s="402"/>
      <c r="GD47" s="328"/>
      <c r="GE47" s="349"/>
      <c r="GF47" s="403"/>
      <c r="GG47" s="330"/>
      <c r="GH47" s="250"/>
      <c r="GI47" s="404"/>
      <c r="GJ47" s="325"/>
      <c r="GK47" s="405"/>
      <c r="GL47" s="325"/>
      <c r="GM47" s="433"/>
      <c r="GN47" s="325"/>
      <c r="GO47" s="433"/>
      <c r="GP47" s="325"/>
      <c r="GQ47" s="433"/>
      <c r="GR47" s="325"/>
      <c r="GS47" s="415"/>
      <c r="GT47" s="325"/>
      <c r="GU47" s="405"/>
      <c r="GV47" s="325"/>
      <c r="GW47" s="405"/>
      <c r="GX47" s="325"/>
      <c r="GY47" s="405"/>
      <c r="GZ47" s="325"/>
      <c r="HA47" s="405"/>
      <c r="HB47" s="325"/>
      <c r="HC47" s="405"/>
      <c r="HD47" s="325"/>
      <c r="HE47" s="405"/>
      <c r="HF47" s="325"/>
      <c r="HG47" s="350"/>
      <c r="HH47" s="405"/>
      <c r="HI47" s="407"/>
      <c r="HJ47" s="326"/>
      <c r="HK47" s="396"/>
      <c r="HL47" s="404"/>
      <c r="HM47" s="408"/>
      <c r="HN47" s="409"/>
      <c r="HO47" s="408"/>
      <c r="HP47" s="409"/>
      <c r="HQ47" s="410"/>
      <c r="HR47" s="411"/>
      <c r="HS47" s="412"/>
      <c r="HT47" s="411"/>
      <c r="HU47" s="412"/>
      <c r="HV47" s="410"/>
      <c r="HW47" s="411"/>
      <c r="HX47" s="412"/>
      <c r="HY47" s="411"/>
      <c r="HZ47" s="412"/>
      <c r="IA47" s="411"/>
      <c r="IB47" s="339"/>
      <c r="IC47" s="411"/>
      <c r="ID47" s="339"/>
      <c r="IE47" s="411"/>
      <c r="IF47" s="407"/>
      <c r="IG47" s="411"/>
      <c r="IH47" s="240"/>
      <c r="II47" s="483"/>
      <c r="IJ47" s="240"/>
      <c r="IK47" s="353"/>
      <c r="IL47" s="53"/>
      <c r="IM47" s="250"/>
      <c r="IN47" s="436"/>
      <c r="IO47" s="412"/>
      <c r="IP47" s="405"/>
      <c r="IQ47" s="412"/>
      <c r="IR47" s="433"/>
      <c r="IS47" s="312"/>
      <c r="IT47" s="437"/>
      <c r="IU47" s="412"/>
      <c r="IV47" s="437"/>
      <c r="IW47" s="412"/>
      <c r="IX47" s="437"/>
      <c r="IY47" s="325"/>
      <c r="IZ47" s="437"/>
      <c r="JA47" s="325"/>
      <c r="JB47" s="415"/>
      <c r="JC47" s="325"/>
      <c r="JD47" s="416"/>
      <c r="JE47" s="407"/>
      <c r="JF47" s="416"/>
      <c r="JG47" s="408"/>
      <c r="JH47" s="504"/>
      <c r="JI47" s="408"/>
      <c r="JJ47" s="416"/>
      <c r="JK47" s="408"/>
      <c r="JL47" s="317">
        <f t="shared" si="130"/>
        <v>0</v>
      </c>
      <c r="JM47" s="316"/>
      <c r="JN47" s="318"/>
      <c r="JO47" s="242"/>
      <c r="JP47" s="116"/>
      <c r="JQ47" s="116"/>
      <c r="JR47" s="116"/>
      <c r="JS47" s="116"/>
      <c r="JT47" s="116"/>
      <c r="JU47" s="116"/>
      <c r="JV47" s="116"/>
      <c r="JW47" s="116"/>
      <c r="JX47" s="116"/>
      <c r="JY47" s="116"/>
      <c r="JZ47" s="116"/>
      <c r="KA47" s="116"/>
    </row>
    <row r="48" spans="1:287" s="94" customFormat="1" ht="28.8" hidden="1" customHeight="1">
      <c r="A48" s="684" t="s">
        <v>105</v>
      </c>
      <c r="B48" s="273" t="s">
        <v>206</v>
      </c>
      <c r="C48" s="274">
        <v>146.71559999999999</v>
      </c>
      <c r="D48" s="275">
        <f t="shared" si="78"/>
        <v>-7.2415351885161239E-2</v>
      </c>
      <c r="E48" s="319">
        <v>164.4127</v>
      </c>
      <c r="F48" s="275">
        <f t="shared" si="79"/>
        <v>5.9337176353735366E-4</v>
      </c>
      <c r="G48" s="319">
        <v>162.09819999999999</v>
      </c>
      <c r="H48" s="275">
        <f t="shared" si="80"/>
        <v>-5.417297565387369E-2</v>
      </c>
      <c r="I48" s="319">
        <v>182.7013</v>
      </c>
      <c r="J48" s="275">
        <f t="shared" si="81"/>
        <v>-8.1525933008677387E-2</v>
      </c>
      <c r="K48" s="319">
        <v>190.22389999999999</v>
      </c>
      <c r="L48" s="275">
        <f t="shared" si="82"/>
        <v>-0.10259003754778395</v>
      </c>
      <c r="M48" s="319">
        <v>170.97110000000001</v>
      </c>
      <c r="N48" s="275">
        <f t="shared" si="83"/>
        <v>-8.7997998590691906E-2</v>
      </c>
      <c r="O48" s="319">
        <v>194.40049999999999</v>
      </c>
      <c r="P48" s="275">
        <f t="shared" si="84"/>
        <v>-0.12894923498729505</v>
      </c>
      <c r="Q48" s="126"/>
      <c r="R48" s="126"/>
      <c r="S48" s="274">
        <f t="shared" si="97"/>
        <v>1211.5232999999998</v>
      </c>
      <c r="T48" s="275">
        <f t="shared" si="98"/>
        <v>-0.21686440217812886</v>
      </c>
      <c r="U48" s="275"/>
      <c r="V48" s="274">
        <v>158.1695</v>
      </c>
      <c r="W48" s="275">
        <f t="shared" si="85"/>
        <v>-4.7556933980932303E-3</v>
      </c>
      <c r="X48" s="274">
        <v>164.3152</v>
      </c>
      <c r="Y48" s="275">
        <f t="shared" si="86"/>
        <v>-2.5760124368625736E-2</v>
      </c>
      <c r="Z48" s="274">
        <v>171.38249999999999</v>
      </c>
      <c r="AA48" s="275">
        <f t="shared" si="87"/>
        <v>7.8857173773947409E-3</v>
      </c>
      <c r="AB48" s="274">
        <v>198.91829999999999</v>
      </c>
      <c r="AC48" s="275">
        <f t="shared" si="88"/>
        <v>-4.7307216214242942E-3</v>
      </c>
      <c r="AD48" s="274">
        <v>211.9699</v>
      </c>
      <c r="AE48" s="275">
        <f t="shared" si="89"/>
        <v>-4.1038955633610374E-2</v>
      </c>
      <c r="AF48" s="274">
        <v>187.46789999999999</v>
      </c>
      <c r="AG48" s="275">
        <f t="shared" si="90"/>
        <v>-9.8887043093553118E-2</v>
      </c>
      <c r="AH48" s="274">
        <v>223.17930000000001</v>
      </c>
      <c r="AI48" s="275">
        <f t="shared" si="91"/>
        <v>-4.8620755802800675E-2</v>
      </c>
      <c r="AJ48" s="274">
        <v>231.61340000000001</v>
      </c>
      <c r="AK48" s="275">
        <f t="shared" si="92"/>
        <v>-6.470411268128895E-2</v>
      </c>
      <c r="AL48" s="274">
        <v>182.6086</v>
      </c>
      <c r="AM48" s="275">
        <f t="shared" si="93"/>
        <v>-7.0839786944336458E-2</v>
      </c>
      <c r="AN48" s="274">
        <v>185.0951</v>
      </c>
      <c r="AO48" s="275">
        <f t="shared" si="94"/>
        <v>-0.10755780174722718</v>
      </c>
      <c r="AP48" s="274">
        <v>165.4614</v>
      </c>
      <c r="AQ48" s="275">
        <f t="shared" si="95"/>
        <v>-5.7492687456032088E-2</v>
      </c>
      <c r="AR48" s="274">
        <v>150.57169999999999</v>
      </c>
      <c r="AS48" s="275">
        <f t="shared" si="96"/>
        <v>-3.6567411046493414E-2</v>
      </c>
      <c r="AT48" s="276">
        <f t="shared" si="99"/>
        <v>2230.7528000000002</v>
      </c>
      <c r="AU48" s="275">
        <f t="shared" si="100"/>
        <v>-4.8544452911294722E-2</v>
      </c>
      <c r="AV48" s="277"/>
      <c r="AW48" s="363">
        <v>158.92529999999999</v>
      </c>
      <c r="AX48" s="279">
        <v>4.7489391656483401E-2</v>
      </c>
      <c r="AY48" s="278">
        <v>168.65989999999999</v>
      </c>
      <c r="AZ48" s="279">
        <f t="shared" si="67"/>
        <v>3.7758916880789917E-2</v>
      </c>
      <c r="BA48" s="278">
        <v>170.04159999999999</v>
      </c>
      <c r="BB48" s="279">
        <f t="shared" si="68"/>
        <v>-7.1348836193243281E-2</v>
      </c>
      <c r="BC48" s="278">
        <v>199.8638</v>
      </c>
      <c r="BD48" s="279">
        <f t="shared" si="69"/>
        <v>-4.0296135952101131E-2</v>
      </c>
      <c r="BE48" s="364">
        <v>221.0412</v>
      </c>
      <c r="BF48" s="279">
        <f t="shared" si="70"/>
        <v>3.2032809724886091E-2</v>
      </c>
      <c r="BG48" s="281">
        <v>208.04040000000001</v>
      </c>
      <c r="BH48" s="279">
        <f t="shared" si="71"/>
        <v>4.1685359952572387E-2</v>
      </c>
      <c r="BI48" s="281">
        <v>234.58500000000001</v>
      </c>
      <c r="BJ48" s="279">
        <f t="shared" si="72"/>
        <v>-5.2848077372644187E-2</v>
      </c>
      <c r="BK48" s="281">
        <v>247.63650000000001</v>
      </c>
      <c r="BL48" s="279">
        <f t="shared" si="73"/>
        <v>-3.021781246096078E-2</v>
      </c>
      <c r="BM48" s="281">
        <v>196.5308</v>
      </c>
      <c r="BN48" s="279">
        <f t="shared" si="74"/>
        <v>-3.6980050725802349E-2</v>
      </c>
      <c r="BO48" s="281">
        <v>207.40289999999999</v>
      </c>
      <c r="BP48" s="279">
        <f t="shared" si="75"/>
        <v>-1.6186214276769473E-2</v>
      </c>
      <c r="BQ48" s="281">
        <v>175.55449999999999</v>
      </c>
      <c r="BR48" s="279">
        <f t="shared" si="76"/>
        <v>-4.9876035137719876E-2</v>
      </c>
      <c r="BS48" s="281">
        <v>156.2867</v>
      </c>
      <c r="BT48" s="279">
        <f t="shared" si="77"/>
        <v>-4.3740217847540896E-2</v>
      </c>
      <c r="BU48" s="278">
        <f t="shared" si="101"/>
        <v>2344.5686000000005</v>
      </c>
      <c r="BV48" s="279">
        <f t="shared" si="102"/>
        <v>-1.7210243115244328E-2</v>
      </c>
      <c r="BW48" s="282"/>
      <c r="BX48" s="363">
        <v>151.72020000000001</v>
      </c>
      <c r="BY48" s="279">
        <f t="shared" si="103"/>
        <v>-7.6977830341058984E-2</v>
      </c>
      <c r="BZ48" s="363">
        <v>162.5232</v>
      </c>
      <c r="CA48" s="279">
        <f t="shared" si="104"/>
        <v>-4.2650460610837326E-2</v>
      </c>
      <c r="CB48" s="278">
        <v>183.10599999999999</v>
      </c>
      <c r="CC48" s="279">
        <f t="shared" si="105"/>
        <v>0.12965427295772769</v>
      </c>
      <c r="CD48" s="278">
        <v>208.25569999999999</v>
      </c>
      <c r="CE48" s="279">
        <v>0.35433596757746599</v>
      </c>
      <c r="CF48" s="281">
        <v>214.18039999999999</v>
      </c>
      <c r="CG48" s="279">
        <f t="shared" si="106"/>
        <v>0.35622107793349223</v>
      </c>
      <c r="CH48" s="281">
        <v>199.71520000000001</v>
      </c>
      <c r="CI48" s="279">
        <f t="shared" si="107"/>
        <v>0.15729159906172074</v>
      </c>
      <c r="CJ48" s="281">
        <v>247.67410000000001</v>
      </c>
      <c r="CK48" s="279">
        <f t="shared" si="108"/>
        <v>0.12793392539737991</v>
      </c>
      <c r="CL48" s="278">
        <v>255.3527</v>
      </c>
      <c r="CM48" s="279">
        <f t="shared" si="109"/>
        <v>0.16316899730745282</v>
      </c>
      <c r="CN48" s="278">
        <v>204.07759999999999</v>
      </c>
      <c r="CO48" s="279">
        <f t="shared" si="110"/>
        <v>0.69135408542897214</v>
      </c>
      <c r="CP48" s="278">
        <v>210.8152</v>
      </c>
      <c r="CQ48" s="279">
        <f t="shared" si="111"/>
        <v>0.65159757824937015</v>
      </c>
      <c r="CR48" s="278">
        <v>184.77010000000001</v>
      </c>
      <c r="CS48" s="279">
        <f t="shared" si="112"/>
        <v>0.42630932145167466</v>
      </c>
      <c r="CT48" s="278">
        <v>163.43539999999999</v>
      </c>
      <c r="CU48" s="279">
        <f t="shared" si="113"/>
        <v>0.24391610179940604</v>
      </c>
      <c r="CV48" s="278">
        <f t="shared" si="114"/>
        <v>2385.6257999999998</v>
      </c>
      <c r="CW48" s="279">
        <f t="shared" si="115"/>
        <v>0.2368182758454429</v>
      </c>
      <c r="CX48" s="283">
        <f t="shared" si="116"/>
        <v>-0.1154661928526316</v>
      </c>
      <c r="CY48" s="283"/>
      <c r="CZ48" s="367">
        <v>164.3733</v>
      </c>
      <c r="DA48" s="363">
        <v>169.7637</v>
      </c>
      <c r="DB48" s="363">
        <v>162.09030000000001</v>
      </c>
      <c r="DC48" s="363">
        <v>153.7696</v>
      </c>
      <c r="DD48" s="278">
        <v>157.92439999999999</v>
      </c>
      <c r="DE48" s="278">
        <v>172.5712</v>
      </c>
      <c r="DF48" s="278">
        <v>219.5821</v>
      </c>
      <c r="DG48" s="278">
        <v>219.53190000000001</v>
      </c>
      <c r="DH48" s="278">
        <v>120.6593</v>
      </c>
      <c r="DI48" s="278">
        <v>127.64319999999999</v>
      </c>
      <c r="DJ48" s="278">
        <v>129.54419999999999</v>
      </c>
      <c r="DK48" s="278">
        <v>131.3878</v>
      </c>
      <c r="DL48" s="278">
        <v>1928.8409999999999</v>
      </c>
      <c r="DM48" s="286">
        <v>-8.0938625320584295E-2</v>
      </c>
      <c r="DN48" s="287"/>
      <c r="DO48" s="288">
        <v>157.12979999999999</v>
      </c>
      <c r="DP48" s="289">
        <f t="shared" ref="DP48:DP57" si="132">(DO48-DX48)/DX48</f>
        <v>-0.15095538579084505</v>
      </c>
      <c r="DQ48" s="306">
        <v>156.0712</v>
      </c>
      <c r="DR48" s="446"/>
      <c r="DS48" s="306">
        <v>157.69550000000001</v>
      </c>
      <c r="DT48" s="291" t="e">
        <f t="shared" si="117"/>
        <v>#DIV/0!</v>
      </c>
      <c r="DU48" s="292">
        <f t="shared" si="118"/>
        <v>470.89650000000006</v>
      </c>
      <c r="DV48" s="306">
        <v>181.93299999999999</v>
      </c>
      <c r="DW48" s="291">
        <f t="shared" si="119"/>
        <v>1.4244229640329058E-2</v>
      </c>
      <c r="DX48" s="306">
        <v>185.06659999999999</v>
      </c>
      <c r="DY48" s="291">
        <f t="shared" si="120"/>
        <v>6.8422559735080365E-2</v>
      </c>
      <c r="DZ48" s="306">
        <v>183.5163</v>
      </c>
      <c r="EA48" s="291">
        <f t="shared" si="121"/>
        <v>6.1782131244286602E-2</v>
      </c>
      <c r="EB48" s="306">
        <v>217.42330000000001</v>
      </c>
      <c r="EC48" s="291">
        <f t="shared" si="122"/>
        <v>0.23917999468816933</v>
      </c>
      <c r="ED48" s="306">
        <v>159.92429999999999</v>
      </c>
      <c r="EE48" s="291">
        <f t="shared" si="123"/>
        <v>-0.11591769720221354</v>
      </c>
      <c r="EF48" s="306">
        <v>169.51220000000001</v>
      </c>
      <c r="EG48" s="291">
        <f t="shared" si="124"/>
        <v>-0.46792960728811783</v>
      </c>
      <c r="EH48" s="306">
        <v>192.77549999999999</v>
      </c>
      <c r="EI48" s="291">
        <f t="shared" si="125"/>
        <v>-0.11508440358381287</v>
      </c>
      <c r="EJ48" s="306">
        <v>167.30680000000001</v>
      </c>
      <c r="EK48" s="291">
        <f t="shared" si="126"/>
        <v>-0.4088560575304897</v>
      </c>
      <c r="EL48" s="306">
        <v>170.35300000000001</v>
      </c>
      <c r="EM48" s="291">
        <f t="shared" si="127"/>
        <v>-0.40278357201703796</v>
      </c>
      <c r="EN48" s="290">
        <f t="shared" si="131"/>
        <v>2098.7075</v>
      </c>
      <c r="EO48" s="291">
        <f t="shared" si="128"/>
        <v>-0.10470915245306327</v>
      </c>
      <c r="EP48" s="447">
        <v>357.67860000000002</v>
      </c>
      <c r="EQ48" s="291">
        <f t="shared" ref="EQ48:EQ57" si="133">(EP48-FP48)/FP48</f>
        <v>0.13551537609014574</v>
      </c>
      <c r="ER48" s="306">
        <v>0</v>
      </c>
      <c r="ES48" s="291">
        <f t="shared" ref="ES48:ES57" si="134">(ER48-FQ48)/FQ48</f>
        <v>-1</v>
      </c>
      <c r="ET48" s="306">
        <v>0</v>
      </c>
      <c r="EU48" s="291">
        <f t="shared" ref="EU48:EU57" si="135">(ET48-FR48)/FR48</f>
        <v>-1</v>
      </c>
      <c r="EV48" s="306">
        <v>179.37790000000001</v>
      </c>
      <c r="EW48" s="291">
        <f t="shared" ref="EW48:EW57" si="136">(EV48-FS48)/FS48</f>
        <v>-0.42559240279579469</v>
      </c>
      <c r="EX48" s="306">
        <v>173.2148</v>
      </c>
      <c r="EY48" s="291">
        <f t="shared" ref="EY48:EY57" si="137">(EX48-FT48)/FT48</f>
        <v>-0.46289434899643933</v>
      </c>
      <c r="EZ48" s="306">
        <v>172.83799999999999</v>
      </c>
      <c r="FA48" s="291">
        <f t="shared" ref="FA48:FA57" si="138">(EZ48-FU48)/FU48</f>
        <v>-0.47003683476726149</v>
      </c>
      <c r="FB48" s="306">
        <v>175.45740000000001</v>
      </c>
      <c r="FC48" s="291">
        <f t="shared" ref="FC48:FC57" si="139">(FB48-FV48)/FV48</f>
        <v>-0.48295594687563265</v>
      </c>
      <c r="FD48" s="306">
        <v>180.893</v>
      </c>
      <c r="FE48" s="291">
        <f t="shared" ref="FE48:FE57" si="140">(FD48-FW48)/FW48</f>
        <v>-0.46394481944405758</v>
      </c>
      <c r="FF48" s="306">
        <v>318.58980000000003</v>
      </c>
      <c r="FG48" s="291">
        <f t="shared" ref="FG48:FG57" si="141">(FF48-FX48)/FX48</f>
        <v>-1.5433709773570324E-2</v>
      </c>
      <c r="FH48" s="306">
        <v>217.84620000000001</v>
      </c>
      <c r="FI48" s="291">
        <f t="shared" ref="FI48:FI57" si="142">(FH48-FY48)/FY48</f>
        <v>-0.32793699125855519</v>
      </c>
      <c r="FJ48" s="306">
        <v>283.02210000000002</v>
      </c>
      <c r="FK48" s="291">
        <f t="shared" ref="FK48:FK57" si="143">(FJ48-GA48)/GA48</f>
        <v>-9.5349147185429001E-2</v>
      </c>
      <c r="FL48" s="306">
        <v>285.245</v>
      </c>
      <c r="FM48" s="291">
        <f t="shared" ref="FM48:FM57" si="144">(FL48-GC48)/GC48</f>
        <v>-0.11551005498972701</v>
      </c>
      <c r="FN48" s="292">
        <f t="shared" si="129"/>
        <v>2344.1627999999996</v>
      </c>
      <c r="FO48" s="291">
        <f t="shared" ref="FO48:FO57" si="145">(FN48-(FP48+FQ48+FR48+FS48+FT48+FU48+FV48+FW48+FX48+FY48+GA48+GC48))/(FP48+FQ48+FR48+FS48+FT48+FU48+FV48+FW48+FX48+FY48+GA48+GC48)</f>
        <v>-0.40053483206947638</v>
      </c>
      <c r="FP48" s="447">
        <v>314.9923</v>
      </c>
      <c r="FQ48" s="447">
        <v>349.39049999999997</v>
      </c>
      <c r="FR48" s="447">
        <v>325.25119999999998</v>
      </c>
      <c r="FS48" s="447">
        <v>312.2833</v>
      </c>
      <c r="FT48" s="447">
        <v>322.49669999999998</v>
      </c>
      <c r="FU48" s="447">
        <v>326.13209999999998</v>
      </c>
      <c r="FV48" s="470" t="s">
        <v>350</v>
      </c>
      <c r="FW48" s="390" t="s">
        <v>351</v>
      </c>
      <c r="FX48" s="390" t="s">
        <v>352</v>
      </c>
      <c r="FY48" s="390" t="s">
        <v>353</v>
      </c>
      <c r="FZ48" s="294">
        <f t="shared" ref="FZ48:FZ57" si="146">(FY48-HA48)/HA48</f>
        <v>3.9781371824757536E-2</v>
      </c>
      <c r="GA48" s="390" t="s">
        <v>354</v>
      </c>
      <c r="GB48" s="294">
        <f t="shared" ref="GB48:GB57" si="147">(GA48-HC48)/HC48</f>
        <v>4.1905021988580329E-2</v>
      </c>
      <c r="GC48" s="390" t="s">
        <v>355</v>
      </c>
      <c r="GD48" s="294">
        <f t="shared" ref="GD48:GD57" si="148">(GC48-HE48)/HE48</f>
        <v>9.3967218204764041E-3</v>
      </c>
      <c r="GE48" s="293">
        <f t="shared" ref="GE48:GE57" si="149">FP48+FQ48+FR48+FS48+FT48+FU48+FV48+FW48+FX48+FY48+GA48+GC48</f>
        <v>3910.4237000000003</v>
      </c>
      <c r="GF48" s="295">
        <f t="shared" ref="GF48:GF57" si="150">(GE48-HG48)/HG48</f>
        <v>1.5095271295183134E-2</v>
      </c>
      <c r="GG48" s="249"/>
      <c r="GH48" s="448"/>
      <c r="GI48" s="297">
        <v>314.18900000000002</v>
      </c>
      <c r="GJ48" s="294">
        <f t="shared" ref="GJ48:GJ57" si="151">(GI48-HL48)/HL48</f>
        <v>-8.0059309264905801E-2</v>
      </c>
      <c r="GK48" s="293">
        <v>354.9796</v>
      </c>
      <c r="GL48" s="294">
        <f t="shared" ref="GL48:GL57" si="152">(GK48-HN48)/HN48</f>
        <v>-9.6456633789373192E-2</v>
      </c>
      <c r="GM48" s="447">
        <v>324.53820000000002</v>
      </c>
      <c r="GN48" s="294">
        <f t="shared" ref="GN48:GN57" si="153">(GM48-HP48)/HP48</f>
        <v>3.4516591756718111E-2</v>
      </c>
      <c r="GO48" s="447">
        <v>316.5763</v>
      </c>
      <c r="GP48" s="294">
        <f t="shared" ref="GP48:GP57" si="154">(GO48-HR48)/HR48</f>
        <v>4.4806270627062716E-2</v>
      </c>
      <c r="GQ48" s="447">
        <v>316.83819999999997</v>
      </c>
      <c r="GR48" s="294">
        <f t="shared" ref="GR48:GR57" si="155">(GQ48-HT48)/HT48</f>
        <v>3.4224526315033386E-2</v>
      </c>
      <c r="GS48" s="293">
        <v>325.71539999999999</v>
      </c>
      <c r="GT48" s="294">
        <f t="shared" ref="GT48:GT57" si="156">(GS48-HW48)/HW48</f>
        <v>1.0529460360546564E-3</v>
      </c>
      <c r="GU48" s="293">
        <v>330.90609999999998</v>
      </c>
      <c r="GV48" s="294">
        <f t="shared" ref="GV48:GV57" si="157">(GU48-HY48)/HY48</f>
        <v>1.2601128192511121E-2</v>
      </c>
      <c r="GW48" s="293">
        <v>326.80599999999998</v>
      </c>
      <c r="GX48" s="294">
        <f t="shared" ref="GX48:GX57" si="158">(GW48-IA48)/IA48</f>
        <v>1.7004323744996778E-2</v>
      </c>
      <c r="GY48" s="293">
        <v>310.21600000000001</v>
      </c>
      <c r="GZ48" s="294">
        <f t="shared" ref="GZ48:GZ57" si="159">(GY48-IC48)/IC48</f>
        <v>4.5576985819714359E-2</v>
      </c>
      <c r="HA48" s="293">
        <v>311.7439</v>
      </c>
      <c r="HB48" s="294">
        <f t="shared" ref="HB48:HB57" si="160">(HA48-IE48)/IE48</f>
        <v>3.2811754571958729E-2</v>
      </c>
      <c r="HC48" s="293">
        <v>300.26949999999999</v>
      </c>
      <c r="HD48" s="294">
        <f t="shared" ref="HD48:HD57" si="161">(HC48-IG48)/IG48</f>
        <v>0.10370475196283123</v>
      </c>
      <c r="HE48" s="293">
        <v>319.49439999999998</v>
      </c>
      <c r="HF48" s="294">
        <f t="shared" ref="HF48:HF57" si="162">(HE48-II48)/II48</f>
        <v>1.7682503612915745E-2</v>
      </c>
      <c r="HG48" s="293">
        <f t="shared" ref="HG48:HG57" si="163">GI48+GK48+GM48+GO48+GQ48+GS48+GU48+GW48+GY48+HA48+HC48+HE48</f>
        <v>3852.2725999999998</v>
      </c>
      <c r="HH48" s="293">
        <f t="shared" ref="HH48:HH57" si="164">HE48+HC48+HA48+GY48+GW48+GU48+GS48+GQ48+GO48+GM48+GK48+GI48</f>
        <v>3852.2725999999998</v>
      </c>
      <c r="HI48" s="295"/>
      <c r="HJ48" s="287"/>
      <c r="HK48" s="391"/>
      <c r="HL48" s="297">
        <v>341.53179999999998</v>
      </c>
      <c r="HM48" s="298">
        <f t="shared" ref="HM48:HM57" si="165">(HL48-IN48)/IN48</f>
        <v>2.9487938478826786E-2</v>
      </c>
      <c r="HN48" s="373">
        <v>392.875</v>
      </c>
      <c r="HO48" s="298">
        <f t="shared" ref="HO48:HO57" si="166">(HN48-IP48)/IP48</f>
        <v>-5.9682713072965292E-2</v>
      </c>
      <c r="HP48" s="373">
        <v>313.70999999999998</v>
      </c>
      <c r="HQ48" s="377">
        <f t="shared" ref="HQ48:HQ57" si="167">(HP48-IR48)/IR48</f>
        <v>-8.6172603879375156E-2</v>
      </c>
      <c r="HR48" s="375">
        <v>303</v>
      </c>
      <c r="HS48" s="376">
        <f t="shared" ref="HS48:HS57" si="168">(HR48-IT48)/IT48</f>
        <v>7.4266964084739508E-3</v>
      </c>
      <c r="HT48" s="375">
        <v>306.35340000000002</v>
      </c>
      <c r="HU48" s="376">
        <f t="shared" ref="HU48:HU57" si="169">(HT48-IV48)/IV48</f>
        <v>1.7006578019158138E-2</v>
      </c>
      <c r="HV48" s="377"/>
      <c r="HW48" s="375">
        <v>325.37279999999998</v>
      </c>
      <c r="HX48" s="376">
        <f t="shared" ref="HX48:HX57" si="170">(HW48-IX48)/IX48</f>
        <v>1.8006836296510599E-2</v>
      </c>
      <c r="HY48" s="375">
        <v>326.78820000000002</v>
      </c>
      <c r="HZ48" s="376">
        <f t="shared" ref="HZ48:HZ57" si="171">(HY48-IZ48)/IZ48</f>
        <v>3.0954680207952574E-2</v>
      </c>
      <c r="IA48" s="375">
        <v>321.34179999999998</v>
      </c>
      <c r="IB48" s="308">
        <f t="shared" ref="IB48:IB57" si="172">(IA48-JB48)/JB48</f>
        <v>4.1137566180422781E-2</v>
      </c>
      <c r="IC48" s="375">
        <v>296.6936</v>
      </c>
      <c r="ID48" s="308">
        <f t="shared" ref="ID48:ID57" si="173">(IC48-JD48)/JD48</f>
        <v>4.9834418397940138E-2</v>
      </c>
      <c r="IE48" s="473">
        <v>301.83999999999997</v>
      </c>
      <c r="IF48" s="295">
        <f t="shared" ref="IF48:IF57" si="174">(IE48-JF48)/JF48</f>
        <v>4.6115157232660728E-2</v>
      </c>
      <c r="IG48" s="473">
        <v>272.05599999999998</v>
      </c>
      <c r="IH48" s="308">
        <f t="shared" ref="IH48:IH57" si="175">(IG48-JH48)/JH48</f>
        <v>6.85624509033778E-2</v>
      </c>
      <c r="II48" s="375">
        <v>313.94310000000002</v>
      </c>
      <c r="IJ48" s="240">
        <f t="shared" ref="IJ48:IJ57" si="176">(II48-JJ48)/JJ48</f>
        <v>4.8458936877009827E-2</v>
      </c>
      <c r="IK48" s="309">
        <f t="shared" ref="IK48:IK57" si="177">HL48+HN48+HP48+HR48+HT48+HW48+HY48+IA48+IC48+IE48+IG48+II48</f>
        <v>3815.5057000000002</v>
      </c>
      <c r="IL48" s="53">
        <f t="shared" ref="IL48:IL57" si="178">IK48/JL48-1</f>
        <v>1.3343150437318485E-2</v>
      </c>
      <c r="IM48" s="250"/>
      <c r="IN48" s="449">
        <v>331.74919999999997</v>
      </c>
      <c r="IO48" s="236">
        <f t="shared" ref="IO48:IO57" si="179">IN48/JP48-1</f>
        <v>9.0888474594939206E-2</v>
      </c>
      <c r="IP48" s="329">
        <v>417.81110000000001</v>
      </c>
      <c r="IQ48" s="236">
        <f t="shared" ref="IQ48:IQ57" si="180">IP48/JQ48-1</f>
        <v>1.2429296270590751E-3</v>
      </c>
      <c r="IR48" s="238">
        <v>343.29239999999999</v>
      </c>
      <c r="IS48" s="312">
        <f t="shared" ref="IS48:IS57" si="181">(IR48-JR48)/JR48</f>
        <v>2.4059295443210817E-2</v>
      </c>
      <c r="IT48" s="420">
        <v>300.7663</v>
      </c>
      <c r="IU48" s="328">
        <f t="shared" ref="IU48:IU57" si="182">(IT48-JS48)/JS48</f>
        <v>0.13424504611294613</v>
      </c>
      <c r="IV48" s="420">
        <v>301.23050000000001</v>
      </c>
      <c r="IW48" s="236">
        <f t="shared" ref="IW48:IW57" si="183">(IV48-JT48)/JT48</f>
        <v>0.13873913971313531</v>
      </c>
      <c r="IX48" s="420">
        <v>319.61750000000001</v>
      </c>
      <c r="IY48" s="328">
        <f t="shared" ref="IY48:IY57" si="184">(IX48-JU48)/JU48</f>
        <v>0.13543427421285079</v>
      </c>
      <c r="IZ48" s="420">
        <v>316.97629999999998</v>
      </c>
      <c r="JA48" s="328">
        <f t="shared" ref="JA48:JA57" si="185">(IZ48-JV48)/JV48</f>
        <v>0.1295186079776123</v>
      </c>
      <c r="JB48" s="329">
        <v>308.64490000000001</v>
      </c>
      <c r="JC48" s="328">
        <f t="shared" ref="JC48:JC57" si="186">(JB48-JW48)/JW48</f>
        <v>0.13830299542078719</v>
      </c>
      <c r="JD48" s="329">
        <v>282.60989999999998</v>
      </c>
      <c r="JE48" s="380">
        <f t="shared" ref="JE48:JE57" si="187">(JD48-JX48)/JX48</f>
        <v>3.7501676841217892E-2</v>
      </c>
      <c r="JF48" s="329">
        <v>288.5342</v>
      </c>
      <c r="JG48" s="382">
        <f t="shared" ref="JG48:JG57" si="188">(JF48-JY48)/JY48</f>
        <v>2.6797001936424772E-2</v>
      </c>
      <c r="JH48" s="394">
        <v>254.6</v>
      </c>
      <c r="JI48" s="298">
        <f t="shared" ref="JI48:JI57" si="189">(JH48-JZ48)/JZ48</f>
        <v>1.0512459356761306E-2</v>
      </c>
      <c r="JJ48" s="383">
        <v>299.43290000000002</v>
      </c>
      <c r="JK48" s="298">
        <f t="shared" ref="JK48:JK57" si="190">(JJ48-KA48)/KA48</f>
        <v>1.3774385626676212E-3</v>
      </c>
      <c r="JL48" s="317">
        <f t="shared" si="130"/>
        <v>3765.2651999999998</v>
      </c>
      <c r="JM48" s="316">
        <f t="shared" ref="JM48:JM57" si="191">JL48/JO48-1</f>
        <v>6.84736515450457E-2</v>
      </c>
      <c r="JN48" s="318"/>
      <c r="JO48" s="442">
        <v>3523.9663557031199</v>
      </c>
      <c r="JP48" s="306">
        <v>304.109180476201</v>
      </c>
      <c r="JQ48" s="306">
        <v>417.29243486955301</v>
      </c>
      <c r="JR48" s="306">
        <v>335.227072814591</v>
      </c>
      <c r="JS48" s="306">
        <v>265.168713789604</v>
      </c>
      <c r="JT48" s="306">
        <v>264.529855429299</v>
      </c>
      <c r="JU48" s="306">
        <v>281.49361637121399</v>
      </c>
      <c r="JV48" s="306">
        <v>280.62955117449701</v>
      </c>
      <c r="JW48" s="306">
        <v>271.14476658818398</v>
      </c>
      <c r="JX48" s="306">
        <v>272.39464408427301</v>
      </c>
      <c r="JY48" s="306">
        <v>281.00413173768197</v>
      </c>
      <c r="JZ48" s="306">
        <v>251.95137144777499</v>
      </c>
      <c r="KA48" s="306">
        <v>299.02101692024598</v>
      </c>
    </row>
    <row r="49" spans="1:287" ht="28.8" hidden="1" customHeight="1">
      <c r="A49" s="662"/>
      <c r="B49" s="71" t="s">
        <v>209</v>
      </c>
      <c r="C49" s="319">
        <v>10684.8007</v>
      </c>
      <c r="D49" s="275">
        <f t="shared" si="78"/>
        <v>8.9179457237634763E-2</v>
      </c>
      <c r="E49" s="319">
        <v>13255.0026</v>
      </c>
      <c r="F49" s="275">
        <f t="shared" si="79"/>
        <v>0.11791271206000875</v>
      </c>
      <c r="G49" s="319">
        <v>13786.117099999999</v>
      </c>
      <c r="H49" s="275">
        <f t="shared" si="80"/>
        <v>0.17469214333525285</v>
      </c>
      <c r="I49" s="319">
        <v>14831.9663</v>
      </c>
      <c r="J49" s="275">
        <f t="shared" si="81"/>
        <v>4.2073269903442734E-2</v>
      </c>
      <c r="K49" s="319">
        <v>13914.4557</v>
      </c>
      <c r="L49" s="275">
        <f t="shared" si="82"/>
        <v>-1.1366532330410184E-2</v>
      </c>
      <c r="M49" s="319">
        <v>12216.1679</v>
      </c>
      <c r="N49" s="275">
        <f t="shared" si="83"/>
        <v>-1.4161970671528024E-2</v>
      </c>
      <c r="O49" s="319">
        <v>14327.760200000001</v>
      </c>
      <c r="P49" s="275">
        <f t="shared" si="84"/>
        <v>-2.9121851427854728E-2</v>
      </c>
      <c r="Q49" s="126"/>
      <c r="R49" s="126"/>
      <c r="S49" s="274">
        <f t="shared" si="97"/>
        <v>93016.270500000013</v>
      </c>
      <c r="T49" s="275">
        <f t="shared" si="98"/>
        <v>-9.8852919813019025E-2</v>
      </c>
      <c r="U49" s="275"/>
      <c r="V49" s="319">
        <v>9809.9542999999994</v>
      </c>
      <c r="W49" s="275">
        <f t="shared" si="85"/>
        <v>-7.8987904951822507E-2</v>
      </c>
      <c r="X49" s="111">
        <v>11856.920899999999</v>
      </c>
      <c r="Y49" s="320">
        <f t="shared" si="86"/>
        <v>-7.5982222954562806E-2</v>
      </c>
      <c r="Z49" s="111">
        <v>11735.940500000001</v>
      </c>
      <c r="AA49" s="320">
        <f t="shared" si="87"/>
        <v>-1.6051792895022787E-2</v>
      </c>
      <c r="AB49" s="111">
        <v>14233.1319</v>
      </c>
      <c r="AC49" s="320">
        <f t="shared" si="88"/>
        <v>3.5861682357694491E-2</v>
      </c>
      <c r="AD49" s="111">
        <v>14074.433199999999</v>
      </c>
      <c r="AE49" s="320">
        <f t="shared" si="89"/>
        <v>-4.079687548483879E-2</v>
      </c>
      <c r="AF49" s="111">
        <v>12391.6582</v>
      </c>
      <c r="AG49" s="320">
        <f t="shared" si="90"/>
        <v>-0.11388913829520098</v>
      </c>
      <c r="AH49" s="111">
        <v>14757.5267</v>
      </c>
      <c r="AI49" s="320">
        <f t="shared" si="91"/>
        <v>-4.7536039731787216E-2</v>
      </c>
      <c r="AJ49" s="111">
        <v>14360.2888</v>
      </c>
      <c r="AK49" s="320">
        <f t="shared" si="92"/>
        <v>-5.5170796879899786E-2</v>
      </c>
      <c r="AL49" s="111">
        <v>11934.8122</v>
      </c>
      <c r="AM49" s="320">
        <f t="shared" si="93"/>
        <v>-9.4644349805707351E-2</v>
      </c>
      <c r="AN49" s="111">
        <v>11428.8009</v>
      </c>
      <c r="AO49" s="320">
        <f t="shared" si="94"/>
        <v>-0.10683925780636405</v>
      </c>
      <c r="AP49" s="111">
        <v>11283.708199999999</v>
      </c>
      <c r="AQ49" s="320">
        <f t="shared" si="95"/>
        <v>1.1811119406390791E-3</v>
      </c>
      <c r="AR49" s="111">
        <v>10386.935299999999</v>
      </c>
      <c r="AS49" s="320">
        <f t="shared" si="96"/>
        <v>9.8371374861490501E-2</v>
      </c>
      <c r="AT49" s="276">
        <f t="shared" si="99"/>
        <v>148254.11110000001</v>
      </c>
      <c r="AU49" s="275">
        <f t="shared" si="100"/>
        <v>-4.4795308255380362E-2</v>
      </c>
      <c r="AV49" s="277"/>
      <c r="AW49" s="384">
        <v>10651.2763</v>
      </c>
      <c r="AX49" s="343">
        <v>0.123244325076803</v>
      </c>
      <c r="AY49" s="360">
        <v>12831.918600000001</v>
      </c>
      <c r="AZ49" s="344">
        <f t="shared" si="67"/>
        <v>0.15031199407678808</v>
      </c>
      <c r="BA49" s="360">
        <v>11927.3966</v>
      </c>
      <c r="BB49" s="344">
        <f t="shared" si="68"/>
        <v>1.1650918433901758E-2</v>
      </c>
      <c r="BC49" s="360">
        <v>13740.3788</v>
      </c>
      <c r="BD49" s="344">
        <f t="shared" si="69"/>
        <v>0.13079701841242319</v>
      </c>
      <c r="BE49" s="321">
        <v>14673.047699999999</v>
      </c>
      <c r="BF49" s="344">
        <f t="shared" si="70"/>
        <v>0.20088994224428092</v>
      </c>
      <c r="BG49" s="319">
        <v>13984.320400000001</v>
      </c>
      <c r="BH49" s="344">
        <f t="shared" si="71"/>
        <v>0.16005762261757916</v>
      </c>
      <c r="BI49" s="319">
        <v>15494.052600000001</v>
      </c>
      <c r="BJ49" s="344">
        <f t="shared" si="72"/>
        <v>-0.28187460292989064</v>
      </c>
      <c r="BK49" s="319">
        <v>15198.819799999999</v>
      </c>
      <c r="BL49" s="344">
        <f t="shared" si="73"/>
        <v>4.0147464944291444E-2</v>
      </c>
      <c r="BM49" s="319">
        <v>13182.4573</v>
      </c>
      <c r="BN49" s="344">
        <f t="shared" si="74"/>
        <v>1.7375761539963008E-2</v>
      </c>
      <c r="BO49" s="319">
        <v>12795.906000000001</v>
      </c>
      <c r="BP49" s="344">
        <f t="shared" si="75"/>
        <v>-2.5262478343048511E-2</v>
      </c>
      <c r="BQ49" s="319">
        <v>11270.3966</v>
      </c>
      <c r="BR49" s="344">
        <f t="shared" si="76"/>
        <v>-4.8614710628957503E-2</v>
      </c>
      <c r="BS49" s="319">
        <v>9456.6697000000004</v>
      </c>
      <c r="BT49" s="344">
        <f t="shared" si="77"/>
        <v>-0.11332614587049128</v>
      </c>
      <c r="BU49" s="274">
        <f t="shared" si="101"/>
        <v>155206.64039999997</v>
      </c>
      <c r="BV49" s="275">
        <f t="shared" si="102"/>
        <v>1.0219600999947565E-2</v>
      </c>
      <c r="BW49" s="345"/>
      <c r="BX49" s="384">
        <v>9482.5997000000007</v>
      </c>
      <c r="BY49" s="344">
        <f t="shared" si="103"/>
        <v>-4.9999400902309254E-2</v>
      </c>
      <c r="BZ49" s="384">
        <v>11155.163699999999</v>
      </c>
      <c r="CA49" s="344">
        <f t="shared" si="104"/>
        <v>3.1002344717243613E-2</v>
      </c>
      <c r="CB49" s="360">
        <v>11790.0319</v>
      </c>
      <c r="CC49" s="275">
        <f t="shared" si="105"/>
        <v>0.23109663797397828</v>
      </c>
      <c r="CD49" s="274">
        <v>12151.0568</v>
      </c>
      <c r="CE49" s="275">
        <v>0.36528405944210701</v>
      </c>
      <c r="CF49" s="319">
        <v>12218.478300000001</v>
      </c>
      <c r="CG49" s="275">
        <f t="shared" si="106"/>
        <v>0.34097216720265222</v>
      </c>
      <c r="CH49" s="319">
        <v>12054.8498</v>
      </c>
      <c r="CI49" s="275">
        <f t="shared" si="107"/>
        <v>0.22571383010939128</v>
      </c>
      <c r="CJ49" s="319">
        <v>21575.692299999999</v>
      </c>
      <c r="CK49" s="275">
        <f t="shared" si="108"/>
        <v>0.71240231812229959</v>
      </c>
      <c r="CL49" s="274">
        <v>14612.177900000001</v>
      </c>
      <c r="CM49" s="275">
        <f t="shared" si="109"/>
        <v>0.16563218734279572</v>
      </c>
      <c r="CN49" s="274">
        <v>12957.3141</v>
      </c>
      <c r="CO49" s="275">
        <f t="shared" si="110"/>
        <v>0.86392169457317181</v>
      </c>
      <c r="CP49" s="274">
        <v>13127.540199999999</v>
      </c>
      <c r="CQ49" s="275">
        <f t="shared" si="111"/>
        <v>0.93103404552269176</v>
      </c>
      <c r="CR49" s="274">
        <v>11846.301100000001</v>
      </c>
      <c r="CS49" s="275">
        <f t="shared" si="112"/>
        <v>0.76869818522382971</v>
      </c>
      <c r="CT49" s="274">
        <v>10665.3305</v>
      </c>
      <c r="CU49" s="275">
        <f t="shared" si="113"/>
        <v>0.52096885437530327</v>
      </c>
      <c r="CV49" s="274">
        <f t="shared" si="114"/>
        <v>153636.53630000001</v>
      </c>
      <c r="CW49" s="275">
        <f t="shared" si="115"/>
        <v>0.38635883595800391</v>
      </c>
      <c r="CX49" s="323">
        <f t="shared" si="116"/>
        <v>-9.969108416465966E-2</v>
      </c>
      <c r="CY49" s="323"/>
      <c r="CZ49" s="385">
        <v>9981.6776000000009</v>
      </c>
      <c r="DA49" s="384">
        <v>10819.7268</v>
      </c>
      <c r="DB49" s="384">
        <v>9576.8533000000007</v>
      </c>
      <c r="DC49" s="384">
        <v>8900.0210000000006</v>
      </c>
      <c r="DD49" s="360">
        <v>9111.6569</v>
      </c>
      <c r="DE49" s="360">
        <v>9834.9627</v>
      </c>
      <c r="DF49" s="360">
        <v>12599.6631</v>
      </c>
      <c r="DG49" s="360">
        <v>12535.839400000001</v>
      </c>
      <c r="DH49" s="360">
        <v>6951.6408000000001</v>
      </c>
      <c r="DI49" s="360">
        <v>6798.192</v>
      </c>
      <c r="DJ49" s="360">
        <v>6697.7515999999996</v>
      </c>
      <c r="DK49" s="360">
        <v>7012.1952000000001</v>
      </c>
      <c r="DL49" s="360">
        <v>110820.1804</v>
      </c>
      <c r="DM49" s="362">
        <v>-0.14020243780390901</v>
      </c>
      <c r="DN49" s="326"/>
      <c r="DO49" s="327">
        <v>10852.842000000001</v>
      </c>
      <c r="DP49" s="84">
        <f t="shared" si="132"/>
        <v>-6.6468167481644427E-2</v>
      </c>
      <c r="DQ49" s="244">
        <v>11199.277700000001</v>
      </c>
      <c r="DR49" s="245"/>
      <c r="DS49" s="244">
        <v>10659.1566</v>
      </c>
      <c r="DT49" s="53" t="e">
        <f t="shared" si="117"/>
        <v>#DIV/0!</v>
      </c>
      <c r="DU49" s="109">
        <f t="shared" si="118"/>
        <v>32711.276300000005</v>
      </c>
      <c r="DV49" s="244">
        <v>11378.8182</v>
      </c>
      <c r="DW49" s="53">
        <f t="shared" si="119"/>
        <v>5.6065560125924041E-3</v>
      </c>
      <c r="DX49" s="244">
        <v>11625.5725</v>
      </c>
      <c r="DY49" s="53">
        <f t="shared" si="120"/>
        <v>8.1262516857447689E-2</v>
      </c>
      <c r="DZ49" s="244">
        <v>10837.895699999999</v>
      </c>
      <c r="EA49" s="53">
        <f t="shared" si="121"/>
        <v>9.6651353451065371E-3</v>
      </c>
      <c r="EB49" s="244">
        <v>13230.2389</v>
      </c>
      <c r="EC49" s="53">
        <f t="shared" si="122"/>
        <v>0.21940858424362517</v>
      </c>
      <c r="ED49" s="244">
        <v>9402.6116000000002</v>
      </c>
      <c r="EE49" s="53">
        <f t="shared" si="123"/>
        <v>-0.16367861023206376</v>
      </c>
      <c r="EF49" s="244">
        <v>9915.5848999999998</v>
      </c>
      <c r="EG49" s="53">
        <f t="shared" si="124"/>
        <v>-0.19752664541987169</v>
      </c>
      <c r="EH49" s="244">
        <v>10886.9607</v>
      </c>
      <c r="EI49" s="53">
        <f t="shared" si="125"/>
        <v>5.6897191313802853E-3</v>
      </c>
      <c r="EJ49" s="244">
        <v>9517.9171999999999</v>
      </c>
      <c r="EK49" s="53">
        <f t="shared" si="126"/>
        <v>-0.15536512207090156</v>
      </c>
      <c r="EL49" s="244">
        <v>9384.1388999999999</v>
      </c>
      <c r="EM49" s="53">
        <f t="shared" si="127"/>
        <v>-5.3805772491873058E-2</v>
      </c>
      <c r="EN49" s="111">
        <f t="shared" si="131"/>
        <v>128891.01490000001</v>
      </c>
      <c r="EO49" s="53">
        <f t="shared" si="128"/>
        <v>8.3695760036520087E-2</v>
      </c>
      <c r="EP49" s="422">
        <v>19674.520700000001</v>
      </c>
      <c r="EQ49" s="53">
        <f t="shared" si="133"/>
        <v>0.16540644313269184</v>
      </c>
      <c r="ER49" s="244">
        <v>0</v>
      </c>
      <c r="ES49" s="53">
        <f t="shared" si="134"/>
        <v>-1</v>
      </c>
      <c r="ET49" s="244">
        <v>0</v>
      </c>
      <c r="EU49" s="53">
        <f t="shared" si="135"/>
        <v>-1</v>
      </c>
      <c r="EV49" s="244">
        <v>11315.377899999999</v>
      </c>
      <c r="EW49" s="53">
        <f t="shared" si="136"/>
        <v>-0.34426023933429556</v>
      </c>
      <c r="EX49" s="244">
        <v>10751.8501</v>
      </c>
      <c r="EY49" s="53">
        <f t="shared" si="137"/>
        <v>-0.40286483698243808</v>
      </c>
      <c r="EZ49" s="244">
        <v>10734.1487</v>
      </c>
      <c r="FA49" s="53">
        <f t="shared" si="138"/>
        <v>-0.40545853508197738</v>
      </c>
      <c r="FB49" s="244">
        <v>10849.717699999999</v>
      </c>
      <c r="FC49" s="53">
        <f t="shared" si="139"/>
        <v>-0.51913497905698569</v>
      </c>
      <c r="FD49" s="244">
        <v>11242.820900000001</v>
      </c>
      <c r="FE49" s="53">
        <f t="shared" si="140"/>
        <v>-0.44579027530948356</v>
      </c>
      <c r="FF49" s="244">
        <v>12356.2793</v>
      </c>
      <c r="FG49" s="53">
        <f t="shared" si="141"/>
        <v>-0.3899375705865552</v>
      </c>
      <c r="FH49" s="244">
        <v>10825.367399999999</v>
      </c>
      <c r="FI49" s="53">
        <f t="shared" si="142"/>
        <v>-0.43995811018490827</v>
      </c>
      <c r="FJ49" s="244">
        <v>11268.6765</v>
      </c>
      <c r="FK49" s="53">
        <f t="shared" si="143"/>
        <v>-0.36843368514643859</v>
      </c>
      <c r="FL49" s="244">
        <v>9917.7723000000005</v>
      </c>
      <c r="FM49" s="53">
        <f t="shared" si="144"/>
        <v>-0.4514030029311506</v>
      </c>
      <c r="FN49" s="109">
        <f t="shared" si="129"/>
        <v>118936.5315</v>
      </c>
      <c r="FO49" s="53">
        <f t="shared" si="145"/>
        <v>-0.49774792940577356</v>
      </c>
      <c r="FP49" s="422">
        <v>16882.110799999999</v>
      </c>
      <c r="FQ49" s="422">
        <v>23465.989300000001</v>
      </c>
      <c r="FR49" s="422">
        <v>24788.547699999999</v>
      </c>
      <c r="FS49" s="422">
        <v>17255.897199999999</v>
      </c>
      <c r="FT49" s="422">
        <v>18005.722600000001</v>
      </c>
      <c r="FU49" s="422">
        <v>18054.4997</v>
      </c>
      <c r="FV49" s="475" t="s">
        <v>356</v>
      </c>
      <c r="FW49" s="387" t="s">
        <v>357</v>
      </c>
      <c r="FX49" s="387" t="s">
        <v>358</v>
      </c>
      <c r="FY49" s="387" t="s">
        <v>359</v>
      </c>
      <c r="FZ49" s="328">
        <f t="shared" si="146"/>
        <v>1.0798254872393309E-2</v>
      </c>
      <c r="GA49" s="387" t="s">
        <v>360</v>
      </c>
      <c r="GB49" s="328">
        <f t="shared" si="147"/>
        <v>8.4285390997685256E-2</v>
      </c>
      <c r="GC49" s="387" t="s">
        <v>361</v>
      </c>
      <c r="GD49" s="328">
        <f t="shared" si="148"/>
        <v>7.3095646418891422E-2</v>
      </c>
      <c r="GE49" s="329">
        <f t="shared" si="149"/>
        <v>236806.45330000002</v>
      </c>
      <c r="GF49" s="388">
        <f t="shared" si="150"/>
        <v>1.6431635868351946E-2</v>
      </c>
      <c r="GG49" s="330"/>
      <c r="GH49" s="250"/>
      <c r="GI49" s="332">
        <v>16419.191800000001</v>
      </c>
      <c r="GJ49" s="53">
        <f t="shared" si="151"/>
        <v>-2.9099572365903152E-2</v>
      </c>
      <c r="GK49" s="109">
        <v>24425.762900000002</v>
      </c>
      <c r="GL49" s="53">
        <f t="shared" si="152"/>
        <v>-0.17445390927650464</v>
      </c>
      <c r="GM49" s="244">
        <v>24618.895400000001</v>
      </c>
      <c r="GN49" s="53">
        <f t="shared" si="153"/>
        <v>0.18805996352656346</v>
      </c>
      <c r="GO49" s="244">
        <v>17778.4208</v>
      </c>
      <c r="GP49" s="53">
        <f t="shared" si="154"/>
        <v>-1.1877772851672543E-2</v>
      </c>
      <c r="GQ49" s="244">
        <v>17204.967400000001</v>
      </c>
      <c r="GR49" s="53">
        <f t="shared" si="155"/>
        <v>-8.5300506732783124E-2</v>
      </c>
      <c r="GS49" s="109">
        <v>17652.910800000001</v>
      </c>
      <c r="GT49" s="53">
        <f t="shared" si="156"/>
        <v>6.6078455113019089E-5</v>
      </c>
      <c r="GU49" s="109">
        <v>21743.458200000001</v>
      </c>
      <c r="GV49" s="53">
        <f t="shared" si="157"/>
        <v>1.0512759470569129E-2</v>
      </c>
      <c r="GW49" s="109">
        <v>20890.951700000001</v>
      </c>
      <c r="GX49" s="53">
        <f t="shared" si="158"/>
        <v>4.937742781946205E-3</v>
      </c>
      <c r="GY49" s="109">
        <v>19818.148799999999</v>
      </c>
      <c r="GZ49" s="53">
        <f t="shared" si="159"/>
        <v>-2.4473923529233794E-2</v>
      </c>
      <c r="HA49" s="109">
        <v>19123.071499999998</v>
      </c>
      <c r="HB49" s="53">
        <f t="shared" si="160"/>
        <v>1.0999274650515714E-2</v>
      </c>
      <c r="HC49" s="109">
        <v>16455.472099999999</v>
      </c>
      <c r="HD49" s="53">
        <f t="shared" si="161"/>
        <v>1.793800269183209E-2</v>
      </c>
      <c r="HE49" s="109">
        <v>16846.988300000001</v>
      </c>
      <c r="HF49" s="53">
        <f t="shared" si="162"/>
        <v>2.220806354224977E-2</v>
      </c>
      <c r="HG49" s="329">
        <f t="shared" si="163"/>
        <v>232978.23970000001</v>
      </c>
      <c r="HH49" s="109">
        <f t="shared" si="164"/>
        <v>232978.23970000001</v>
      </c>
      <c r="HI49" s="312"/>
      <c r="HJ49" s="326"/>
      <c r="HK49" s="396"/>
      <c r="HL49" s="332">
        <v>16911.303500000002</v>
      </c>
      <c r="HM49" s="333">
        <f t="shared" si="165"/>
        <v>-5.250026411410285E-2</v>
      </c>
      <c r="HN49" s="336">
        <v>29587.400600000001</v>
      </c>
      <c r="HO49" s="333">
        <f t="shared" si="166"/>
        <v>-4.7291895776646383E-3</v>
      </c>
      <c r="HP49" s="336">
        <v>20721.93</v>
      </c>
      <c r="HQ49" s="338">
        <f t="shared" si="167"/>
        <v>-9.7716465581043507E-2</v>
      </c>
      <c r="HR49" s="352">
        <v>17992.127199999999</v>
      </c>
      <c r="HS49" s="245">
        <f t="shared" si="168"/>
        <v>1.869319945848618E-2</v>
      </c>
      <c r="HT49" s="352">
        <v>18809.4205</v>
      </c>
      <c r="HU49" s="245">
        <f t="shared" si="169"/>
        <v>1.1398402513412727E-2</v>
      </c>
      <c r="HV49" s="338"/>
      <c r="HW49" s="352">
        <v>17651.7444</v>
      </c>
      <c r="HX49" s="245">
        <f t="shared" si="170"/>
        <v>2.8652243427050438E-2</v>
      </c>
      <c r="HY49" s="352">
        <v>21517.252499999999</v>
      </c>
      <c r="HZ49" s="245">
        <f t="shared" si="171"/>
        <v>3.4528623528244387E-2</v>
      </c>
      <c r="IA49" s="352">
        <v>20788.304400000001</v>
      </c>
      <c r="IB49" s="337">
        <f t="shared" si="172"/>
        <v>3.0161822335724155E-2</v>
      </c>
      <c r="IC49" s="352">
        <v>20315.345000000001</v>
      </c>
      <c r="ID49" s="339">
        <f t="shared" si="173"/>
        <v>-4.0713548131713065E-3</v>
      </c>
      <c r="IE49" s="478">
        <v>18915.02</v>
      </c>
      <c r="IF49" s="407">
        <f t="shared" si="174"/>
        <v>4.019387367535994E-2</v>
      </c>
      <c r="IG49" s="478">
        <v>16165.4954</v>
      </c>
      <c r="IH49" s="240">
        <f t="shared" si="175"/>
        <v>3.9539501136133949E-2</v>
      </c>
      <c r="II49" s="352">
        <v>16480.977699999999</v>
      </c>
      <c r="IJ49" s="240">
        <f t="shared" si="176"/>
        <v>1.7557210612413068E-2</v>
      </c>
      <c r="IK49" s="309">
        <f t="shared" si="177"/>
        <v>235856.32119999995</v>
      </c>
      <c r="IL49" s="53">
        <f t="shared" si="178"/>
        <v>2.49036116687118E-3</v>
      </c>
      <c r="IM49" s="250"/>
      <c r="IN49" s="424">
        <v>17848.346399999999</v>
      </c>
      <c r="IO49" s="53">
        <f t="shared" si="179"/>
        <v>-6.5312652567399154E-2</v>
      </c>
      <c r="IP49" s="109">
        <v>29727.9899</v>
      </c>
      <c r="IQ49" s="245">
        <f t="shared" si="180"/>
        <v>0.13140278809934003</v>
      </c>
      <c r="IR49" s="244">
        <v>22966.095700000002</v>
      </c>
      <c r="IS49" s="312">
        <f t="shared" si="181"/>
        <v>-8.0435209460604003E-3</v>
      </c>
      <c r="IT49" s="423">
        <v>17661.968499999999</v>
      </c>
      <c r="IU49" s="53">
        <f t="shared" si="182"/>
        <v>-7.4851531206339902E-2</v>
      </c>
      <c r="IV49" s="423">
        <v>18597.439399999999</v>
      </c>
      <c r="IW49" s="245">
        <f t="shared" si="183"/>
        <v>-0.18088520385760951</v>
      </c>
      <c r="IX49" s="423">
        <v>17160.069899999999</v>
      </c>
      <c r="IY49" s="53">
        <f t="shared" si="184"/>
        <v>-0.16640256167013373</v>
      </c>
      <c r="IZ49" s="423">
        <v>20799.088599999999</v>
      </c>
      <c r="JA49" s="53">
        <f t="shared" si="185"/>
        <v>-4.5614904485305925E-2</v>
      </c>
      <c r="JB49" s="109">
        <v>20179.649399999998</v>
      </c>
      <c r="JC49" s="53">
        <f t="shared" si="186"/>
        <v>-4.8972361427936886E-2</v>
      </c>
      <c r="JD49" s="109">
        <v>20398.394100000001</v>
      </c>
      <c r="JE49" s="312">
        <f t="shared" si="187"/>
        <v>-0.1267197945346043</v>
      </c>
      <c r="JF49" s="109">
        <v>18184.129400000002</v>
      </c>
      <c r="JG49" s="333">
        <f t="shared" si="188"/>
        <v>-0.11565587170708054</v>
      </c>
      <c r="JH49" s="109">
        <v>15550.6312</v>
      </c>
      <c r="JI49" s="333">
        <f t="shared" si="189"/>
        <v>-0.13855609038189473</v>
      </c>
      <c r="JJ49" s="109">
        <v>16196.6104</v>
      </c>
      <c r="JK49" s="333">
        <f t="shared" si="190"/>
        <v>-0.47886620282028886</v>
      </c>
      <c r="JL49" s="317">
        <f t="shared" si="130"/>
        <v>235270.41290000002</v>
      </c>
      <c r="JM49" s="316">
        <f t="shared" si="191"/>
        <v>-0.11873179134144962</v>
      </c>
      <c r="JN49" s="318"/>
      <c r="JO49" s="424">
        <v>266968.002009427</v>
      </c>
      <c r="JP49" s="244">
        <v>19095.525845113702</v>
      </c>
      <c r="JQ49" s="244">
        <v>26275.337318145099</v>
      </c>
      <c r="JR49" s="244">
        <v>23152.321886040299</v>
      </c>
      <c r="JS49" s="244">
        <v>19090.955771704601</v>
      </c>
      <c r="JT49" s="244">
        <v>22704.313836820402</v>
      </c>
      <c r="JU49" s="244">
        <v>20585.559780966501</v>
      </c>
      <c r="JV49" s="244">
        <v>21793.182539992598</v>
      </c>
      <c r="JW49" s="244">
        <v>21218.783326107201</v>
      </c>
      <c r="JX49" s="244">
        <v>23358.360778519102</v>
      </c>
      <c r="JY49" s="244">
        <v>20562.2775322786</v>
      </c>
      <c r="JZ49" s="244">
        <v>18051.820932710401</v>
      </c>
      <c r="KA49" s="244">
        <v>31079.562461028901</v>
      </c>
    </row>
    <row r="50" spans="1:287" s="94" customFormat="1" ht="28.8" hidden="1" customHeight="1">
      <c r="A50" s="684" t="s">
        <v>106</v>
      </c>
      <c r="B50" s="273" t="s">
        <v>206</v>
      </c>
      <c r="C50" s="274">
        <v>9.2371999999999996</v>
      </c>
      <c r="D50" s="275">
        <f t="shared" si="78"/>
        <v>0.26813195864966155</v>
      </c>
      <c r="E50" s="319">
        <v>9.1900999999999993</v>
      </c>
      <c r="F50" s="275">
        <f t="shared" si="79"/>
        <v>0.27387272500450499</v>
      </c>
      <c r="G50" s="319">
        <v>9.1722999999999999</v>
      </c>
      <c r="H50" s="275">
        <f t="shared" si="80"/>
        <v>0.3213333909561058</v>
      </c>
      <c r="I50" s="319">
        <v>9.1412999999999993</v>
      </c>
      <c r="J50" s="275">
        <f t="shared" si="81"/>
        <v>0.34436813388825982</v>
      </c>
      <c r="K50" s="319">
        <v>9.3402999999999992</v>
      </c>
      <c r="L50" s="275">
        <f t="shared" si="82"/>
        <v>0.34586455331412091</v>
      </c>
      <c r="M50" s="319">
        <v>9.9419000000000004</v>
      </c>
      <c r="N50" s="275">
        <f t="shared" si="83"/>
        <v>1.5917631295272461E-3</v>
      </c>
      <c r="O50" s="319">
        <v>9.9314</v>
      </c>
      <c r="P50" s="275">
        <f t="shared" si="84"/>
        <v>-1.4849569987402056E-2</v>
      </c>
      <c r="Q50" s="126"/>
      <c r="R50" s="126"/>
      <c r="S50" s="274">
        <f t="shared" si="97"/>
        <v>65.954499999999996</v>
      </c>
      <c r="T50" s="275">
        <f t="shared" si="98"/>
        <v>1.1424715723935996E-2</v>
      </c>
      <c r="U50" s="275"/>
      <c r="V50" s="274">
        <v>7.2840999999999996</v>
      </c>
      <c r="W50" s="275">
        <f t="shared" si="85"/>
        <v>-0.196609571288341</v>
      </c>
      <c r="X50" s="274">
        <v>7.2142999999999997</v>
      </c>
      <c r="Y50" s="275">
        <f t="shared" si="86"/>
        <v>-0.13279240293304495</v>
      </c>
      <c r="Z50" s="274">
        <v>6.9417</v>
      </c>
      <c r="AA50" s="275">
        <f t="shared" si="87"/>
        <v>-0.12824473495836952</v>
      </c>
      <c r="AB50" s="274">
        <v>6.7996999999999996</v>
      </c>
      <c r="AC50" s="275">
        <f t="shared" si="88"/>
        <v>-0.14259955110584321</v>
      </c>
      <c r="AD50" s="274">
        <v>6.94</v>
      </c>
      <c r="AE50" s="275">
        <f t="shared" si="89"/>
        <v>-0.13180544435548436</v>
      </c>
      <c r="AF50" s="274">
        <v>9.9260999999999999</v>
      </c>
      <c r="AG50" s="275">
        <f t="shared" si="90"/>
        <v>0.21916798702973583</v>
      </c>
      <c r="AH50" s="274">
        <v>10.081099999999999</v>
      </c>
      <c r="AI50" s="275">
        <f t="shared" si="91"/>
        <v>0.27984714604915695</v>
      </c>
      <c r="AJ50" s="274">
        <v>10.022500000000001</v>
      </c>
      <c r="AK50" s="275">
        <f t="shared" si="92"/>
        <v>0.29585094966577463</v>
      </c>
      <c r="AL50" s="274">
        <v>10.802099999999999</v>
      </c>
      <c r="AM50" s="275">
        <f t="shared" si="93"/>
        <v>0.40115962331698962</v>
      </c>
      <c r="AN50" s="274">
        <v>9.6100999999999992</v>
      </c>
      <c r="AO50" s="275">
        <f t="shared" si="94"/>
        <v>0.19738596294496547</v>
      </c>
      <c r="AP50" s="274">
        <v>9.3551000000000002</v>
      </c>
      <c r="AQ50" s="275">
        <f t="shared" si="95"/>
        <v>0.15122689572001669</v>
      </c>
      <c r="AR50" s="274">
        <v>9.2858999999999998</v>
      </c>
      <c r="AS50" s="275">
        <f t="shared" si="96"/>
        <v>0.1292319291759898</v>
      </c>
      <c r="AT50" s="276">
        <f t="shared" si="99"/>
        <v>104.2627</v>
      </c>
      <c r="AU50" s="275">
        <f t="shared" si="100"/>
        <v>7.3652331421074413E-2</v>
      </c>
      <c r="AV50" s="277"/>
      <c r="AW50" s="363">
        <v>9.0667000000000009</v>
      </c>
      <c r="AX50" s="279">
        <v>-9.2095249539373397E-2</v>
      </c>
      <c r="AY50" s="278">
        <v>8.3190000000000008</v>
      </c>
      <c r="AZ50" s="279">
        <f t="shared" si="67"/>
        <v>-0.11721635043932255</v>
      </c>
      <c r="BA50" s="278">
        <v>7.9629000000000003</v>
      </c>
      <c r="BB50" s="279">
        <f t="shared" si="68"/>
        <v>-0.14268641932774917</v>
      </c>
      <c r="BC50" s="278">
        <v>7.9306000000000001</v>
      </c>
      <c r="BD50" s="279">
        <f t="shared" si="69"/>
        <v>-0.15524073285044737</v>
      </c>
      <c r="BE50" s="364">
        <v>7.9935999999999998</v>
      </c>
      <c r="BF50" s="279">
        <f t="shared" si="70"/>
        <v>-0.15692664662764333</v>
      </c>
      <c r="BG50" s="281">
        <v>8.1417000000000002</v>
      </c>
      <c r="BH50" s="279">
        <f t="shared" si="71"/>
        <v>-0.13951890760743202</v>
      </c>
      <c r="BI50" s="281">
        <v>7.8768000000000002</v>
      </c>
      <c r="BJ50" s="279">
        <f t="shared" si="72"/>
        <v>-0.15861435423053505</v>
      </c>
      <c r="BK50" s="281">
        <v>7.7343000000000002</v>
      </c>
      <c r="BL50" s="279">
        <f t="shared" si="73"/>
        <v>-0.20315059601693775</v>
      </c>
      <c r="BM50" s="281">
        <v>7.7093999999999996</v>
      </c>
      <c r="BN50" s="279">
        <f t="shared" si="74"/>
        <v>-0.162531502563657</v>
      </c>
      <c r="BO50" s="281">
        <v>8.0259</v>
      </c>
      <c r="BP50" s="279">
        <f t="shared" si="75"/>
        <v>-0.11378693520604211</v>
      </c>
      <c r="BQ50" s="281">
        <v>8.1262000000000008</v>
      </c>
      <c r="BR50" s="279">
        <f t="shared" si="76"/>
        <v>-8.4413096874507043E-2</v>
      </c>
      <c r="BS50" s="281">
        <v>8.2232000000000003</v>
      </c>
      <c r="BT50" s="279">
        <f t="shared" si="77"/>
        <v>-6.6881510564419044E-2</v>
      </c>
      <c r="BU50" s="278">
        <f t="shared" si="101"/>
        <v>97.110300000000024</v>
      </c>
      <c r="BV50" s="279">
        <f t="shared" si="102"/>
        <v>-0.1333097718552787</v>
      </c>
      <c r="BW50" s="282"/>
      <c r="BX50" s="363">
        <v>9.9863999999999997</v>
      </c>
      <c r="BY50" s="279">
        <f t="shared" si="103"/>
        <v>-0.42026495141009412</v>
      </c>
      <c r="BZ50" s="363">
        <v>9.4236000000000004</v>
      </c>
      <c r="CA50" s="279">
        <f t="shared" si="104"/>
        <v>-0.49085014993111276</v>
      </c>
      <c r="CB50" s="278">
        <v>9.2881999999999998</v>
      </c>
      <c r="CC50" s="279">
        <f t="shared" si="105"/>
        <v>-0.48620960515106926</v>
      </c>
      <c r="CD50" s="278">
        <v>9.3879999999999999</v>
      </c>
      <c r="CE50" s="279">
        <v>-0.477797493561468</v>
      </c>
      <c r="CF50" s="281">
        <v>9.4815000000000005</v>
      </c>
      <c r="CG50" s="279">
        <f t="shared" si="106"/>
        <v>-0.48020086948417551</v>
      </c>
      <c r="CH50" s="281">
        <v>9.4618000000000002</v>
      </c>
      <c r="CI50" s="279">
        <f t="shared" si="107"/>
        <v>-0.47691916455668204</v>
      </c>
      <c r="CJ50" s="281">
        <v>9.3617000000000008</v>
      </c>
      <c r="CK50" s="279">
        <f t="shared" si="108"/>
        <v>-0.47813120164113543</v>
      </c>
      <c r="CL50" s="278">
        <v>9.7060999999999993</v>
      </c>
      <c r="CM50" s="279">
        <f t="shared" si="109"/>
        <v>-0.46406524355902079</v>
      </c>
      <c r="CN50" s="278">
        <v>9.2056000000000004</v>
      </c>
      <c r="CO50" s="279">
        <f t="shared" si="110"/>
        <v>-0.4761509133329539</v>
      </c>
      <c r="CP50" s="278">
        <v>9.0564</v>
      </c>
      <c r="CQ50" s="279">
        <f t="shared" si="111"/>
        <v>0.11167849164068455</v>
      </c>
      <c r="CR50" s="278">
        <v>8.8754000000000008</v>
      </c>
      <c r="CS50" s="279">
        <f t="shared" si="112"/>
        <v>6.2362347984295852E-2</v>
      </c>
      <c r="CT50" s="278">
        <v>8.8125999999999998</v>
      </c>
      <c r="CU50" s="279">
        <f t="shared" si="113"/>
        <v>1.6025641025640969E-2</v>
      </c>
      <c r="CV50" s="278">
        <f t="shared" si="114"/>
        <v>112.04729999999999</v>
      </c>
      <c r="CW50" s="279">
        <f t="shared" si="115"/>
        <v>-0.40054762537844524</v>
      </c>
      <c r="CX50" s="283">
        <f t="shared" si="116"/>
        <v>-7.0757374315525423E-3</v>
      </c>
      <c r="CY50" s="283"/>
      <c r="CZ50" s="367">
        <v>17.2258</v>
      </c>
      <c r="DA50" s="363">
        <v>18.508500000000002</v>
      </c>
      <c r="DB50" s="363">
        <v>18.0778</v>
      </c>
      <c r="DC50" s="363">
        <v>17.977699999999999</v>
      </c>
      <c r="DD50" s="278">
        <v>18.2407</v>
      </c>
      <c r="DE50" s="278">
        <v>18.0886</v>
      </c>
      <c r="DF50" s="278">
        <v>17.938800000000001</v>
      </c>
      <c r="DG50" s="278">
        <v>18.110600000000002</v>
      </c>
      <c r="DH50" s="278">
        <v>17.573</v>
      </c>
      <c r="DI50" s="278">
        <v>8.1465999999999994</v>
      </c>
      <c r="DJ50" s="278">
        <v>8.3544</v>
      </c>
      <c r="DK50" s="278">
        <v>8.6736000000000004</v>
      </c>
      <c r="DL50" s="278">
        <v>186.9161</v>
      </c>
      <c r="DM50" s="286">
        <v>-0.240762697647704</v>
      </c>
      <c r="DN50" s="287"/>
      <c r="DO50" s="288">
        <v>25.4</v>
      </c>
      <c r="DP50" s="289">
        <f t="shared" si="132"/>
        <v>4.6990931574608284E-2</v>
      </c>
      <c r="DQ50" s="306">
        <v>26.72</v>
      </c>
      <c r="DR50" s="446"/>
      <c r="DS50" s="306">
        <v>25.83</v>
      </c>
      <c r="DT50" s="291">
        <f t="shared" si="117"/>
        <v>1.7774193548387094</v>
      </c>
      <c r="DU50" s="292">
        <f t="shared" si="118"/>
        <v>77.949999999999989</v>
      </c>
      <c r="DV50" s="306">
        <v>26.35</v>
      </c>
      <c r="DW50" s="291">
        <f t="shared" si="119"/>
        <v>0.52312138728323698</v>
      </c>
      <c r="DX50" s="306">
        <v>24.26</v>
      </c>
      <c r="DY50" s="291">
        <f t="shared" si="120"/>
        <v>0.44404761904761908</v>
      </c>
      <c r="DZ50" s="306">
        <v>22.4</v>
      </c>
      <c r="EA50" s="291">
        <f t="shared" si="121"/>
        <v>0.23212321232123206</v>
      </c>
      <c r="EB50" s="306">
        <v>19.86</v>
      </c>
      <c r="EC50" s="291">
        <f t="shared" si="122"/>
        <v>-5.6980056980056946E-2</v>
      </c>
      <c r="ED50" s="306">
        <v>8.5393000000000008</v>
      </c>
      <c r="EE50" s="291">
        <f t="shared" si="123"/>
        <v>-0.6170717488789238</v>
      </c>
      <c r="EF50" s="306">
        <v>16.29</v>
      </c>
      <c r="EG50" s="291">
        <f t="shared" si="124"/>
        <v>-0.29419410745233965</v>
      </c>
      <c r="EH50" s="306">
        <v>16.93</v>
      </c>
      <c r="EI50" s="291">
        <f t="shared" si="125"/>
        <v>-0.31457489878542511</v>
      </c>
      <c r="EJ50" s="306">
        <v>16.940000000000001</v>
      </c>
      <c r="EK50" s="291">
        <f t="shared" si="126"/>
        <v>-0.37026022304832706</v>
      </c>
      <c r="EL50" s="306">
        <v>16.670000000000002</v>
      </c>
      <c r="EM50" s="291">
        <f t="shared" si="127"/>
        <v>-0.39819494584837539</v>
      </c>
      <c r="EN50" s="290">
        <f t="shared" si="131"/>
        <v>246.1893</v>
      </c>
      <c r="EO50" s="291">
        <f t="shared" si="128"/>
        <v>-0.33339840788476116</v>
      </c>
      <c r="EP50" s="447">
        <v>162</v>
      </c>
      <c r="EQ50" s="291">
        <f t="shared" si="133"/>
        <v>-7.9545454545454544E-2</v>
      </c>
      <c r="ER50" s="306">
        <v>0</v>
      </c>
      <c r="ES50" s="291">
        <f t="shared" si="134"/>
        <v>-1</v>
      </c>
      <c r="ET50" s="306">
        <v>9.3000000000000007</v>
      </c>
      <c r="EU50" s="291">
        <f t="shared" si="135"/>
        <v>-0.94890109890109886</v>
      </c>
      <c r="EV50" s="306">
        <v>17.3</v>
      </c>
      <c r="EW50" s="291">
        <f t="shared" si="136"/>
        <v>-0.8815068493150684</v>
      </c>
      <c r="EX50" s="306">
        <v>16.8</v>
      </c>
      <c r="EY50" s="291">
        <f t="shared" si="137"/>
        <v>-0.88413793103448268</v>
      </c>
      <c r="EZ50" s="306">
        <v>18.18</v>
      </c>
      <c r="FA50" s="291">
        <f t="shared" si="138"/>
        <v>-0.88117647058823523</v>
      </c>
      <c r="FB50" s="306">
        <v>21.06</v>
      </c>
      <c r="FC50" s="291">
        <f t="shared" si="139"/>
        <v>-0.85770270270270266</v>
      </c>
      <c r="FD50" s="306">
        <v>22.3</v>
      </c>
      <c r="FE50" s="291">
        <f t="shared" si="140"/>
        <v>-0.84295774647887323</v>
      </c>
      <c r="FF50" s="306">
        <v>23.08</v>
      </c>
      <c r="FG50" s="291">
        <f t="shared" si="141"/>
        <v>-0.8386013986013986</v>
      </c>
      <c r="FH50" s="306">
        <v>24.7</v>
      </c>
      <c r="FI50" s="291">
        <f t="shared" si="142"/>
        <v>-0.8385620915032681</v>
      </c>
      <c r="FJ50" s="306">
        <v>26.9</v>
      </c>
      <c r="FK50" s="291">
        <f t="shared" si="143"/>
        <v>-0.79925373134328359</v>
      </c>
      <c r="FL50" s="306">
        <v>27.7</v>
      </c>
      <c r="FM50" s="291">
        <f t="shared" si="144"/>
        <v>-0.82012987012987015</v>
      </c>
      <c r="FN50" s="292">
        <f t="shared" si="129"/>
        <v>369.32</v>
      </c>
      <c r="FO50" s="291">
        <f t="shared" si="145"/>
        <v>-0.80754559666492964</v>
      </c>
      <c r="FP50" s="447">
        <v>176</v>
      </c>
      <c r="FQ50" s="447">
        <v>243</v>
      </c>
      <c r="FR50" s="447">
        <v>182</v>
      </c>
      <c r="FS50" s="447">
        <v>146</v>
      </c>
      <c r="FT50" s="447">
        <v>145</v>
      </c>
      <c r="FU50" s="447">
        <v>153</v>
      </c>
      <c r="FV50" s="470" t="s">
        <v>362</v>
      </c>
      <c r="FW50" s="390" t="s">
        <v>363</v>
      </c>
      <c r="FX50" s="390" t="s">
        <v>364</v>
      </c>
      <c r="FY50" s="390" t="s">
        <v>365</v>
      </c>
      <c r="FZ50" s="294">
        <f t="shared" si="146"/>
        <v>-5.5555555555555552E-2</v>
      </c>
      <c r="GA50" s="390" t="s">
        <v>366</v>
      </c>
      <c r="GB50" s="294">
        <f t="shared" si="147"/>
        <v>-6.2937062937062943E-2</v>
      </c>
      <c r="GC50" s="390" t="s">
        <v>367</v>
      </c>
      <c r="GD50" s="294">
        <f t="shared" si="148"/>
        <v>-8.3333333333333329E-2</v>
      </c>
      <c r="GE50" s="293">
        <f t="shared" si="149"/>
        <v>1919</v>
      </c>
      <c r="GF50" s="295">
        <f t="shared" si="150"/>
        <v>-5.5842558425584256E-2</v>
      </c>
      <c r="GG50" s="249"/>
      <c r="GH50" s="448"/>
      <c r="GI50" s="297">
        <v>183</v>
      </c>
      <c r="GJ50" s="294">
        <f t="shared" si="151"/>
        <v>-1.0810810810810811E-2</v>
      </c>
      <c r="GK50" s="293">
        <v>252</v>
      </c>
      <c r="GL50" s="294">
        <f t="shared" si="152"/>
        <v>-7.874015748031496E-3</v>
      </c>
      <c r="GM50" s="447">
        <v>193</v>
      </c>
      <c r="GN50" s="294">
        <f t="shared" si="153"/>
        <v>-1.5306122448979591E-2</v>
      </c>
      <c r="GO50" s="447">
        <v>154</v>
      </c>
      <c r="GP50" s="294">
        <f t="shared" si="154"/>
        <v>-1.282051282051282E-2</v>
      </c>
      <c r="GQ50" s="447">
        <v>154</v>
      </c>
      <c r="GR50" s="294">
        <f t="shared" si="155"/>
        <v>-6.4516129032258064E-3</v>
      </c>
      <c r="GS50" s="293">
        <v>163</v>
      </c>
      <c r="GT50" s="294">
        <f t="shared" si="156"/>
        <v>-1.2121212121212121E-2</v>
      </c>
      <c r="GU50" s="293">
        <v>158</v>
      </c>
      <c r="GV50" s="294">
        <f t="shared" si="157"/>
        <v>-3.0674846625766871E-2</v>
      </c>
      <c r="GW50" s="293">
        <v>152</v>
      </c>
      <c r="GX50" s="294">
        <f t="shared" si="158"/>
        <v>-3.7974683544303799E-2</v>
      </c>
      <c r="GY50" s="293">
        <v>150.5</v>
      </c>
      <c r="GZ50" s="294">
        <f t="shared" si="159"/>
        <v>-4.1401273885350316E-2</v>
      </c>
      <c r="HA50" s="293">
        <v>162</v>
      </c>
      <c r="HB50" s="294">
        <f t="shared" si="160"/>
        <v>-1.2195121951219513E-2</v>
      </c>
      <c r="HC50" s="293">
        <v>143</v>
      </c>
      <c r="HD50" s="294">
        <f t="shared" si="161"/>
        <v>-2.0547945205479451E-2</v>
      </c>
      <c r="HE50" s="293">
        <v>168</v>
      </c>
      <c r="HF50" s="294">
        <f t="shared" si="162"/>
        <v>-2.3255813953488372E-2</v>
      </c>
      <c r="HG50" s="293">
        <f t="shared" si="163"/>
        <v>2032.5</v>
      </c>
      <c r="HH50" s="293">
        <f t="shared" si="164"/>
        <v>2032.5</v>
      </c>
      <c r="HI50" s="295"/>
      <c r="HJ50" s="287"/>
      <c r="HK50" s="391"/>
      <c r="HL50" s="505">
        <v>185</v>
      </c>
      <c r="HM50" s="441">
        <f t="shared" si="165"/>
        <v>1.6483516483516484E-2</v>
      </c>
      <c r="HN50" s="506">
        <v>254</v>
      </c>
      <c r="HO50" s="441">
        <f t="shared" si="166"/>
        <v>7.9365079365079361E-3</v>
      </c>
      <c r="HP50" s="506">
        <v>196</v>
      </c>
      <c r="HQ50" s="374">
        <f t="shared" si="167"/>
        <v>5.1282051282051282E-3</v>
      </c>
      <c r="HR50" s="462">
        <v>156</v>
      </c>
      <c r="HS50" s="507">
        <f t="shared" si="168"/>
        <v>6.4516129032258064E-3</v>
      </c>
      <c r="HT50" s="462">
        <v>155</v>
      </c>
      <c r="HU50" s="507">
        <f t="shared" si="169"/>
        <v>6.4935064935064939E-3</v>
      </c>
      <c r="HV50" s="374"/>
      <c r="HW50" s="462">
        <v>165</v>
      </c>
      <c r="HX50" s="507">
        <f t="shared" si="170"/>
        <v>6.0975609756097563E-3</v>
      </c>
      <c r="HY50" s="462">
        <v>163</v>
      </c>
      <c r="HZ50" s="507">
        <f t="shared" si="171"/>
        <v>6.1728395061728392E-3</v>
      </c>
      <c r="IA50" s="462">
        <v>158</v>
      </c>
      <c r="IB50" s="307">
        <f t="shared" si="172"/>
        <v>1.282051282051282E-2</v>
      </c>
      <c r="IC50" s="462">
        <v>157</v>
      </c>
      <c r="ID50" s="307">
        <f t="shared" si="173"/>
        <v>6.41025641025641E-3</v>
      </c>
      <c r="IE50" s="462">
        <v>164</v>
      </c>
      <c r="IF50" s="371">
        <f t="shared" si="174"/>
        <v>6.1349693251533744E-3</v>
      </c>
      <c r="IG50" s="462">
        <v>146</v>
      </c>
      <c r="IH50" s="308">
        <f t="shared" si="175"/>
        <v>6.8965517241379309E-3</v>
      </c>
      <c r="II50" s="375">
        <v>172</v>
      </c>
      <c r="IJ50" s="240">
        <f t="shared" si="176"/>
        <v>5.8479532163742687E-3</v>
      </c>
      <c r="IK50" s="309">
        <f t="shared" si="177"/>
        <v>2071</v>
      </c>
      <c r="IL50" s="53">
        <f t="shared" si="178"/>
        <v>7.7858880778589601E-3</v>
      </c>
      <c r="IM50" s="250"/>
      <c r="IN50" s="465">
        <v>182</v>
      </c>
      <c r="IO50" s="412">
        <f t="shared" si="179"/>
        <v>5.5982507673976611E-2</v>
      </c>
      <c r="IP50" s="415">
        <v>252</v>
      </c>
      <c r="IQ50" s="412">
        <f t="shared" si="180"/>
        <v>6.5327528102491206E-2</v>
      </c>
      <c r="IR50" s="487">
        <v>195</v>
      </c>
      <c r="IS50" s="312">
        <f t="shared" si="181"/>
        <v>2.6163537022098216E-2</v>
      </c>
      <c r="IT50" s="440">
        <v>155</v>
      </c>
      <c r="IU50" s="412">
        <f t="shared" si="182"/>
        <v>2.9614669809887494E-2</v>
      </c>
      <c r="IV50" s="440">
        <v>154</v>
      </c>
      <c r="IW50" s="412">
        <f t="shared" si="183"/>
        <v>2.4552049567815721E-2</v>
      </c>
      <c r="IX50" s="440">
        <v>164</v>
      </c>
      <c r="IY50" s="325">
        <f t="shared" si="184"/>
        <v>2.7384023387591203E-2</v>
      </c>
      <c r="IZ50" s="440">
        <v>162</v>
      </c>
      <c r="JA50" s="325">
        <f t="shared" si="185"/>
        <v>1.7612915124680259E-2</v>
      </c>
      <c r="JB50" s="415">
        <v>156</v>
      </c>
      <c r="JC50" s="325">
        <f t="shared" si="186"/>
        <v>1.3775446500540302E-2</v>
      </c>
      <c r="JD50" s="415">
        <v>156</v>
      </c>
      <c r="JE50" s="407">
        <f t="shared" si="187"/>
        <v>9.0366688779226403E-3</v>
      </c>
      <c r="JF50" s="415">
        <v>163</v>
      </c>
      <c r="JG50" s="408">
        <f t="shared" si="188"/>
        <v>2.0881821263407586E-2</v>
      </c>
      <c r="JH50" s="369">
        <v>145</v>
      </c>
      <c r="JI50" s="441">
        <f t="shared" si="189"/>
        <v>1.382224937152708E-2</v>
      </c>
      <c r="JJ50" s="383">
        <v>171</v>
      </c>
      <c r="JK50" s="441">
        <f t="shared" si="190"/>
        <v>8.6370522048997943E-3</v>
      </c>
      <c r="JL50" s="317">
        <f t="shared" si="130"/>
        <v>2055</v>
      </c>
      <c r="JM50" s="316">
        <f t="shared" si="191"/>
        <v>2.785435481790044E-2</v>
      </c>
      <c r="JN50" s="318"/>
      <c r="JO50" s="442">
        <v>1999.3104960518201</v>
      </c>
      <c r="JP50" s="306">
        <v>172.35133979718401</v>
      </c>
      <c r="JQ50" s="306">
        <v>236.54697109803399</v>
      </c>
      <c r="JR50" s="306">
        <v>190.02819040509399</v>
      </c>
      <c r="JS50" s="306">
        <v>150.541755614865</v>
      </c>
      <c r="JT50" s="306">
        <v>150.30959145995701</v>
      </c>
      <c r="JU50" s="306">
        <v>159.628723307613</v>
      </c>
      <c r="JV50" s="306">
        <v>159.19609273055599</v>
      </c>
      <c r="JW50" s="306">
        <v>153.880231108869</v>
      </c>
      <c r="JX50" s="306">
        <v>154.60290474227901</v>
      </c>
      <c r="JY50" s="306">
        <v>159.66588551677501</v>
      </c>
      <c r="JZ50" s="306">
        <v>143.023099058919</v>
      </c>
      <c r="KA50" s="306">
        <v>169.53571121166999</v>
      </c>
    </row>
    <row r="51" spans="1:287" ht="28.8" hidden="1" customHeight="1">
      <c r="A51" s="662"/>
      <c r="B51" s="71" t="s">
        <v>209</v>
      </c>
      <c r="C51" s="319">
        <v>447.86430000000001</v>
      </c>
      <c r="D51" s="275">
        <f t="shared" si="78"/>
        <v>0.39897437851723749</v>
      </c>
      <c r="E51" s="319">
        <v>448.44830000000002</v>
      </c>
      <c r="F51" s="275">
        <f t="shared" si="79"/>
        <v>0.39178198426127442</v>
      </c>
      <c r="G51" s="319">
        <v>460.93099999999998</v>
      </c>
      <c r="H51" s="275">
        <f t="shared" si="80"/>
        <v>0.45763820304809011</v>
      </c>
      <c r="I51" s="319">
        <v>465.73200000000003</v>
      </c>
      <c r="J51" s="275">
        <f t="shared" si="81"/>
        <v>0.47218017210396046</v>
      </c>
      <c r="K51" s="319">
        <v>484.5462</v>
      </c>
      <c r="L51" s="275">
        <f t="shared" si="82"/>
        <v>0.48956573384782232</v>
      </c>
      <c r="M51" s="319">
        <v>516.05280000000005</v>
      </c>
      <c r="N51" s="275">
        <f t="shared" si="83"/>
        <v>9.1450376448403148E-2</v>
      </c>
      <c r="O51" s="319">
        <v>520.1979</v>
      </c>
      <c r="P51" s="275">
        <f t="shared" si="84"/>
        <v>8.4596807536247765E-2</v>
      </c>
      <c r="Q51" s="126"/>
      <c r="R51" s="126"/>
      <c r="S51" s="274">
        <f t="shared" si="97"/>
        <v>3343.7725</v>
      </c>
      <c r="T51" s="275">
        <f t="shared" si="98"/>
        <v>0.10212172206897074</v>
      </c>
      <c r="U51" s="275"/>
      <c r="V51" s="319">
        <v>320.13760000000002</v>
      </c>
      <c r="W51" s="275">
        <f t="shared" si="85"/>
        <v>-0.16713685864582628</v>
      </c>
      <c r="X51" s="111">
        <v>322.21159999999998</v>
      </c>
      <c r="Y51" s="320">
        <f t="shared" si="86"/>
        <v>-9.5939224163086645E-2</v>
      </c>
      <c r="Z51" s="111">
        <v>316.21769999999998</v>
      </c>
      <c r="AA51" s="320">
        <f t="shared" si="87"/>
        <v>-8.501611114840546E-2</v>
      </c>
      <c r="AB51" s="111">
        <v>316.3553</v>
      </c>
      <c r="AC51" s="320">
        <f t="shared" si="88"/>
        <v>-9.8668182394479498E-2</v>
      </c>
      <c r="AD51" s="111">
        <v>325.29360000000003</v>
      </c>
      <c r="AE51" s="320">
        <f t="shared" si="89"/>
        <v>-8.160779674702634E-2</v>
      </c>
      <c r="AF51" s="111">
        <v>472.81380000000001</v>
      </c>
      <c r="AG51" s="320">
        <f t="shared" si="90"/>
        <v>0.28021828059356224</v>
      </c>
      <c r="AH51" s="111">
        <v>479.62329999999997</v>
      </c>
      <c r="AI51" s="320">
        <f t="shared" si="91"/>
        <v>0.28857075000523902</v>
      </c>
      <c r="AJ51" s="111">
        <v>481.28829999999999</v>
      </c>
      <c r="AK51" s="320">
        <f t="shared" si="92"/>
        <v>0.29558843164575221</v>
      </c>
      <c r="AL51" s="111">
        <v>526.28570000000002</v>
      </c>
      <c r="AM51" s="320">
        <f t="shared" si="93"/>
        <v>0.3985726889572736</v>
      </c>
      <c r="AN51" s="111">
        <v>445.20839999999998</v>
      </c>
      <c r="AO51" s="320">
        <f t="shared" si="94"/>
        <v>0.13785496916578555</v>
      </c>
      <c r="AP51" s="111">
        <v>440.13040000000001</v>
      </c>
      <c r="AQ51" s="320">
        <f t="shared" si="95"/>
        <v>0.10709951158676567</v>
      </c>
      <c r="AR51" s="111">
        <v>440.80220000000003</v>
      </c>
      <c r="AS51" s="320">
        <f t="shared" si="96"/>
        <v>8.7865693679971324E-2</v>
      </c>
      <c r="AT51" s="276">
        <f t="shared" si="99"/>
        <v>4886.3679000000002</v>
      </c>
      <c r="AU51" s="275">
        <f t="shared" si="100"/>
        <v>9.1946821411397872E-2</v>
      </c>
      <c r="AV51" s="277"/>
      <c r="AW51" s="384">
        <v>384.38200000000001</v>
      </c>
      <c r="AX51" s="343">
        <v>2.5342127929957499E-2</v>
      </c>
      <c r="AY51" s="360">
        <v>356.40480000000002</v>
      </c>
      <c r="AZ51" s="344">
        <f t="shared" si="67"/>
        <v>-1.6681427282584371E-2</v>
      </c>
      <c r="BA51" s="360">
        <v>345.5992</v>
      </c>
      <c r="BB51" s="344">
        <f t="shared" si="68"/>
        <v>-4.3314744917943959E-2</v>
      </c>
      <c r="BC51" s="360">
        <v>350.98649999999998</v>
      </c>
      <c r="BD51" s="344">
        <f t="shared" si="69"/>
        <v>-3.6342804992760103E-2</v>
      </c>
      <c r="BE51" s="321">
        <v>354.19900000000001</v>
      </c>
      <c r="BF51" s="344">
        <f t="shared" si="70"/>
        <v>-3.8462686980443861E-2</v>
      </c>
      <c r="BG51" s="319">
        <v>369.32279999999997</v>
      </c>
      <c r="BH51" s="344">
        <f t="shared" si="71"/>
        <v>-7.1639465498457566E-3</v>
      </c>
      <c r="BI51" s="319">
        <v>372.21339999999998</v>
      </c>
      <c r="BJ51" s="344">
        <f t="shared" si="72"/>
        <v>1.3187292987319355E-2</v>
      </c>
      <c r="BK51" s="319">
        <v>371.48239999999998</v>
      </c>
      <c r="BL51" s="344">
        <f t="shared" si="73"/>
        <v>-3.0816031558020707E-2</v>
      </c>
      <c r="BM51" s="319">
        <v>376.30200000000002</v>
      </c>
      <c r="BN51" s="344">
        <f t="shared" si="74"/>
        <v>2.7068838083717628E-2</v>
      </c>
      <c r="BO51" s="319">
        <v>391.26990000000001</v>
      </c>
      <c r="BP51" s="344">
        <f t="shared" si="75"/>
        <v>6.6744695242792362E-2</v>
      </c>
      <c r="BQ51" s="319">
        <v>397.55270000000002</v>
      </c>
      <c r="BR51" s="344">
        <f t="shared" si="76"/>
        <v>8.5079420013909113E-2</v>
      </c>
      <c r="BS51" s="319">
        <v>405.19909999999999</v>
      </c>
      <c r="BT51" s="344">
        <f t="shared" si="77"/>
        <v>0.10510613624363452</v>
      </c>
      <c r="BU51" s="274">
        <f t="shared" si="101"/>
        <v>4474.9138000000003</v>
      </c>
      <c r="BV51" s="275">
        <f t="shared" si="102"/>
        <v>1.2415782352522164E-2</v>
      </c>
      <c r="BW51" s="345"/>
      <c r="BX51" s="384">
        <v>374.88170000000002</v>
      </c>
      <c r="BY51" s="344">
        <f t="shared" si="103"/>
        <v>-0.42257747566397197</v>
      </c>
      <c r="BZ51" s="384">
        <v>362.45100000000002</v>
      </c>
      <c r="CA51" s="344">
        <f t="shared" si="104"/>
        <v>-0.47580638746485793</v>
      </c>
      <c r="CB51" s="360">
        <v>361.24650000000003</v>
      </c>
      <c r="CC51" s="275">
        <f t="shared" si="105"/>
        <v>-0.46882521526204557</v>
      </c>
      <c r="CD51" s="274">
        <v>364.22340000000003</v>
      </c>
      <c r="CE51" s="275">
        <v>-0.45837245580041103</v>
      </c>
      <c r="CF51" s="319">
        <v>368.36739999999998</v>
      </c>
      <c r="CG51" s="275">
        <f t="shared" si="106"/>
        <v>-0.46573497529458252</v>
      </c>
      <c r="CH51" s="319">
        <v>371.98770000000002</v>
      </c>
      <c r="CI51" s="275">
        <f t="shared" si="107"/>
        <v>-0.46233254790818767</v>
      </c>
      <c r="CJ51" s="319">
        <v>367.36880000000002</v>
      </c>
      <c r="CK51" s="275">
        <f t="shared" si="108"/>
        <v>-0.46468329116299778</v>
      </c>
      <c r="CL51" s="274">
        <v>383.29399999999998</v>
      </c>
      <c r="CM51" s="275">
        <f t="shared" si="109"/>
        <v>-0.44732282619854813</v>
      </c>
      <c r="CN51" s="274">
        <v>366.38440000000003</v>
      </c>
      <c r="CO51" s="275">
        <f t="shared" si="110"/>
        <v>-0.45393245733255805</v>
      </c>
      <c r="CP51" s="274">
        <v>366.78870000000001</v>
      </c>
      <c r="CQ51" s="275">
        <f t="shared" si="111"/>
        <v>0.25617343672995796</v>
      </c>
      <c r="CR51" s="274">
        <v>366.38119999999998</v>
      </c>
      <c r="CS51" s="275">
        <f t="shared" si="112"/>
        <v>0.23674440035578459</v>
      </c>
      <c r="CT51" s="274">
        <v>366.66079999999999</v>
      </c>
      <c r="CU51" s="275">
        <f t="shared" si="113"/>
        <v>0.18102656901353287</v>
      </c>
      <c r="CV51" s="274">
        <f t="shared" si="114"/>
        <v>4420.0356000000002</v>
      </c>
      <c r="CW51" s="275">
        <f t="shared" si="115"/>
        <v>-0.3707238431299501</v>
      </c>
      <c r="CX51" s="323">
        <f t="shared" si="116"/>
        <v>7.6313959340712501E-4</v>
      </c>
      <c r="CY51" s="323"/>
      <c r="CZ51" s="385">
        <v>649.23289999999997</v>
      </c>
      <c r="DA51" s="384">
        <v>691.44489999999996</v>
      </c>
      <c r="DB51" s="384">
        <v>680.08969999999999</v>
      </c>
      <c r="DC51" s="384">
        <v>672.46100000000001</v>
      </c>
      <c r="DD51" s="360">
        <v>689.48440000000005</v>
      </c>
      <c r="DE51" s="360">
        <v>691.8546</v>
      </c>
      <c r="DF51" s="360">
        <v>686.26440000000002</v>
      </c>
      <c r="DG51" s="360">
        <v>693.52239999999995</v>
      </c>
      <c r="DH51" s="360">
        <v>670.95069999999998</v>
      </c>
      <c r="DI51" s="360">
        <v>291.9889</v>
      </c>
      <c r="DJ51" s="360">
        <v>296.24650000000003</v>
      </c>
      <c r="DK51" s="360">
        <v>310.45940000000002</v>
      </c>
      <c r="DL51" s="360">
        <v>7023.9997999999996</v>
      </c>
      <c r="DM51" s="362">
        <v>-0.26650496498041498</v>
      </c>
      <c r="DN51" s="326"/>
      <c r="DO51" s="327">
        <v>999.09</v>
      </c>
      <c r="DP51" s="84">
        <f t="shared" si="132"/>
        <v>2.6075793365512977E-2</v>
      </c>
      <c r="DQ51" s="244">
        <v>1048</v>
      </c>
      <c r="DR51" s="245"/>
      <c r="DS51" s="244">
        <v>1035</v>
      </c>
      <c r="DT51" s="53">
        <f t="shared" si="117"/>
        <v>0.89213893967093238</v>
      </c>
      <c r="DU51" s="109">
        <f t="shared" si="118"/>
        <v>3082.09</v>
      </c>
      <c r="DV51" s="244">
        <v>1055.3</v>
      </c>
      <c r="DW51" s="53">
        <f t="shared" si="119"/>
        <v>0.55648967551622408</v>
      </c>
      <c r="DX51" s="244">
        <v>973.7</v>
      </c>
      <c r="DY51" s="53">
        <f t="shared" si="120"/>
        <v>0.45545590433482819</v>
      </c>
      <c r="DZ51" s="244">
        <v>901.6</v>
      </c>
      <c r="EA51" s="53">
        <f t="shared" si="121"/>
        <v>0.25921787709497207</v>
      </c>
      <c r="EB51" s="244">
        <v>805.9</v>
      </c>
      <c r="EC51" s="53">
        <f t="shared" si="122"/>
        <v>-2.9036144578313279E-2</v>
      </c>
      <c r="ED51" s="244">
        <v>296.58</v>
      </c>
      <c r="EE51" s="53">
        <f t="shared" si="123"/>
        <v>-0.66601351351351357</v>
      </c>
      <c r="EF51" s="244">
        <v>596.82000000000005</v>
      </c>
      <c r="EG51" s="53">
        <f t="shared" si="124"/>
        <v>-0.34745243822436034</v>
      </c>
      <c r="EH51" s="244">
        <v>618.73</v>
      </c>
      <c r="EI51" s="53">
        <f t="shared" si="125"/>
        <v>-0.36475359342915809</v>
      </c>
      <c r="EJ51" s="244">
        <v>624.54999999999995</v>
      </c>
      <c r="EK51" s="53">
        <f t="shared" si="126"/>
        <v>-0.40632129277566542</v>
      </c>
      <c r="EL51" s="244">
        <v>620.79999999999995</v>
      </c>
      <c r="EM51" s="53">
        <f t="shared" si="127"/>
        <v>-0.43254113345521028</v>
      </c>
      <c r="EN51" s="111">
        <f t="shared" si="131"/>
        <v>9576.0699999999979</v>
      </c>
      <c r="EO51" s="53">
        <f t="shared" si="128"/>
        <v>-0.29564932772367547</v>
      </c>
      <c r="EP51" s="422">
        <v>5233</v>
      </c>
      <c r="EQ51" s="53">
        <f t="shared" si="133"/>
        <v>-8.2734443470639796E-2</v>
      </c>
      <c r="ER51" s="244">
        <v>0</v>
      </c>
      <c r="ES51" s="53">
        <f t="shared" si="134"/>
        <v>-1</v>
      </c>
      <c r="ET51" s="244">
        <v>547</v>
      </c>
      <c r="EU51" s="53">
        <f t="shared" si="135"/>
        <v>-0.9170835228134</v>
      </c>
      <c r="EV51" s="244">
        <v>678</v>
      </c>
      <c r="EW51" s="53">
        <f t="shared" si="136"/>
        <v>-0.87561915244909194</v>
      </c>
      <c r="EX51" s="244">
        <v>669</v>
      </c>
      <c r="EY51" s="53">
        <f t="shared" si="137"/>
        <v>-0.89707692307692311</v>
      </c>
      <c r="EZ51" s="244">
        <v>716</v>
      </c>
      <c r="FA51" s="53">
        <f t="shared" si="138"/>
        <v>-0.86621823617339311</v>
      </c>
      <c r="FB51" s="244">
        <v>830</v>
      </c>
      <c r="FC51" s="53">
        <f t="shared" si="139"/>
        <v>-0.86290056161215722</v>
      </c>
      <c r="FD51" s="244">
        <v>888</v>
      </c>
      <c r="FE51" s="53">
        <f t="shared" si="140"/>
        <v>-0.84784098697738175</v>
      </c>
      <c r="FF51" s="244">
        <v>914.6</v>
      </c>
      <c r="FG51" s="53">
        <f t="shared" si="141"/>
        <v>-0.85662329518733338</v>
      </c>
      <c r="FH51" s="244">
        <v>974</v>
      </c>
      <c r="FI51" s="53">
        <f t="shared" si="142"/>
        <v>-0.83019525801952576</v>
      </c>
      <c r="FJ51" s="244">
        <v>1052</v>
      </c>
      <c r="FK51" s="53">
        <f t="shared" si="143"/>
        <v>-0.79592628516003883</v>
      </c>
      <c r="FL51" s="244">
        <v>1094</v>
      </c>
      <c r="FM51" s="53">
        <f t="shared" si="144"/>
        <v>-0.86895064686152368</v>
      </c>
      <c r="FN51" s="109">
        <f t="shared" si="129"/>
        <v>13595.6</v>
      </c>
      <c r="FO51" s="53">
        <f t="shared" si="145"/>
        <v>-0.81863586035777647</v>
      </c>
      <c r="FP51" s="422">
        <v>5705</v>
      </c>
      <c r="FQ51" s="422">
        <v>7850</v>
      </c>
      <c r="FR51" s="422">
        <v>6597</v>
      </c>
      <c r="FS51" s="422">
        <v>5451</v>
      </c>
      <c r="FT51" s="422">
        <v>6500</v>
      </c>
      <c r="FU51" s="422">
        <v>5352</v>
      </c>
      <c r="FV51" s="475" t="s">
        <v>368</v>
      </c>
      <c r="FW51" s="387" t="s">
        <v>369</v>
      </c>
      <c r="FX51" s="387" t="s">
        <v>370</v>
      </c>
      <c r="FY51" s="387" t="s">
        <v>371</v>
      </c>
      <c r="FZ51" s="328">
        <f t="shared" si="146"/>
        <v>-5.6578947368421055E-2</v>
      </c>
      <c r="GA51" s="387" t="s">
        <v>372</v>
      </c>
      <c r="GB51" s="328">
        <f t="shared" si="147"/>
        <v>-2.0892687559354226E-2</v>
      </c>
      <c r="GC51" s="387" t="s">
        <v>373</v>
      </c>
      <c r="GD51" s="328">
        <f t="shared" si="148"/>
        <v>-8.2637362637362641E-2</v>
      </c>
      <c r="GE51" s="329">
        <f t="shared" si="149"/>
        <v>74963</v>
      </c>
      <c r="GF51" s="388">
        <f t="shared" si="150"/>
        <v>-5.3437717027590127E-2</v>
      </c>
      <c r="GG51" s="330"/>
      <c r="GH51" s="250"/>
      <c r="GI51" s="332">
        <v>5929</v>
      </c>
      <c r="GJ51" s="53">
        <f t="shared" si="151"/>
        <v>-2.1778584392014518E-2</v>
      </c>
      <c r="GK51" s="109">
        <v>8150</v>
      </c>
      <c r="GL51" s="53">
        <f t="shared" si="152"/>
        <v>-9.7205346294046164E-3</v>
      </c>
      <c r="GM51" s="244">
        <v>6980</v>
      </c>
      <c r="GN51" s="53">
        <f t="shared" si="153"/>
        <v>-1.5514809590973202E-2</v>
      </c>
      <c r="GO51" s="244">
        <v>5740</v>
      </c>
      <c r="GP51" s="53">
        <f t="shared" si="154"/>
        <v>-1.1537799207852592E-2</v>
      </c>
      <c r="GQ51" s="244">
        <v>6858</v>
      </c>
      <c r="GR51" s="53">
        <f t="shared" si="155"/>
        <v>-1.2100259291270527E-2</v>
      </c>
      <c r="GS51" s="109">
        <v>5700</v>
      </c>
      <c r="GT51" s="53">
        <f t="shared" si="156"/>
        <v>-8.6099086099086106E-2</v>
      </c>
      <c r="GU51" s="109">
        <v>6418</v>
      </c>
      <c r="GV51" s="53">
        <f t="shared" si="157"/>
        <v>-3.5322410942431985E-2</v>
      </c>
      <c r="GW51" s="109">
        <v>6245</v>
      </c>
      <c r="GX51" s="53">
        <f t="shared" si="158"/>
        <v>-3.7602095854523038E-2</v>
      </c>
      <c r="GY51" s="109">
        <v>6730</v>
      </c>
      <c r="GZ51" s="53">
        <f t="shared" si="159"/>
        <v>-4.090066980190965E-2</v>
      </c>
      <c r="HA51" s="109">
        <v>6080</v>
      </c>
      <c r="HB51" s="53">
        <f t="shared" si="160"/>
        <v>-1.6658579977357271E-2</v>
      </c>
      <c r="HC51" s="109">
        <v>5265</v>
      </c>
      <c r="HD51" s="53">
        <f t="shared" si="161"/>
        <v>-2.5901942645698426E-2</v>
      </c>
      <c r="HE51" s="109">
        <v>9100</v>
      </c>
      <c r="HF51" s="53">
        <f t="shared" si="162"/>
        <v>-2.8815368196371399E-2</v>
      </c>
      <c r="HG51" s="329">
        <f t="shared" si="163"/>
        <v>79195</v>
      </c>
      <c r="HH51" s="109">
        <f t="shared" si="164"/>
        <v>79195</v>
      </c>
      <c r="HI51" s="312"/>
      <c r="HJ51" s="326"/>
      <c r="HK51" s="396"/>
      <c r="HL51" s="332">
        <v>6061</v>
      </c>
      <c r="HM51" s="333">
        <f t="shared" si="165"/>
        <v>1.9855291940097594E-2</v>
      </c>
      <c r="HN51" s="336">
        <v>8230</v>
      </c>
      <c r="HO51" s="333">
        <f t="shared" si="166"/>
        <v>9.8159509202453993E-3</v>
      </c>
      <c r="HP51" s="336">
        <v>7090</v>
      </c>
      <c r="HQ51" s="338">
        <f t="shared" si="167"/>
        <v>8.9654190977657613E-3</v>
      </c>
      <c r="HR51" s="352">
        <v>5807</v>
      </c>
      <c r="HS51" s="245">
        <f t="shared" si="168"/>
        <v>5.8894855361164037E-3</v>
      </c>
      <c r="HT51" s="352">
        <v>6942</v>
      </c>
      <c r="HU51" s="245">
        <f t="shared" si="169"/>
        <v>8.4253341080767E-3</v>
      </c>
      <c r="HV51" s="338"/>
      <c r="HW51" s="352">
        <v>6237</v>
      </c>
      <c r="HX51" s="245">
        <f t="shared" si="170"/>
        <v>9.8769430051813475E-3</v>
      </c>
      <c r="HY51" s="352">
        <v>6653</v>
      </c>
      <c r="HZ51" s="245">
        <f t="shared" si="171"/>
        <v>7.8775943038933496E-3</v>
      </c>
      <c r="IA51" s="352">
        <v>6489</v>
      </c>
      <c r="IB51" s="337">
        <f t="shared" si="172"/>
        <v>1.9962276013832127E-2</v>
      </c>
      <c r="IC51" s="352">
        <v>7017</v>
      </c>
      <c r="ID51" s="339">
        <f t="shared" si="173"/>
        <v>9.9309153713298785E-3</v>
      </c>
      <c r="IE51" s="352">
        <v>6183</v>
      </c>
      <c r="IF51" s="407">
        <f t="shared" si="174"/>
        <v>5.8565153733528552E-3</v>
      </c>
      <c r="IG51" s="352">
        <v>5405</v>
      </c>
      <c r="IH51" s="240">
        <f t="shared" si="175"/>
        <v>5.9557044481667598E-3</v>
      </c>
      <c r="II51" s="352">
        <v>9370</v>
      </c>
      <c r="IJ51" s="240">
        <f t="shared" si="176"/>
        <v>1.0024792497574648E-2</v>
      </c>
      <c r="IK51" s="309">
        <f t="shared" si="177"/>
        <v>81484</v>
      </c>
      <c r="IL51" s="53">
        <f t="shared" si="178"/>
        <v>1.0203196092287481E-2</v>
      </c>
      <c r="IM51" s="250"/>
      <c r="IN51" s="424">
        <v>5943</v>
      </c>
      <c r="IO51" s="245">
        <f t="shared" si="179"/>
        <v>5.9831355890440419E-2</v>
      </c>
      <c r="IP51" s="109">
        <v>8150</v>
      </c>
      <c r="IQ51" s="245">
        <f t="shared" si="180"/>
        <v>5.9895181103879258E-2</v>
      </c>
      <c r="IR51" s="244">
        <v>7027</v>
      </c>
      <c r="IS51" s="312">
        <f t="shared" si="181"/>
        <v>2.9944153197279923E-2</v>
      </c>
      <c r="IT51" s="423">
        <v>5773</v>
      </c>
      <c r="IU51" s="245">
        <f t="shared" si="182"/>
        <v>2.9957430821504979E-2</v>
      </c>
      <c r="IV51" s="423">
        <v>6884</v>
      </c>
      <c r="IW51" s="245">
        <f t="shared" si="183"/>
        <v>2.9937349713731663E-2</v>
      </c>
      <c r="IX51" s="423">
        <v>6176</v>
      </c>
      <c r="IY51" s="53">
        <f t="shared" si="184"/>
        <v>1.9904254737754576E-2</v>
      </c>
      <c r="IZ51" s="423">
        <v>6601</v>
      </c>
      <c r="JA51" s="53">
        <f t="shared" si="185"/>
        <v>2.9943677250751016E-2</v>
      </c>
      <c r="JB51" s="109">
        <v>6362</v>
      </c>
      <c r="JC51" s="53">
        <f t="shared" si="186"/>
        <v>1.9927325579749841E-2</v>
      </c>
      <c r="JD51" s="109">
        <v>6948</v>
      </c>
      <c r="JE51" s="312">
        <f t="shared" si="187"/>
        <v>9.926164126361341E-3</v>
      </c>
      <c r="JF51" s="109">
        <v>6147</v>
      </c>
      <c r="JG51" s="333">
        <f t="shared" si="188"/>
        <v>1.9890467046266097E-2</v>
      </c>
      <c r="JH51" s="109">
        <v>5373</v>
      </c>
      <c r="JI51" s="333">
        <f t="shared" si="189"/>
        <v>1.4843922986337419E-2</v>
      </c>
      <c r="JJ51" s="109">
        <v>9277</v>
      </c>
      <c r="JK51" s="333">
        <f t="shared" si="190"/>
        <v>9.9935610590039352E-3</v>
      </c>
      <c r="JL51" s="317">
        <f t="shared" si="130"/>
        <v>80661</v>
      </c>
      <c r="JM51" s="316">
        <f t="shared" si="191"/>
        <v>2.7563648691678377E-2</v>
      </c>
      <c r="JN51" s="318"/>
      <c r="JO51" s="424">
        <v>78497.327248486996</v>
      </c>
      <c r="JP51" s="244">
        <v>5607.49591618457</v>
      </c>
      <c r="JQ51" s="244">
        <v>7689.4396212951797</v>
      </c>
      <c r="JR51" s="244">
        <v>6822.7000252255602</v>
      </c>
      <c r="JS51" s="244">
        <v>5605.0860232110699</v>
      </c>
      <c r="JT51" s="244">
        <v>6683.9016974317801</v>
      </c>
      <c r="JU51" s="244">
        <v>6055.4703750971403</v>
      </c>
      <c r="JV51" s="244">
        <v>6409.0883276454297</v>
      </c>
      <c r="JW51" s="244">
        <v>6237.6993344929697</v>
      </c>
      <c r="JX51" s="244">
        <v>6879.7108608532599</v>
      </c>
      <c r="JY51" s="244">
        <v>6027.1178117808104</v>
      </c>
      <c r="JZ51" s="244">
        <v>5294.41018298568</v>
      </c>
      <c r="KA51" s="244">
        <v>9185.2070722835397</v>
      </c>
    </row>
    <row r="52" spans="1:287" s="92" customFormat="1" ht="28.8" hidden="1" customHeight="1">
      <c r="A52" s="684" t="s">
        <v>108</v>
      </c>
      <c r="B52" s="273" t="s">
        <v>206</v>
      </c>
      <c r="C52" s="274">
        <v>2.2826</v>
      </c>
      <c r="D52" s="275">
        <f t="shared" si="78"/>
        <v>-0.27052507110670809</v>
      </c>
      <c r="E52" s="319">
        <v>2.1524999999999999</v>
      </c>
      <c r="F52" s="275">
        <f t="shared" si="79"/>
        <v>-0.20248240088921821</v>
      </c>
      <c r="G52" s="319">
        <v>2.2928999999999999</v>
      </c>
      <c r="H52" s="275">
        <f t="shared" si="80"/>
        <v>-0.1191317710334231</v>
      </c>
      <c r="I52" s="319">
        <v>2.2599999999999998</v>
      </c>
      <c r="J52" s="275">
        <f t="shared" si="81"/>
        <v>-1.2496722887354927E-2</v>
      </c>
      <c r="K52" s="319">
        <v>2.0421</v>
      </c>
      <c r="L52" s="275">
        <f t="shared" si="82"/>
        <v>-0.19140764205107896</v>
      </c>
      <c r="M52" s="319">
        <v>2.0575999999999999</v>
      </c>
      <c r="N52" s="275">
        <f t="shared" si="83"/>
        <v>-0.19489767969636496</v>
      </c>
      <c r="O52" s="319">
        <v>1.9482999999999999</v>
      </c>
      <c r="P52" s="275">
        <f t="shared" si="84"/>
        <v>-0.19524989673688553</v>
      </c>
      <c r="Q52" s="126"/>
      <c r="R52" s="126"/>
      <c r="S52" s="274">
        <f t="shared" si="97"/>
        <v>15.035999999999998</v>
      </c>
      <c r="T52" s="275">
        <f t="shared" si="98"/>
        <v>-0.28074279235968613</v>
      </c>
      <c r="U52" s="275"/>
      <c r="V52" s="274">
        <v>3.1291000000000002</v>
      </c>
      <c r="W52" s="275">
        <f t="shared" si="85"/>
        <v>-0.21842841442701555</v>
      </c>
      <c r="X52" s="274">
        <v>2.6989999999999998</v>
      </c>
      <c r="Y52" s="275">
        <f t="shared" si="86"/>
        <v>0.18294179523141652</v>
      </c>
      <c r="Z52" s="274">
        <v>2.6030000000000002</v>
      </c>
      <c r="AA52" s="275">
        <f t="shared" si="87"/>
        <v>1.4973095219527499E-2</v>
      </c>
      <c r="AB52" s="274">
        <v>2.2886000000000002</v>
      </c>
      <c r="AC52" s="275">
        <f t="shared" si="88"/>
        <v>-0.23858003127391281</v>
      </c>
      <c r="AD52" s="274">
        <v>2.5255000000000001</v>
      </c>
      <c r="AE52" s="275">
        <f t="shared" si="89"/>
        <v>-0.26355232846353482</v>
      </c>
      <c r="AF52" s="274">
        <v>2.5556999999999999</v>
      </c>
      <c r="AG52" s="275">
        <f t="shared" si="90"/>
        <v>-0.24808026126099625</v>
      </c>
      <c r="AH52" s="274">
        <v>2.4209999999999998</v>
      </c>
      <c r="AI52" s="275">
        <f t="shared" si="91"/>
        <v>-0.11477567735566208</v>
      </c>
      <c r="AJ52" s="274">
        <v>2.6829999999999998</v>
      </c>
      <c r="AK52" s="275">
        <f t="shared" si="92"/>
        <v>2.0152091254752813E-2</v>
      </c>
      <c r="AL52" s="274">
        <v>2.4104999999999999</v>
      </c>
      <c r="AM52" s="275">
        <f t="shared" si="93"/>
        <v>-4.0100350430073317E-2</v>
      </c>
      <c r="AN52" s="274">
        <v>2.71</v>
      </c>
      <c r="AO52" s="275">
        <f t="shared" si="94"/>
        <v>-6.6257795541467046E-2</v>
      </c>
      <c r="AP52" s="274">
        <v>2.4834999999999998</v>
      </c>
      <c r="AQ52" s="275">
        <f t="shared" si="95"/>
        <v>-0.22288628825333257</v>
      </c>
      <c r="AR52" s="274">
        <v>2.3858000000000001</v>
      </c>
      <c r="AS52" s="275">
        <f t="shared" si="96"/>
        <v>-0.2413266766305211</v>
      </c>
      <c r="AT52" s="276">
        <f t="shared" si="99"/>
        <v>30.8947</v>
      </c>
      <c r="AU52" s="275">
        <f t="shared" si="100"/>
        <v>-0.13708222307877072</v>
      </c>
      <c r="AV52" s="277"/>
      <c r="AW52" s="363">
        <v>4.0035999999999996</v>
      </c>
      <c r="AX52" s="279">
        <v>1.25949545685422</v>
      </c>
      <c r="AY52" s="278">
        <v>2.2816000000000001</v>
      </c>
      <c r="AZ52" s="279">
        <f t="shared" si="67"/>
        <v>2.9370629370629509E-2</v>
      </c>
      <c r="BA52" s="278">
        <v>2.5646</v>
      </c>
      <c r="BB52" s="279">
        <f t="shared" si="68"/>
        <v>7.3278928646160368E-2</v>
      </c>
      <c r="BC52" s="278">
        <v>3.0057</v>
      </c>
      <c r="BD52" s="279">
        <f t="shared" si="69"/>
        <v>6.3399964620555638E-2</v>
      </c>
      <c r="BE52" s="364">
        <v>3.4293</v>
      </c>
      <c r="BF52" s="279">
        <f t="shared" si="70"/>
        <v>8.4981175056158431E-2</v>
      </c>
      <c r="BG52" s="281">
        <v>3.3988999999999998</v>
      </c>
      <c r="BH52" s="279">
        <f t="shared" si="71"/>
        <v>7.6589274967533427E-2</v>
      </c>
      <c r="BI52" s="281">
        <v>2.7349000000000001</v>
      </c>
      <c r="BJ52" s="279">
        <f t="shared" si="72"/>
        <v>-0.21866697140245128</v>
      </c>
      <c r="BK52" s="281">
        <v>2.63</v>
      </c>
      <c r="BL52" s="279">
        <f t="shared" si="73"/>
        <v>-0.22016308376575244</v>
      </c>
      <c r="BM52" s="281">
        <v>2.5112000000000001</v>
      </c>
      <c r="BN52" s="279">
        <f t="shared" si="74"/>
        <v>-0.21681636726546905</v>
      </c>
      <c r="BO52" s="281">
        <v>2.9022999999999999</v>
      </c>
      <c r="BP52" s="279">
        <f t="shared" si="75"/>
        <v>-0.21642052971192527</v>
      </c>
      <c r="BQ52" s="281">
        <v>3.1958000000000002</v>
      </c>
      <c r="BR52" s="279">
        <f t="shared" si="76"/>
        <v>-0.22454624866543715</v>
      </c>
      <c r="BS52" s="281">
        <v>3.1446999999999998</v>
      </c>
      <c r="BT52" s="279">
        <f t="shared" si="77"/>
        <v>-0.21486530347289845</v>
      </c>
      <c r="BU52" s="278">
        <f t="shared" si="101"/>
        <v>35.802599999999998</v>
      </c>
      <c r="BV52" s="279">
        <f t="shared" si="102"/>
        <v>-4.3524489872247552E-2</v>
      </c>
      <c r="BW52" s="282"/>
      <c r="BX52" s="363">
        <v>1.7719</v>
      </c>
      <c r="BY52" s="279">
        <f t="shared" si="103"/>
        <v>-0.1195090439276485</v>
      </c>
      <c r="BZ52" s="363">
        <v>2.2164999999999999</v>
      </c>
      <c r="CA52" s="279">
        <f t="shared" si="104"/>
        <v>4.9280439310736446E-2</v>
      </c>
      <c r="CB52" s="278">
        <v>2.3895</v>
      </c>
      <c r="CC52" s="279">
        <f t="shared" si="105"/>
        <v>0.2288506042684495</v>
      </c>
      <c r="CD52" s="278">
        <v>2.8264999999999998</v>
      </c>
      <c r="CE52" s="279">
        <v>0.59302260046215405</v>
      </c>
      <c r="CF52" s="281">
        <v>3.1606999999999998</v>
      </c>
      <c r="CG52" s="279">
        <f t="shared" si="106"/>
        <v>0.75760440415948382</v>
      </c>
      <c r="CH52" s="281">
        <v>3.1570999999999998</v>
      </c>
      <c r="CI52" s="279">
        <f t="shared" si="107"/>
        <v>0.68955367654928801</v>
      </c>
      <c r="CJ52" s="281">
        <v>3.5003000000000002</v>
      </c>
      <c r="CK52" s="279">
        <f t="shared" si="108"/>
        <v>0.756825938566553</v>
      </c>
      <c r="CL52" s="278">
        <v>3.3725000000000001</v>
      </c>
      <c r="CM52" s="279">
        <f t="shared" si="109"/>
        <v>1.2081450926471549</v>
      </c>
      <c r="CN52" s="278">
        <v>3.2063999999999999</v>
      </c>
      <c r="CO52" s="279">
        <f t="shared" si="110"/>
        <v>1.3085895312837494</v>
      </c>
      <c r="CP52" s="278">
        <v>3.7039</v>
      </c>
      <c r="CQ52" s="279">
        <f t="shared" si="111"/>
        <v>2.163293193270134</v>
      </c>
      <c r="CR52" s="278">
        <v>4.1212</v>
      </c>
      <c r="CS52" s="279">
        <f t="shared" si="112"/>
        <v>1.9700201787258576</v>
      </c>
      <c r="CT52" s="278">
        <v>4.0053000000000001</v>
      </c>
      <c r="CU52" s="279">
        <f t="shared" si="113"/>
        <v>2.1945286329558145</v>
      </c>
      <c r="CV52" s="278">
        <f t="shared" si="114"/>
        <v>37.431799999999996</v>
      </c>
      <c r="CW52" s="279">
        <f t="shared" si="115"/>
        <v>0.85018337831291912</v>
      </c>
      <c r="CX52" s="283">
        <f t="shared" si="116"/>
        <v>-2.8122876831990662E-2</v>
      </c>
      <c r="CY52" s="283"/>
      <c r="CZ52" s="367">
        <v>2.0124</v>
      </c>
      <c r="DA52" s="363">
        <v>2.1124000000000001</v>
      </c>
      <c r="DB52" s="363">
        <v>1.9444999999999999</v>
      </c>
      <c r="DC52" s="363">
        <v>1.7743</v>
      </c>
      <c r="DD52" s="278">
        <v>1.7983</v>
      </c>
      <c r="DE52" s="278">
        <v>1.8686</v>
      </c>
      <c r="DF52" s="278">
        <v>1.9923999999999999</v>
      </c>
      <c r="DG52" s="278">
        <v>1.5273000000000001</v>
      </c>
      <c r="DH52" s="278">
        <v>1.3889</v>
      </c>
      <c r="DI52" s="278">
        <v>1.1709000000000001</v>
      </c>
      <c r="DJ52" s="278">
        <v>1.3875999999999999</v>
      </c>
      <c r="DK52" s="278">
        <v>1.2538</v>
      </c>
      <c r="DL52" s="278">
        <v>20.231400000000001</v>
      </c>
      <c r="DM52" s="286">
        <v>-0.40195982796080298</v>
      </c>
      <c r="DN52" s="287"/>
      <c r="DO52" s="288">
        <v>1.9767999999999999</v>
      </c>
      <c r="DP52" s="289">
        <f t="shared" si="132"/>
        <v>-0.57041029207232274</v>
      </c>
      <c r="DQ52" s="292">
        <v>2.0861999999999998</v>
      </c>
      <c r="DR52" s="291"/>
      <c r="DS52" s="292">
        <v>3.5771000000000002</v>
      </c>
      <c r="DT52" s="291">
        <f t="shared" si="117"/>
        <v>-0.1232598039215686</v>
      </c>
      <c r="DU52" s="292">
        <f t="shared" si="118"/>
        <v>7.6401000000000003</v>
      </c>
      <c r="DV52" s="292">
        <v>3.8622000000000001</v>
      </c>
      <c r="DW52" s="291">
        <f t="shared" si="119"/>
        <v>-4.4009900990099E-2</v>
      </c>
      <c r="DX52" s="292">
        <v>4.6016000000000004</v>
      </c>
      <c r="DY52" s="291">
        <f t="shared" si="120"/>
        <v>-7.038383838383834E-2</v>
      </c>
      <c r="DZ52" s="292">
        <v>4.3906999999999998</v>
      </c>
      <c r="EA52" s="291">
        <f t="shared" si="121"/>
        <v>-3.5010989010989015E-2</v>
      </c>
      <c r="EB52" s="292">
        <v>3.7282000000000002</v>
      </c>
      <c r="EC52" s="291">
        <f t="shared" si="122"/>
        <v>-0.22004184100418411</v>
      </c>
      <c r="ED52" s="292">
        <v>1.3720000000000001</v>
      </c>
      <c r="EE52" s="291">
        <f t="shared" si="123"/>
        <v>-0.77434210526315794</v>
      </c>
      <c r="EF52" s="292">
        <v>1.9414</v>
      </c>
      <c r="EG52" s="291">
        <f t="shared" si="124"/>
        <v>-0.56470852017937223</v>
      </c>
      <c r="EH52" s="292">
        <v>2.1796000000000002</v>
      </c>
      <c r="EI52" s="291">
        <f t="shared" si="125"/>
        <v>-0.65777987125137372</v>
      </c>
      <c r="EJ52" s="292">
        <v>2.1141999999999999</v>
      </c>
      <c r="EK52" s="291">
        <f t="shared" si="126"/>
        <v>-0.62745374449339208</v>
      </c>
      <c r="EL52" s="292">
        <v>1.9995000000000001</v>
      </c>
      <c r="EM52" s="291">
        <f t="shared" si="127"/>
        <v>-0.24999999999999994</v>
      </c>
      <c r="EN52" s="290">
        <f t="shared" si="131"/>
        <v>33.829500000000003</v>
      </c>
      <c r="EO52" s="291">
        <f t="shared" si="128"/>
        <v>-0.77925285481239814</v>
      </c>
      <c r="EP52" s="293">
        <v>105.6</v>
      </c>
      <c r="EQ52" s="291">
        <f t="shared" si="133"/>
        <v>-9.8976109215017136E-2</v>
      </c>
      <c r="ER52" s="292">
        <v>0</v>
      </c>
      <c r="ES52" s="291">
        <f t="shared" si="134"/>
        <v>-1</v>
      </c>
      <c r="ET52" s="292">
        <v>4.08</v>
      </c>
      <c r="EU52" s="291">
        <f t="shared" si="135"/>
        <v>-0.9674381484437351</v>
      </c>
      <c r="EV52" s="292">
        <v>4.04</v>
      </c>
      <c r="EW52" s="291">
        <f t="shared" si="136"/>
        <v>-0.9595999999999999</v>
      </c>
      <c r="EX52" s="292">
        <v>4.95</v>
      </c>
      <c r="EY52" s="291">
        <f t="shared" si="137"/>
        <v>-0.95010080645161288</v>
      </c>
      <c r="EZ52" s="292">
        <v>4.55</v>
      </c>
      <c r="FA52" s="291">
        <f t="shared" si="138"/>
        <v>-0.956872037914692</v>
      </c>
      <c r="FB52" s="292">
        <v>4.78</v>
      </c>
      <c r="FC52" s="291">
        <f t="shared" si="139"/>
        <v>-0.95430210325047804</v>
      </c>
      <c r="FD52" s="292">
        <v>6.08</v>
      </c>
      <c r="FE52" s="291">
        <f t="shared" si="140"/>
        <v>-0.94027504911591353</v>
      </c>
      <c r="FF52" s="292">
        <v>4.46</v>
      </c>
      <c r="FG52" s="291">
        <f t="shared" si="141"/>
        <v>-0.95627450980392159</v>
      </c>
      <c r="FH52" s="292">
        <v>6.3689999999999998</v>
      </c>
      <c r="FI52" s="291">
        <f t="shared" si="142"/>
        <v>-0.93916905444126075</v>
      </c>
      <c r="FJ52" s="292">
        <v>5.6749999999999998</v>
      </c>
      <c r="FK52" s="291">
        <f t="shared" si="143"/>
        <v>-0.9389784946236559</v>
      </c>
      <c r="FL52" s="292">
        <v>2.6659999999999999</v>
      </c>
      <c r="FM52" s="291">
        <f t="shared" si="144"/>
        <v>-0.97554128440366972</v>
      </c>
      <c r="FN52" s="292">
        <f t="shared" si="129"/>
        <v>153.25000000000003</v>
      </c>
      <c r="FO52" s="291">
        <f t="shared" si="145"/>
        <v>-0.88499061913696064</v>
      </c>
      <c r="FP52" s="293">
        <v>117.2</v>
      </c>
      <c r="FQ52" s="293">
        <v>170.2</v>
      </c>
      <c r="FR52" s="293">
        <v>125.3</v>
      </c>
      <c r="FS52" s="293">
        <v>100</v>
      </c>
      <c r="FT52" s="293">
        <v>99.2</v>
      </c>
      <c r="FU52" s="293">
        <v>105.5</v>
      </c>
      <c r="FV52" s="390" t="s">
        <v>374</v>
      </c>
      <c r="FW52" s="390" t="s">
        <v>375</v>
      </c>
      <c r="FX52" s="390" t="s">
        <v>376</v>
      </c>
      <c r="FY52" s="390" t="s">
        <v>377</v>
      </c>
      <c r="FZ52" s="294">
        <f t="shared" si="146"/>
        <v>-9.9742046431642264E-2</v>
      </c>
      <c r="GA52" s="390" t="s">
        <v>378</v>
      </c>
      <c r="GB52" s="294">
        <f t="shared" si="147"/>
        <v>-9.9709583736689228E-2</v>
      </c>
      <c r="GC52" s="390" t="s">
        <v>379</v>
      </c>
      <c r="GD52" s="294">
        <f t="shared" si="148"/>
        <v>-9.9173553719008267E-2</v>
      </c>
      <c r="GE52" s="293">
        <f t="shared" si="149"/>
        <v>1332.5000000000002</v>
      </c>
      <c r="GF52" s="295">
        <f t="shared" si="150"/>
        <v>-9.9175229853974992E-2</v>
      </c>
      <c r="GG52" s="249"/>
      <c r="GH52" s="296"/>
      <c r="GI52" s="297">
        <v>130</v>
      </c>
      <c r="GJ52" s="294">
        <f t="shared" si="151"/>
        <v>-9.7222222222222224E-2</v>
      </c>
      <c r="GK52" s="293">
        <v>189</v>
      </c>
      <c r="GL52" s="294">
        <f t="shared" si="152"/>
        <v>-9.569377990430622E-2</v>
      </c>
      <c r="GM52" s="293">
        <v>139</v>
      </c>
      <c r="GN52" s="294">
        <f t="shared" si="153"/>
        <v>-9.7402597402597407E-2</v>
      </c>
      <c r="GO52" s="293">
        <v>111</v>
      </c>
      <c r="GP52" s="294">
        <f t="shared" si="154"/>
        <v>-9.7560975609756101E-2</v>
      </c>
      <c r="GQ52" s="293">
        <v>110</v>
      </c>
      <c r="GR52" s="294">
        <f t="shared" si="155"/>
        <v>-9.8360655737704916E-2</v>
      </c>
      <c r="GS52" s="293">
        <v>117.2</v>
      </c>
      <c r="GT52" s="294">
        <f t="shared" si="156"/>
        <v>-9.8461538461538434E-2</v>
      </c>
      <c r="GU52" s="293">
        <v>116.2</v>
      </c>
      <c r="GV52" s="294">
        <f t="shared" si="157"/>
        <v>-9.9224806201550372E-2</v>
      </c>
      <c r="GW52" s="293">
        <v>113</v>
      </c>
      <c r="GX52" s="294">
        <f t="shared" si="158"/>
        <v>-9.6000000000000002E-2</v>
      </c>
      <c r="GY52" s="293">
        <v>113.2</v>
      </c>
      <c r="GZ52" s="294">
        <f t="shared" si="159"/>
        <v>-9.8007968127490019E-2</v>
      </c>
      <c r="HA52" s="293">
        <v>116.3</v>
      </c>
      <c r="HB52" s="294">
        <f t="shared" si="160"/>
        <v>-9.8449612403100795E-2</v>
      </c>
      <c r="HC52" s="293">
        <v>103.3</v>
      </c>
      <c r="HD52" s="294">
        <f t="shared" si="161"/>
        <v>-9.8603839441535751E-2</v>
      </c>
      <c r="HE52" s="293">
        <v>121</v>
      </c>
      <c r="HF52" s="294">
        <f t="shared" si="162"/>
        <v>-9.8360655737704847E-2</v>
      </c>
      <c r="HG52" s="293">
        <f t="shared" si="163"/>
        <v>1479.2</v>
      </c>
      <c r="HH52" s="293">
        <f t="shared" si="164"/>
        <v>1479.2</v>
      </c>
      <c r="HI52" s="295"/>
      <c r="HJ52" s="287"/>
      <c r="HK52" s="391"/>
      <c r="HL52" s="297">
        <v>144</v>
      </c>
      <c r="HM52" s="298">
        <f t="shared" si="165"/>
        <v>-9.7178683385579931E-2</v>
      </c>
      <c r="HN52" s="373">
        <v>209</v>
      </c>
      <c r="HO52" s="298">
        <f t="shared" si="166"/>
        <v>-9.9137931034482762E-2</v>
      </c>
      <c r="HP52" s="373">
        <v>154</v>
      </c>
      <c r="HQ52" s="377">
        <f t="shared" si="167"/>
        <v>-9.9415204678362568E-2</v>
      </c>
      <c r="HR52" s="375">
        <v>123</v>
      </c>
      <c r="HS52" s="376">
        <f t="shared" si="168"/>
        <v>-9.5588235294117641E-2</v>
      </c>
      <c r="HT52" s="375">
        <v>122</v>
      </c>
      <c r="HU52" s="376">
        <f t="shared" si="169"/>
        <v>-9.6296296296296297E-2</v>
      </c>
      <c r="HV52" s="377"/>
      <c r="HW52" s="375">
        <v>130</v>
      </c>
      <c r="HX52" s="376">
        <f t="shared" si="170"/>
        <v>-9.7222222222222224E-2</v>
      </c>
      <c r="HY52" s="375">
        <v>129</v>
      </c>
      <c r="HZ52" s="376">
        <f t="shared" si="171"/>
        <v>-9.7902097902097904E-2</v>
      </c>
      <c r="IA52" s="375">
        <v>125</v>
      </c>
      <c r="IB52" s="308">
        <f t="shared" si="172"/>
        <v>-9.420289855072464E-2</v>
      </c>
      <c r="IC52" s="375">
        <v>125.5</v>
      </c>
      <c r="ID52" s="308">
        <f t="shared" si="173"/>
        <v>-9.7122302158273388E-2</v>
      </c>
      <c r="IE52" s="375">
        <v>129</v>
      </c>
      <c r="IF52" s="295">
        <f t="shared" si="174"/>
        <v>-9.7902097902097904E-2</v>
      </c>
      <c r="IG52" s="375">
        <v>114.6</v>
      </c>
      <c r="IH52" s="308">
        <f t="shared" si="175"/>
        <v>-9.7637795275590591E-2</v>
      </c>
      <c r="II52" s="293">
        <v>134.19999999999999</v>
      </c>
      <c r="IJ52" s="240">
        <f t="shared" si="176"/>
        <v>-9.9328859060402758E-2</v>
      </c>
      <c r="IK52" s="309">
        <f t="shared" si="177"/>
        <v>1639.3</v>
      </c>
      <c r="IL52" s="53">
        <f t="shared" si="178"/>
        <v>-9.7550233966418931E-2</v>
      </c>
      <c r="IM52" s="310"/>
      <c r="IN52" s="378">
        <v>159.5</v>
      </c>
      <c r="IO52" s="328">
        <f t="shared" si="179"/>
        <v>-6.8729564502516549E-2</v>
      </c>
      <c r="IP52" s="329">
        <v>232</v>
      </c>
      <c r="IQ52" s="328">
        <f t="shared" si="180"/>
        <v>-1.3028256564370122E-2</v>
      </c>
      <c r="IR52" s="329">
        <v>171</v>
      </c>
      <c r="IS52" s="312">
        <f t="shared" si="181"/>
        <v>-9.4450279020020761E-2</v>
      </c>
      <c r="IT52" s="420">
        <v>136</v>
      </c>
      <c r="IU52" s="328">
        <f t="shared" si="182"/>
        <v>-9.0825801691037114E-2</v>
      </c>
      <c r="IV52" s="420">
        <v>135</v>
      </c>
      <c r="IW52" s="328">
        <f t="shared" si="183"/>
        <v>-9.607992710265828E-2</v>
      </c>
      <c r="IX52" s="420">
        <v>144</v>
      </c>
      <c r="IY52" s="328">
        <f t="shared" si="184"/>
        <v>-9.2193271057240428E-2</v>
      </c>
      <c r="IZ52" s="420">
        <v>143</v>
      </c>
      <c r="JA52" s="328">
        <f t="shared" si="185"/>
        <v>-9.6032188046187059E-2</v>
      </c>
      <c r="JB52" s="329">
        <v>138</v>
      </c>
      <c r="JC52" s="328">
        <f t="shared" si="186"/>
        <v>-9.7485462903596748E-2</v>
      </c>
      <c r="JD52" s="329">
        <v>139</v>
      </c>
      <c r="JE52" s="380">
        <f t="shared" si="187"/>
        <v>-9.5191090235574038E-2</v>
      </c>
      <c r="JF52" s="329">
        <v>143</v>
      </c>
      <c r="JG52" s="333">
        <f t="shared" si="188"/>
        <v>-9.8623424458960579E-2</v>
      </c>
      <c r="JH52" s="293">
        <v>127</v>
      </c>
      <c r="JI52" s="316">
        <f t="shared" si="189"/>
        <v>-0.10636416933626756</v>
      </c>
      <c r="JJ52" s="383">
        <v>149</v>
      </c>
      <c r="JK52" s="316">
        <f t="shared" si="190"/>
        <v>-0.1155707398048456</v>
      </c>
      <c r="JL52" s="317">
        <f t="shared" si="130"/>
        <v>1816.5</v>
      </c>
      <c r="JM52" s="316">
        <f t="shared" si="191"/>
        <v>-8.5661882681335566E-2</v>
      </c>
      <c r="JN52" s="318"/>
      <c r="JO52" s="301">
        <v>1986.6830066397799</v>
      </c>
      <c r="JP52" s="292">
        <v>171.27140937830299</v>
      </c>
      <c r="JQ52" s="292">
        <v>235.06245395882601</v>
      </c>
      <c r="JR52" s="292">
        <v>188.83557251273299</v>
      </c>
      <c r="JS52" s="292">
        <v>149.58629518188701</v>
      </c>
      <c r="JT52" s="292">
        <v>149.34948791134099</v>
      </c>
      <c r="JU52" s="292">
        <v>158.624072072812</v>
      </c>
      <c r="JV52" s="292">
        <v>158.191473312444</v>
      </c>
      <c r="JW52" s="292">
        <v>152.90612430906401</v>
      </c>
      <c r="JX52" s="292">
        <v>153.62359775633701</v>
      </c>
      <c r="JY52" s="292">
        <v>158.646234970291</v>
      </c>
      <c r="JZ52" s="292">
        <v>142.11605627504099</v>
      </c>
      <c r="KA52" s="292">
        <v>168.470229000703</v>
      </c>
    </row>
    <row r="53" spans="1:287" s="93" customFormat="1" ht="28.8" hidden="1" customHeight="1">
      <c r="A53" s="662"/>
      <c r="B53" s="71" t="s">
        <v>209</v>
      </c>
      <c r="C53" s="319">
        <v>237.4332</v>
      </c>
      <c r="D53" s="275">
        <f t="shared" si="78"/>
        <v>-0.10698407050755254</v>
      </c>
      <c r="E53" s="319">
        <v>176.7706</v>
      </c>
      <c r="F53" s="275">
        <f t="shared" si="79"/>
        <v>-0.10089686212696647</v>
      </c>
      <c r="G53" s="319">
        <v>172.2912</v>
      </c>
      <c r="H53" s="275">
        <f t="shared" si="80"/>
        <v>6.9308110523571997E-2</v>
      </c>
      <c r="I53" s="319">
        <v>179.44909999999999</v>
      </c>
      <c r="J53" s="275">
        <f t="shared" si="81"/>
        <v>0.22172454313604528</v>
      </c>
      <c r="K53" s="319">
        <v>154.25380000000001</v>
      </c>
      <c r="L53" s="275">
        <f t="shared" si="82"/>
        <v>-6.523159263644851E-2</v>
      </c>
      <c r="M53" s="319">
        <v>175.321</v>
      </c>
      <c r="N53" s="275">
        <f t="shared" si="83"/>
        <v>-2.7712152974190163E-2</v>
      </c>
      <c r="O53" s="319">
        <v>169.98249999999999</v>
      </c>
      <c r="P53" s="275">
        <f t="shared" si="84"/>
        <v>-0.10198534500520384</v>
      </c>
      <c r="Q53" s="126"/>
      <c r="R53" s="126"/>
      <c r="S53" s="274">
        <f t="shared" si="97"/>
        <v>1265.5013999999999</v>
      </c>
      <c r="T53" s="275">
        <f t="shared" si="98"/>
        <v>-0.17092120215834106</v>
      </c>
      <c r="U53" s="275"/>
      <c r="V53" s="319">
        <v>265.87790000000001</v>
      </c>
      <c r="W53" s="275">
        <f t="shared" si="85"/>
        <v>7.6763980364737083E-2</v>
      </c>
      <c r="X53" s="111">
        <v>196.60769999999999</v>
      </c>
      <c r="Y53" s="320">
        <f t="shared" si="86"/>
        <v>0.55751077381329606</v>
      </c>
      <c r="Z53" s="111">
        <v>161.124</v>
      </c>
      <c r="AA53" s="320">
        <f t="shared" si="87"/>
        <v>0.19542112842519477</v>
      </c>
      <c r="AB53" s="111">
        <v>146.8818</v>
      </c>
      <c r="AC53" s="320">
        <f t="shared" si="88"/>
        <v>-9.1548498704569381E-2</v>
      </c>
      <c r="AD53" s="111">
        <v>165.01820000000001</v>
      </c>
      <c r="AE53" s="320">
        <f t="shared" si="89"/>
        <v>-0.12153944677994533</v>
      </c>
      <c r="AF53" s="111">
        <v>180.31800000000001</v>
      </c>
      <c r="AG53" s="320">
        <f t="shared" si="90"/>
        <v>-0.11638450637139308</v>
      </c>
      <c r="AH53" s="111">
        <v>189.28700000000001</v>
      </c>
      <c r="AI53" s="320">
        <f t="shared" si="91"/>
        <v>-0.27687613485333484</v>
      </c>
      <c r="AJ53" s="111">
        <v>221.28</v>
      </c>
      <c r="AK53" s="320">
        <f t="shared" si="92"/>
        <v>-0.14307356524460035</v>
      </c>
      <c r="AL53" s="111">
        <v>248.10319999999999</v>
      </c>
      <c r="AM53" s="320">
        <f t="shared" si="93"/>
        <v>-7.1539219715484048E-3</v>
      </c>
      <c r="AN53" s="111">
        <v>208.82089999999999</v>
      </c>
      <c r="AO53" s="320">
        <f t="shared" si="94"/>
        <v>-5.3750904012455858E-2</v>
      </c>
      <c r="AP53" s="111">
        <v>208.7586</v>
      </c>
      <c r="AQ53" s="320">
        <f t="shared" si="95"/>
        <v>-8.4394514751276906E-2</v>
      </c>
      <c r="AR53" s="111">
        <v>205.6995</v>
      </c>
      <c r="AS53" s="320">
        <f t="shared" si="96"/>
        <v>-9.4034752682337408E-2</v>
      </c>
      <c r="AT53" s="276">
        <f t="shared" si="99"/>
        <v>2397.7768000000001</v>
      </c>
      <c r="AU53" s="275">
        <f t="shared" si="100"/>
        <v>-4.3625772704046217E-2</v>
      </c>
      <c r="AV53" s="277"/>
      <c r="AW53" s="384">
        <v>246.92310000000001</v>
      </c>
      <c r="AX53" s="343">
        <v>1.9017993233293899</v>
      </c>
      <c r="AY53" s="360">
        <v>126.232</v>
      </c>
      <c r="AZ53" s="344">
        <f t="shared" si="67"/>
        <v>0.18843387740768658</v>
      </c>
      <c r="BA53" s="360">
        <v>134.7843</v>
      </c>
      <c r="BB53" s="344">
        <f t="shared" si="68"/>
        <v>8.5724205206444415E-2</v>
      </c>
      <c r="BC53" s="360">
        <v>161.68369999999999</v>
      </c>
      <c r="BD53" s="344">
        <f t="shared" si="69"/>
        <v>6.8104646492405552E-2</v>
      </c>
      <c r="BE53" s="321">
        <v>187.8493</v>
      </c>
      <c r="BF53" s="344">
        <f t="shared" si="70"/>
        <v>8.1732275302897728E-2</v>
      </c>
      <c r="BG53" s="319">
        <v>204.0684</v>
      </c>
      <c r="BH53" s="344">
        <f t="shared" si="71"/>
        <v>0.18785510929551785</v>
      </c>
      <c r="BI53" s="319">
        <v>261.7629</v>
      </c>
      <c r="BJ53" s="344">
        <f t="shared" si="72"/>
        <v>0.22072912760992325</v>
      </c>
      <c r="BK53" s="319">
        <v>258.22519999999997</v>
      </c>
      <c r="BL53" s="344">
        <f t="shared" si="73"/>
        <v>0.24009009225331468</v>
      </c>
      <c r="BM53" s="319">
        <v>249.89089999999999</v>
      </c>
      <c r="BN53" s="344">
        <f t="shared" si="74"/>
        <v>0.25655718951372641</v>
      </c>
      <c r="BO53" s="319">
        <v>220.68279999999999</v>
      </c>
      <c r="BP53" s="344">
        <f t="shared" si="75"/>
        <v>-5.2323384315180577E-2</v>
      </c>
      <c r="BQ53" s="319">
        <v>228.00059999999999</v>
      </c>
      <c r="BR53" s="344">
        <f t="shared" si="76"/>
        <v>-9.6046761219398036E-2</v>
      </c>
      <c r="BS53" s="319">
        <v>227.05009999999999</v>
      </c>
      <c r="BT53" s="344">
        <f t="shared" si="77"/>
        <v>-9.6031258472837E-2</v>
      </c>
      <c r="BU53" s="274">
        <f t="shared" si="101"/>
        <v>2507.1532999999995</v>
      </c>
      <c r="BV53" s="275">
        <f t="shared" si="102"/>
        <v>0.15533062623708283</v>
      </c>
      <c r="BW53" s="345"/>
      <c r="BX53" s="384">
        <v>85.093100000000007</v>
      </c>
      <c r="BY53" s="344">
        <f t="shared" si="103"/>
        <v>-0.1243692065791856</v>
      </c>
      <c r="BZ53" s="384">
        <v>106.2171</v>
      </c>
      <c r="CA53" s="344">
        <f t="shared" si="104"/>
        <v>-7.0345649708020042E-2</v>
      </c>
      <c r="CB53" s="360">
        <v>124.14230000000001</v>
      </c>
      <c r="CC53" s="275">
        <f t="shared" si="105"/>
        <v>0.15253168846384879</v>
      </c>
      <c r="CD53" s="274">
        <v>151.37440000000001</v>
      </c>
      <c r="CE53" s="275">
        <v>0.57878521448097298</v>
      </c>
      <c r="CF53" s="319">
        <v>173.65600000000001</v>
      </c>
      <c r="CG53" s="275">
        <f t="shared" si="106"/>
        <v>0.76359234344025206</v>
      </c>
      <c r="CH53" s="319">
        <v>171.79570000000001</v>
      </c>
      <c r="CI53" s="275">
        <f t="shared" si="107"/>
        <v>0.63698984526342572</v>
      </c>
      <c r="CJ53" s="319">
        <v>214.4316</v>
      </c>
      <c r="CK53" s="275">
        <f t="shared" si="108"/>
        <v>0.94257387532579062</v>
      </c>
      <c r="CL53" s="274">
        <v>208.23099999999999</v>
      </c>
      <c r="CM53" s="275">
        <f t="shared" si="109"/>
        <v>1.6895168373304128</v>
      </c>
      <c r="CN53" s="274">
        <v>198.86949999999999</v>
      </c>
      <c r="CO53" s="275">
        <f t="shared" si="110"/>
        <v>1.7399210825794751</v>
      </c>
      <c r="CP53" s="274">
        <v>232.8672</v>
      </c>
      <c r="CQ53" s="275">
        <f t="shared" si="111"/>
        <v>2.7335633536578525</v>
      </c>
      <c r="CR53" s="274">
        <v>252.2261</v>
      </c>
      <c r="CS53" s="275">
        <f t="shared" si="112"/>
        <v>2.2910246005380959</v>
      </c>
      <c r="CT53" s="274">
        <v>251.1703</v>
      </c>
      <c r="CU53" s="275">
        <f t="shared" si="113"/>
        <v>2.82247583276517</v>
      </c>
      <c r="CV53" s="274">
        <f t="shared" si="114"/>
        <v>2170.0743000000002</v>
      </c>
      <c r="CW53" s="275">
        <f t="shared" si="115"/>
        <v>1.0027425558900624</v>
      </c>
      <c r="CX53" s="323">
        <f t="shared" si="116"/>
        <v>-4.1859268331072563E-3</v>
      </c>
      <c r="CY53" s="323"/>
      <c r="CZ53" s="385">
        <v>97.179199999999994</v>
      </c>
      <c r="DA53" s="384">
        <v>114.2544</v>
      </c>
      <c r="DB53" s="384">
        <v>107.7127</v>
      </c>
      <c r="DC53" s="384">
        <v>95.880300000000005</v>
      </c>
      <c r="DD53" s="360">
        <v>98.467200000000005</v>
      </c>
      <c r="DE53" s="360">
        <v>104.9461</v>
      </c>
      <c r="DF53" s="360">
        <v>110.3853</v>
      </c>
      <c r="DG53" s="360">
        <v>77.423199999999994</v>
      </c>
      <c r="DH53" s="360">
        <v>72.5822</v>
      </c>
      <c r="DI53" s="360">
        <v>62.371299999999998</v>
      </c>
      <c r="DJ53" s="360">
        <v>76.640600000000006</v>
      </c>
      <c r="DK53" s="360">
        <v>65.708799999999997</v>
      </c>
      <c r="DL53" s="360">
        <v>1083.5513000000001</v>
      </c>
      <c r="DM53" s="362">
        <v>-0.68353431190152503</v>
      </c>
      <c r="DN53" s="326"/>
      <c r="DO53" s="327">
        <v>93.5929</v>
      </c>
      <c r="DP53" s="84">
        <f t="shared" si="132"/>
        <v>-0.84340819803539346</v>
      </c>
      <c r="DQ53" s="109">
        <v>113.7925</v>
      </c>
      <c r="DR53" s="53"/>
      <c r="DS53" s="109">
        <v>472.22559999999999</v>
      </c>
      <c r="DT53" s="53">
        <f t="shared" si="117"/>
        <v>1.5058402759352614</v>
      </c>
      <c r="DU53" s="109">
        <f t="shared" si="118"/>
        <v>679.61099999999999</v>
      </c>
      <c r="DV53" s="109">
        <v>475.21179999999998</v>
      </c>
      <c r="DW53" s="53">
        <f t="shared" si="119"/>
        <v>1.1920374556021955</v>
      </c>
      <c r="DX53" s="109">
        <v>597.68709999999999</v>
      </c>
      <c r="DY53" s="53">
        <f t="shared" si="120"/>
        <v>1.8326402843601894</v>
      </c>
      <c r="DZ53" s="109">
        <v>637.15200000000004</v>
      </c>
      <c r="EA53" s="53">
        <f t="shared" si="121"/>
        <v>0.95445398773006151</v>
      </c>
      <c r="EB53" s="109">
        <v>442.63709999999998</v>
      </c>
      <c r="EC53" s="53">
        <f t="shared" si="122"/>
        <v>0.83286583850931661</v>
      </c>
      <c r="ED53" s="109">
        <v>87.588300000000004</v>
      </c>
      <c r="EE53" s="53">
        <f t="shared" si="123"/>
        <v>-0.78970396158463385</v>
      </c>
      <c r="EF53" s="109">
        <v>126.9316</v>
      </c>
      <c r="EG53" s="53">
        <f t="shared" si="124"/>
        <v>-0.629937026239067</v>
      </c>
      <c r="EH53" s="109">
        <v>131.95519999999999</v>
      </c>
      <c r="EI53" s="53">
        <f t="shared" si="125"/>
        <v>-0.77575038662202811</v>
      </c>
      <c r="EJ53" s="109">
        <v>128.7484</v>
      </c>
      <c r="EK53" s="53">
        <f t="shared" si="126"/>
        <v>-0.70660984891643686</v>
      </c>
      <c r="EL53" s="109">
        <v>116.39149999999999</v>
      </c>
      <c r="EM53" s="53">
        <f t="shared" si="127"/>
        <v>-0.6664503020507353</v>
      </c>
      <c r="EN53" s="111">
        <f t="shared" si="131"/>
        <v>3423.9139999999998</v>
      </c>
      <c r="EO53" s="53">
        <f t="shared" si="128"/>
        <v>-0.52586877313247982</v>
      </c>
      <c r="EP53" s="386">
        <v>3902</v>
      </c>
      <c r="EQ53" s="53">
        <f t="shared" si="133"/>
        <v>-9.8845265588914544E-2</v>
      </c>
      <c r="ER53" s="109">
        <v>0</v>
      </c>
      <c r="ES53" s="53">
        <f t="shared" si="134"/>
        <v>-1</v>
      </c>
      <c r="ET53" s="109">
        <v>188.45</v>
      </c>
      <c r="EU53" s="53">
        <f t="shared" si="135"/>
        <v>-0.96142272262026618</v>
      </c>
      <c r="EV53" s="109">
        <v>216.79</v>
      </c>
      <c r="EW53" s="53">
        <f t="shared" si="136"/>
        <v>-0.94608555085799551</v>
      </c>
      <c r="EX53" s="109">
        <v>211</v>
      </c>
      <c r="EY53" s="53">
        <f t="shared" si="137"/>
        <v>-0.95598664997914062</v>
      </c>
      <c r="EZ53" s="109">
        <v>326</v>
      </c>
      <c r="FA53" s="53">
        <f t="shared" si="138"/>
        <v>-0.92486748098640237</v>
      </c>
      <c r="FB53" s="109">
        <v>241.5</v>
      </c>
      <c r="FC53" s="53">
        <f t="shared" si="139"/>
        <v>-0.94716692189892804</v>
      </c>
      <c r="FD53" s="109">
        <v>416.5</v>
      </c>
      <c r="FE53" s="53">
        <f t="shared" si="140"/>
        <v>-0.90684410646387836</v>
      </c>
      <c r="FF53" s="109">
        <v>343</v>
      </c>
      <c r="FG53" s="53">
        <f t="shared" si="141"/>
        <v>-0.9299571166020012</v>
      </c>
      <c r="FH53" s="109">
        <v>588.42999999999995</v>
      </c>
      <c r="FI53" s="53">
        <f t="shared" si="142"/>
        <v>-0.86251635514018699</v>
      </c>
      <c r="FJ53" s="109">
        <v>438.83</v>
      </c>
      <c r="FK53" s="53">
        <f t="shared" si="143"/>
        <v>-0.8827598183275448</v>
      </c>
      <c r="FL53" s="109">
        <v>348.94799999999998</v>
      </c>
      <c r="FM53" s="53">
        <f t="shared" si="144"/>
        <v>-0.94529738203480163</v>
      </c>
      <c r="FN53" s="109">
        <f t="shared" si="129"/>
        <v>7221.4480000000003</v>
      </c>
      <c r="FO53" s="53">
        <f t="shared" si="145"/>
        <v>-0.87270719712326583</v>
      </c>
      <c r="FP53" s="386">
        <v>4330</v>
      </c>
      <c r="FQ53" s="386">
        <v>6021</v>
      </c>
      <c r="FR53" s="386">
        <v>4885</v>
      </c>
      <c r="FS53" s="386">
        <v>4021</v>
      </c>
      <c r="FT53" s="386">
        <v>4794</v>
      </c>
      <c r="FU53" s="386">
        <v>4339</v>
      </c>
      <c r="FV53" s="387" t="s">
        <v>380</v>
      </c>
      <c r="FW53" s="387" t="s">
        <v>381</v>
      </c>
      <c r="FX53" s="387" t="s">
        <v>382</v>
      </c>
      <c r="FY53" s="387" t="s">
        <v>383</v>
      </c>
      <c r="FZ53" s="328">
        <f t="shared" si="146"/>
        <v>-9.9516095097832949E-2</v>
      </c>
      <c r="GA53" s="387" t="s">
        <v>384</v>
      </c>
      <c r="GB53" s="328">
        <f t="shared" si="147"/>
        <v>-9.9591051238874184E-2</v>
      </c>
      <c r="GC53" s="387" t="s">
        <v>370</v>
      </c>
      <c r="GD53" s="328">
        <f t="shared" si="148"/>
        <v>-9.913853975427199E-2</v>
      </c>
      <c r="GE53" s="329">
        <f t="shared" si="149"/>
        <v>56731</v>
      </c>
      <c r="GF53" s="388">
        <f t="shared" si="150"/>
        <v>-9.9078926472923615E-2</v>
      </c>
      <c r="GG53" s="330"/>
      <c r="GH53" s="310"/>
      <c r="GI53" s="332">
        <v>4804</v>
      </c>
      <c r="GJ53" s="53">
        <f t="shared" si="151"/>
        <v>-9.6992481203007519E-2</v>
      </c>
      <c r="GK53" s="109">
        <v>6684</v>
      </c>
      <c r="GL53" s="53">
        <f t="shared" si="152"/>
        <v>-9.5534506089309884E-2</v>
      </c>
      <c r="GM53" s="109">
        <v>5419</v>
      </c>
      <c r="GN53" s="53">
        <f t="shared" si="153"/>
        <v>-9.7284690987839414E-2</v>
      </c>
      <c r="GO53" s="109">
        <v>4463</v>
      </c>
      <c r="GP53" s="53">
        <f t="shared" si="154"/>
        <v>-9.7472194135490395E-2</v>
      </c>
      <c r="GQ53" s="109">
        <v>5318</v>
      </c>
      <c r="GR53" s="53">
        <f t="shared" si="155"/>
        <v>-9.8185518060030522E-2</v>
      </c>
      <c r="GS53" s="109">
        <v>4820</v>
      </c>
      <c r="GT53" s="53">
        <f t="shared" si="156"/>
        <v>-9.8391320613542832E-2</v>
      </c>
      <c r="GU53" s="109">
        <v>5077</v>
      </c>
      <c r="GV53" s="53">
        <f t="shared" si="157"/>
        <v>-9.9183818310858762E-2</v>
      </c>
      <c r="GW53" s="109">
        <v>4962</v>
      </c>
      <c r="GX53" s="53">
        <f t="shared" si="158"/>
        <v>-9.5845481049562684E-2</v>
      </c>
      <c r="GY53" s="109">
        <v>5432</v>
      </c>
      <c r="GZ53" s="53">
        <f t="shared" si="159"/>
        <v>-9.7974094985054799E-2</v>
      </c>
      <c r="HA53" s="109">
        <v>4753</v>
      </c>
      <c r="HB53" s="53">
        <f t="shared" si="160"/>
        <v>-9.8273572377158031E-2</v>
      </c>
      <c r="HC53" s="109">
        <v>4157</v>
      </c>
      <c r="HD53" s="53">
        <f t="shared" si="161"/>
        <v>-9.8851073054411445E-2</v>
      </c>
      <c r="HE53" s="109">
        <v>7081</v>
      </c>
      <c r="HF53" s="53">
        <f t="shared" si="162"/>
        <v>-9.842118665648078E-2</v>
      </c>
      <c r="HG53" s="329">
        <f t="shared" si="163"/>
        <v>62970</v>
      </c>
      <c r="HH53" s="109">
        <f t="shared" si="164"/>
        <v>62970</v>
      </c>
      <c r="HI53" s="312"/>
      <c r="HJ53" s="326"/>
      <c r="HK53" s="396"/>
      <c r="HL53" s="332">
        <v>5320</v>
      </c>
      <c r="HM53" s="333">
        <f t="shared" si="165"/>
        <v>-9.9266884513147011E-2</v>
      </c>
      <c r="HN53" s="336">
        <v>7390</v>
      </c>
      <c r="HO53" s="333">
        <f t="shared" si="166"/>
        <v>-9.9110081677435083E-2</v>
      </c>
      <c r="HP53" s="336">
        <v>6003</v>
      </c>
      <c r="HQ53" s="338">
        <f t="shared" si="167"/>
        <v>-9.9189675870348146E-2</v>
      </c>
      <c r="HR53" s="352">
        <v>4945</v>
      </c>
      <c r="HS53" s="245">
        <f t="shared" si="168"/>
        <v>-9.6638655462184878E-2</v>
      </c>
      <c r="HT53" s="352">
        <v>5897</v>
      </c>
      <c r="HU53" s="245">
        <f t="shared" si="169"/>
        <v>-9.6937212863705977E-2</v>
      </c>
      <c r="HV53" s="338"/>
      <c r="HW53" s="352">
        <v>5346</v>
      </c>
      <c r="HX53" s="245">
        <f t="shared" si="170"/>
        <v>-9.6959459459459454E-2</v>
      </c>
      <c r="HY53" s="352">
        <v>5636</v>
      </c>
      <c r="HZ53" s="245">
        <f t="shared" si="171"/>
        <v>-9.7518014411529227E-2</v>
      </c>
      <c r="IA53" s="352">
        <v>5488</v>
      </c>
      <c r="IB53" s="337">
        <f t="shared" si="172"/>
        <v>-9.4239973593002152E-2</v>
      </c>
      <c r="IC53" s="352">
        <v>6022</v>
      </c>
      <c r="ID53" s="339">
        <f t="shared" si="173"/>
        <v>-9.7016044384465441E-2</v>
      </c>
      <c r="IE53" s="352">
        <v>5271</v>
      </c>
      <c r="IF53" s="407">
        <f t="shared" si="174"/>
        <v>-9.7894916994694506E-2</v>
      </c>
      <c r="IG53" s="352">
        <v>4613</v>
      </c>
      <c r="IH53" s="240">
        <f t="shared" si="175"/>
        <v>-9.7436900802191348E-2</v>
      </c>
      <c r="II53" s="109">
        <v>7854</v>
      </c>
      <c r="IJ53" s="240">
        <f t="shared" si="176"/>
        <v>-9.8484848484848481E-2</v>
      </c>
      <c r="IK53" s="309">
        <f t="shared" si="177"/>
        <v>69785</v>
      </c>
      <c r="IL53" s="53">
        <f t="shared" si="178"/>
        <v>-9.7642374926134368E-2</v>
      </c>
      <c r="IM53" s="310"/>
      <c r="IN53" s="332">
        <v>5906.3</v>
      </c>
      <c r="IO53" s="53">
        <f t="shared" si="179"/>
        <v>-2.1848614399273214E-2</v>
      </c>
      <c r="IP53" s="109">
        <v>8203</v>
      </c>
      <c r="IQ53" s="53">
        <f t="shared" si="180"/>
        <v>-1.1347969280711356E-2</v>
      </c>
      <c r="IR53" s="109">
        <v>6664</v>
      </c>
      <c r="IS53" s="312">
        <f t="shared" si="181"/>
        <v>-9.1026711718291714E-2</v>
      </c>
      <c r="IT53" s="423">
        <v>5474</v>
      </c>
      <c r="IU53" s="53">
        <f t="shared" si="182"/>
        <v>-9.3156242611223378E-2</v>
      </c>
      <c r="IV53" s="423">
        <v>6530</v>
      </c>
      <c r="IW53" s="53">
        <f t="shared" si="183"/>
        <v>-9.1359386381821533E-2</v>
      </c>
      <c r="IX53" s="423">
        <v>5920</v>
      </c>
      <c r="IY53" s="53">
        <f t="shared" si="184"/>
        <v>-9.1172677975520089E-2</v>
      </c>
      <c r="IZ53" s="423">
        <v>6245</v>
      </c>
      <c r="JA53" s="53">
        <f t="shared" si="185"/>
        <v>-9.4313074203860689E-2</v>
      </c>
      <c r="JB53" s="109">
        <v>6059</v>
      </c>
      <c r="JC53" s="53">
        <f t="shared" si="186"/>
        <v>-9.7357826045864307E-2</v>
      </c>
      <c r="JD53" s="109">
        <v>6669</v>
      </c>
      <c r="JE53" s="312">
        <f t="shared" si="187"/>
        <v>-9.8173582033652673E-2</v>
      </c>
      <c r="JF53" s="109">
        <v>5843</v>
      </c>
      <c r="JG53" s="333">
        <f t="shared" si="188"/>
        <v>-0.10069538167274765</v>
      </c>
      <c r="JH53" s="109">
        <v>5111</v>
      </c>
      <c r="JI53" s="333">
        <f t="shared" si="189"/>
        <v>-0.10417395825801513</v>
      </c>
      <c r="JJ53" s="109">
        <v>8712</v>
      </c>
      <c r="JK53" s="333">
        <f t="shared" si="190"/>
        <v>-0.11580039402678781</v>
      </c>
      <c r="JL53" s="317">
        <f t="shared" si="130"/>
        <v>77336.3</v>
      </c>
      <c r="JM53" s="316">
        <f t="shared" si="191"/>
        <v>-8.4364646156139922E-2</v>
      </c>
      <c r="JN53" s="318"/>
      <c r="JO53" s="332">
        <v>84461.898151202098</v>
      </c>
      <c r="JP53" s="109">
        <v>6038.2268909967097</v>
      </c>
      <c r="JQ53" s="109">
        <v>8297.1558699292309</v>
      </c>
      <c r="JR53" s="109">
        <v>7331.3485510640203</v>
      </c>
      <c r="JS53" s="109">
        <v>6036.3209818659197</v>
      </c>
      <c r="JT53" s="109">
        <v>7186.5596828186499</v>
      </c>
      <c r="JU53" s="109">
        <v>6513.8886744874299</v>
      </c>
      <c r="JV53" s="109">
        <v>6895.3187046510202</v>
      </c>
      <c r="JW53" s="109">
        <v>6712.5159612892903</v>
      </c>
      <c r="JX53" s="109">
        <v>7394.9929466901704</v>
      </c>
      <c r="JY53" s="109">
        <v>6497.2422924595303</v>
      </c>
      <c r="JZ53" s="109">
        <v>5705.348763987</v>
      </c>
      <c r="KA53" s="109">
        <v>9852.9788309631294</v>
      </c>
    </row>
    <row r="54" spans="1:287" s="92" customFormat="1" ht="28.8" hidden="1" customHeight="1">
      <c r="A54" s="684" t="s">
        <v>110</v>
      </c>
      <c r="B54" s="273" t="s">
        <v>206</v>
      </c>
      <c r="C54" s="274">
        <v>3.0068000000000001</v>
      </c>
      <c r="D54" s="275">
        <f t="shared" si="78"/>
        <v>-0.50232550441101009</v>
      </c>
      <c r="E54" s="319">
        <v>3.7153999999999998</v>
      </c>
      <c r="F54" s="275">
        <f t="shared" si="79"/>
        <v>-0.38368389622453725</v>
      </c>
      <c r="G54" s="319">
        <v>3.4622999999999999</v>
      </c>
      <c r="H54" s="275">
        <f t="shared" si="80"/>
        <v>-0.44355694127479028</v>
      </c>
      <c r="I54" s="319">
        <v>4.4253</v>
      </c>
      <c r="J54" s="275">
        <f t="shared" si="81"/>
        <v>-0.31556236080178179</v>
      </c>
      <c r="K54" s="319">
        <v>4.3403</v>
      </c>
      <c r="L54" s="275">
        <f t="shared" si="82"/>
        <v>-0.26135125936010895</v>
      </c>
      <c r="M54" s="319">
        <v>4.3662000000000001</v>
      </c>
      <c r="N54" s="275">
        <f t="shared" si="83"/>
        <v>-0.19506664454399636</v>
      </c>
      <c r="O54" s="319">
        <v>4.9798999999999998</v>
      </c>
      <c r="P54" s="275">
        <f t="shared" si="84"/>
        <v>-7.2125954909633028E-2</v>
      </c>
      <c r="Q54" s="126"/>
      <c r="R54" s="126"/>
      <c r="S54" s="274">
        <f t="shared" si="97"/>
        <v>28.296199999999999</v>
      </c>
      <c r="T54" s="275">
        <f t="shared" si="98"/>
        <v>-0.39498216775142614</v>
      </c>
      <c r="U54" s="275"/>
      <c r="V54" s="274">
        <v>6.0416999999999996</v>
      </c>
      <c r="W54" s="275">
        <f t="shared" si="85"/>
        <v>-0.65510489510489511</v>
      </c>
      <c r="X54" s="274">
        <v>6.0284000000000004</v>
      </c>
      <c r="Y54" s="275">
        <f t="shared" si="86"/>
        <v>-0.69779880992365262</v>
      </c>
      <c r="Z54" s="274">
        <v>6.2222</v>
      </c>
      <c r="AA54" s="275">
        <f t="shared" si="87"/>
        <v>-0.63193791296220714</v>
      </c>
      <c r="AB54" s="274">
        <v>6.4656000000000002</v>
      </c>
      <c r="AC54" s="275">
        <f t="shared" si="88"/>
        <v>-0.43650482390775747</v>
      </c>
      <c r="AD54" s="274">
        <v>5.8760000000000003</v>
      </c>
      <c r="AE54" s="275">
        <f t="shared" si="89"/>
        <v>-0.49058942860362897</v>
      </c>
      <c r="AF54" s="274">
        <v>5.4242999999999997</v>
      </c>
      <c r="AG54" s="275">
        <f t="shared" si="90"/>
        <v>-0.45717373682788431</v>
      </c>
      <c r="AH54" s="274">
        <v>5.367</v>
      </c>
      <c r="AI54" s="275">
        <f t="shared" si="91"/>
        <v>-0.46739044140997144</v>
      </c>
      <c r="AJ54" s="274">
        <v>5.3440000000000003</v>
      </c>
      <c r="AK54" s="275">
        <f t="shared" si="92"/>
        <v>-0.47137784020654239</v>
      </c>
      <c r="AL54" s="274">
        <v>5.0092999999999996</v>
      </c>
      <c r="AM54" s="275">
        <f t="shared" si="93"/>
        <v>-0.44665127531012849</v>
      </c>
      <c r="AN54" s="274">
        <v>4.5789</v>
      </c>
      <c r="AO54" s="275">
        <f t="shared" si="94"/>
        <v>-0.48966831616958673</v>
      </c>
      <c r="AP54" s="274">
        <v>4.2378999999999998</v>
      </c>
      <c r="AQ54" s="275">
        <f t="shared" si="95"/>
        <v>-0.51291305097408202</v>
      </c>
      <c r="AR54" s="274">
        <v>3.6480999999999999</v>
      </c>
      <c r="AS54" s="275">
        <f t="shared" si="96"/>
        <v>-0.31960012682544714</v>
      </c>
      <c r="AT54" s="276">
        <f t="shared" si="99"/>
        <v>64.243399999999994</v>
      </c>
      <c r="AU54" s="275">
        <f t="shared" si="100"/>
        <v>-0.53995597445544541</v>
      </c>
      <c r="AV54" s="277"/>
      <c r="AW54" s="363">
        <v>17.517499999999998</v>
      </c>
      <c r="AX54" s="279">
        <v>0.10677618069815201</v>
      </c>
      <c r="AY54" s="278">
        <v>19.9483</v>
      </c>
      <c r="AZ54" s="279">
        <f t="shared" si="67"/>
        <v>0.22797308693805429</v>
      </c>
      <c r="BA54" s="278">
        <v>16.9053</v>
      </c>
      <c r="BB54" s="279">
        <f t="shared" si="68"/>
        <v>2.1511483869408377E-2</v>
      </c>
      <c r="BC54" s="278">
        <v>11.4741</v>
      </c>
      <c r="BD54" s="279">
        <f t="shared" si="69"/>
        <v>-0.30812645847528652</v>
      </c>
      <c r="BE54" s="364">
        <v>11.5349</v>
      </c>
      <c r="BF54" s="279">
        <f t="shared" si="70"/>
        <v>-0.34875961201883443</v>
      </c>
      <c r="BG54" s="281">
        <v>9.9926999999999992</v>
      </c>
      <c r="BH54" s="279">
        <f t="shared" si="71"/>
        <v>-0.49223569345216922</v>
      </c>
      <c r="BI54" s="281">
        <v>10.0768</v>
      </c>
      <c r="BJ54" s="279">
        <f t="shared" si="72"/>
        <v>-0.52148538594866678</v>
      </c>
      <c r="BK54" s="281">
        <v>10.109299999999999</v>
      </c>
      <c r="BL54" s="279">
        <f t="shared" si="73"/>
        <v>-0.53488382792730627</v>
      </c>
      <c r="BM54" s="281">
        <v>9.0526999999999997</v>
      </c>
      <c r="BN54" s="279">
        <f t="shared" si="74"/>
        <v>-0.5838604394594098</v>
      </c>
      <c r="BO54" s="281">
        <v>8.9724000000000004</v>
      </c>
      <c r="BP54" s="279">
        <f t="shared" si="75"/>
        <v>-0.52638496661300116</v>
      </c>
      <c r="BQ54" s="281">
        <v>8.7004999999999999</v>
      </c>
      <c r="BR54" s="279">
        <f t="shared" si="76"/>
        <v>-0.53330007616963304</v>
      </c>
      <c r="BS54" s="281">
        <v>5.3616999999999999</v>
      </c>
      <c r="BT54" s="279">
        <f t="shared" si="77"/>
        <v>-0.70425712646721383</v>
      </c>
      <c r="BU54" s="278">
        <f t="shared" si="101"/>
        <v>139.64620000000002</v>
      </c>
      <c r="BV54" s="279">
        <f t="shared" si="102"/>
        <v>-0.37339609264926266</v>
      </c>
      <c r="BW54" s="282"/>
      <c r="BX54" s="363">
        <v>15.827500000000001</v>
      </c>
      <c r="BY54" s="279">
        <f t="shared" si="103"/>
        <v>-0.50140812237749022</v>
      </c>
      <c r="BZ54" s="363">
        <v>16.244900000000001</v>
      </c>
      <c r="CA54" s="279">
        <f t="shared" si="104"/>
        <v>-0.49193883837957353</v>
      </c>
      <c r="CB54" s="278">
        <v>16.549299999999999</v>
      </c>
      <c r="CC54" s="279">
        <f t="shared" si="105"/>
        <v>-0.36064085426630921</v>
      </c>
      <c r="CD54" s="278">
        <v>16.584099999999999</v>
      </c>
      <c r="CE54" s="279">
        <v>-0.262689672649349</v>
      </c>
      <c r="CF54" s="281">
        <v>17.712199999999999</v>
      </c>
      <c r="CG54" s="279">
        <f t="shared" si="106"/>
        <v>-0.29175846805311756</v>
      </c>
      <c r="CH54" s="281">
        <v>19.6798</v>
      </c>
      <c r="CI54" s="279">
        <f t="shared" si="107"/>
        <v>-0.18530048559565149</v>
      </c>
      <c r="CJ54" s="281">
        <v>21.058499999999999</v>
      </c>
      <c r="CK54" s="279">
        <f t="shared" si="108"/>
        <v>-0.10559488972040421</v>
      </c>
      <c r="CL54" s="278">
        <v>21.734999999999999</v>
      </c>
      <c r="CM54" s="279">
        <f t="shared" si="109"/>
        <v>-3.7635598848793528E-2</v>
      </c>
      <c r="CN54" s="278">
        <v>21.754000000000001</v>
      </c>
      <c r="CO54" s="279">
        <f t="shared" si="110"/>
        <v>-0.11038228125562288</v>
      </c>
      <c r="CP54" s="278">
        <v>18.944500000000001</v>
      </c>
      <c r="CQ54" s="279">
        <f t="shared" si="111"/>
        <v>-0.20712414306879712</v>
      </c>
      <c r="CR54" s="278">
        <v>18.642600000000002</v>
      </c>
      <c r="CS54" s="279">
        <f t="shared" si="112"/>
        <v>-6.4394224544181533E-2</v>
      </c>
      <c r="CT54" s="278">
        <v>18.1296</v>
      </c>
      <c r="CU54" s="279">
        <f t="shared" si="113"/>
        <v>0.1135639130995596</v>
      </c>
      <c r="CV54" s="278">
        <f t="shared" si="114"/>
        <v>222.86199999999999</v>
      </c>
      <c r="CW54" s="279">
        <f t="shared" si="115"/>
        <v>-0.23662469613064763</v>
      </c>
      <c r="CX54" s="283">
        <f t="shared" si="116"/>
        <v>-2.7517620932702602E-2</v>
      </c>
      <c r="CY54" s="283"/>
      <c r="CZ54" s="367">
        <v>31.744399999999999</v>
      </c>
      <c r="DA54" s="363">
        <v>31.974299999999999</v>
      </c>
      <c r="DB54" s="363">
        <v>25.8842</v>
      </c>
      <c r="DC54" s="363">
        <v>22.492699999999999</v>
      </c>
      <c r="DD54" s="278">
        <v>25.008700000000001</v>
      </c>
      <c r="DE54" s="278">
        <v>24.155899999999999</v>
      </c>
      <c r="DF54" s="278">
        <v>23.544699999999999</v>
      </c>
      <c r="DG54" s="278">
        <v>22.585000000000001</v>
      </c>
      <c r="DH54" s="278">
        <v>24.453199999999999</v>
      </c>
      <c r="DI54" s="278">
        <v>23.8934</v>
      </c>
      <c r="DJ54" s="278">
        <v>19.925699999999999</v>
      </c>
      <c r="DK54" s="278">
        <v>16.2807</v>
      </c>
      <c r="DL54" s="278">
        <v>291.94290000000001</v>
      </c>
      <c r="DM54" s="286">
        <v>-0.31482297265867099</v>
      </c>
      <c r="DN54" s="287"/>
      <c r="DO54" s="288">
        <v>40.201900000000002</v>
      </c>
      <c r="DP54" s="289">
        <f t="shared" si="132"/>
        <v>0.11798338677337999</v>
      </c>
      <c r="DQ54" s="292">
        <v>43.368400000000001</v>
      </c>
      <c r="DR54" s="291"/>
      <c r="DS54" s="292">
        <v>40.139099999999999</v>
      </c>
      <c r="DT54" s="291">
        <f t="shared" si="117"/>
        <v>56.341571428571427</v>
      </c>
      <c r="DU54" s="292">
        <f t="shared" si="118"/>
        <v>123.7094</v>
      </c>
      <c r="DV54" s="292">
        <v>37.931399999999996</v>
      </c>
      <c r="DW54" s="291">
        <f t="shared" si="119"/>
        <v>0.14943636363636353</v>
      </c>
      <c r="DX54" s="292">
        <v>35.959299999999999</v>
      </c>
      <c r="DY54" s="291">
        <f t="shared" si="120"/>
        <v>-0.12294390243902442</v>
      </c>
      <c r="DZ54" s="292">
        <v>30.3841</v>
      </c>
      <c r="EA54" s="291">
        <f t="shared" si="121"/>
        <v>-0.22092051282051281</v>
      </c>
      <c r="EB54" s="292">
        <v>32.6982</v>
      </c>
      <c r="EC54" s="291">
        <f t="shared" si="122"/>
        <v>-9.1716666666666669E-2</v>
      </c>
      <c r="ED54" s="292">
        <v>33.809899999999999</v>
      </c>
      <c r="EE54" s="291">
        <f t="shared" si="123"/>
        <v>-0.15475250000000002</v>
      </c>
      <c r="EF54" s="292">
        <v>34.433900000000001</v>
      </c>
      <c r="EG54" s="291">
        <f t="shared" si="124"/>
        <v>-0.11707948717948714</v>
      </c>
      <c r="EH54" s="292">
        <v>35.502200000000002</v>
      </c>
      <c r="EI54" s="291">
        <f t="shared" si="125"/>
        <v>-0.11619894498119231</v>
      </c>
      <c r="EJ54" s="292">
        <v>31.218</v>
      </c>
      <c r="EK54" s="291">
        <f t="shared" si="126"/>
        <v>-0.26425219713270948</v>
      </c>
      <c r="EL54" s="292">
        <v>30.4375</v>
      </c>
      <c r="EM54" s="291">
        <f t="shared" si="127"/>
        <v>-0.27545460388344423</v>
      </c>
      <c r="EN54" s="290">
        <f t="shared" si="131"/>
        <v>426.08390000000003</v>
      </c>
      <c r="EO54" s="291">
        <f t="shared" si="128"/>
        <v>-0.22149340418662716</v>
      </c>
      <c r="EP54" s="293">
        <v>194</v>
      </c>
      <c r="EQ54" s="291">
        <f t="shared" si="133"/>
        <v>-5.1282051282051282E-3</v>
      </c>
      <c r="ER54" s="292">
        <v>0</v>
      </c>
      <c r="ES54" s="291">
        <f t="shared" si="134"/>
        <v>-1</v>
      </c>
      <c r="ET54" s="292">
        <v>0.7</v>
      </c>
      <c r="EU54" s="291">
        <f t="shared" si="135"/>
        <v>-0.99651741293532348</v>
      </c>
      <c r="EV54" s="292">
        <v>33</v>
      </c>
      <c r="EW54" s="291">
        <f t="shared" si="136"/>
        <v>-0.79629629629629628</v>
      </c>
      <c r="EX54" s="292">
        <v>41</v>
      </c>
      <c r="EY54" s="291">
        <f t="shared" si="137"/>
        <v>-0.74691358024691357</v>
      </c>
      <c r="EZ54" s="292">
        <v>39</v>
      </c>
      <c r="FA54" s="291">
        <f t="shared" si="138"/>
        <v>-0.76363636363636367</v>
      </c>
      <c r="FB54" s="292">
        <v>36</v>
      </c>
      <c r="FC54" s="291">
        <f t="shared" si="139"/>
        <v>-0.77639751552795033</v>
      </c>
      <c r="FD54" s="292">
        <v>40</v>
      </c>
      <c r="FE54" s="291">
        <f t="shared" si="140"/>
        <v>-0.74683544303797467</v>
      </c>
      <c r="FF54" s="292">
        <v>39</v>
      </c>
      <c r="FG54" s="291">
        <f t="shared" si="141"/>
        <v>-0.76073619631901845</v>
      </c>
      <c r="FH54" s="292">
        <v>40.169899999999998</v>
      </c>
      <c r="FI54" s="291">
        <f t="shared" si="142"/>
        <v>-0.75506158536585366</v>
      </c>
      <c r="FJ54" s="292">
        <v>42.430300000000003</v>
      </c>
      <c r="FK54" s="291">
        <f t="shared" si="143"/>
        <v>-0.70737724137931035</v>
      </c>
      <c r="FL54" s="292">
        <v>42.009099999999997</v>
      </c>
      <c r="FM54" s="291">
        <f t="shared" si="144"/>
        <v>-0.75288764705882361</v>
      </c>
      <c r="FN54" s="292">
        <f t="shared" si="129"/>
        <v>547.30930000000001</v>
      </c>
      <c r="FO54" s="291">
        <f t="shared" si="145"/>
        <v>-0.74073458076740883</v>
      </c>
      <c r="FP54" s="293">
        <v>195</v>
      </c>
      <c r="FQ54" s="293">
        <v>265</v>
      </c>
      <c r="FR54" s="293">
        <v>201</v>
      </c>
      <c r="FS54" s="293">
        <v>162</v>
      </c>
      <c r="FT54" s="293">
        <v>162</v>
      </c>
      <c r="FU54" s="293">
        <v>165</v>
      </c>
      <c r="FV54" s="390" t="s">
        <v>385</v>
      </c>
      <c r="FW54" s="390" t="s">
        <v>386</v>
      </c>
      <c r="FX54" s="390" t="s">
        <v>387</v>
      </c>
      <c r="FY54" s="390" t="s">
        <v>388</v>
      </c>
      <c r="FZ54" s="294">
        <f t="shared" si="146"/>
        <v>-4.0935672514619881E-2</v>
      </c>
      <c r="GA54" s="390" t="s">
        <v>389</v>
      </c>
      <c r="GB54" s="294">
        <f t="shared" si="147"/>
        <v>-6.4516129032258063E-2</v>
      </c>
      <c r="GC54" s="390" t="s">
        <v>390</v>
      </c>
      <c r="GD54" s="294">
        <f t="shared" si="148"/>
        <v>-6.5934065934065936E-2</v>
      </c>
      <c r="GE54" s="293">
        <f t="shared" si="149"/>
        <v>2111</v>
      </c>
      <c r="GF54" s="295">
        <f t="shared" si="150"/>
        <v>-5.2385868833325772E-2</v>
      </c>
      <c r="GG54" s="249"/>
      <c r="GH54" s="296"/>
      <c r="GI54" s="297">
        <v>199.5</v>
      </c>
      <c r="GJ54" s="294">
        <f t="shared" si="151"/>
        <v>2.5125628140703518E-3</v>
      </c>
      <c r="GK54" s="293">
        <v>273</v>
      </c>
      <c r="GL54" s="294">
        <f t="shared" si="152"/>
        <v>3.6764705882352941E-3</v>
      </c>
      <c r="GM54" s="293">
        <v>216.2</v>
      </c>
      <c r="GN54" s="294">
        <f t="shared" si="153"/>
        <v>9.2592592592587327E-4</v>
      </c>
      <c r="GO54" s="293">
        <v>172</v>
      </c>
      <c r="GP54" s="294">
        <f t="shared" si="154"/>
        <v>0</v>
      </c>
      <c r="GQ54" s="293">
        <v>172</v>
      </c>
      <c r="GR54" s="294">
        <f t="shared" si="155"/>
        <v>0</v>
      </c>
      <c r="GS54" s="293">
        <v>177</v>
      </c>
      <c r="GT54" s="294">
        <f t="shared" si="156"/>
        <v>-2.2099447513812154E-2</v>
      </c>
      <c r="GU54" s="293">
        <v>173</v>
      </c>
      <c r="GV54" s="294">
        <f t="shared" si="157"/>
        <v>-2.2598870056497175E-2</v>
      </c>
      <c r="GW54" s="293">
        <v>169</v>
      </c>
      <c r="GX54" s="294">
        <f t="shared" si="158"/>
        <v>-2.3121387283236993E-2</v>
      </c>
      <c r="GY54" s="293">
        <v>168</v>
      </c>
      <c r="GZ54" s="294">
        <f t="shared" si="159"/>
        <v>-2.3255813953488372E-2</v>
      </c>
      <c r="HA54" s="293">
        <v>171</v>
      </c>
      <c r="HB54" s="294">
        <f t="shared" si="160"/>
        <v>-3.9325842696629212E-2</v>
      </c>
      <c r="HC54" s="293">
        <v>155</v>
      </c>
      <c r="HD54" s="294">
        <f t="shared" si="161"/>
        <v>-3.7267080745341616E-2</v>
      </c>
      <c r="HE54" s="293">
        <v>182</v>
      </c>
      <c r="HF54" s="294">
        <f t="shared" si="162"/>
        <v>-3.7037037037037035E-2</v>
      </c>
      <c r="HG54" s="293">
        <f t="shared" si="163"/>
        <v>2227.6999999999998</v>
      </c>
      <c r="HH54" s="293">
        <f t="shared" si="164"/>
        <v>2227.6999999999998</v>
      </c>
      <c r="HI54" s="295"/>
      <c r="HJ54" s="287"/>
      <c r="HK54" s="391"/>
      <c r="HL54" s="297">
        <v>199</v>
      </c>
      <c r="HM54" s="298">
        <f t="shared" si="165"/>
        <v>2.0512820512820513E-2</v>
      </c>
      <c r="HN54" s="373">
        <v>272</v>
      </c>
      <c r="HO54" s="298">
        <f t="shared" si="166"/>
        <v>1.4925373134328358E-2</v>
      </c>
      <c r="HP54" s="373">
        <v>216</v>
      </c>
      <c r="HQ54" s="377">
        <f t="shared" si="167"/>
        <v>9.3457943925233638E-3</v>
      </c>
      <c r="HR54" s="375">
        <v>172</v>
      </c>
      <c r="HS54" s="376">
        <f t="shared" si="168"/>
        <v>1.1764705882352941E-2</v>
      </c>
      <c r="HT54" s="375">
        <v>172</v>
      </c>
      <c r="HU54" s="376">
        <f t="shared" si="169"/>
        <v>5.8479532163742687E-3</v>
      </c>
      <c r="HV54" s="377"/>
      <c r="HW54" s="375">
        <v>181</v>
      </c>
      <c r="HX54" s="376">
        <f t="shared" si="170"/>
        <v>5.5555555555555558E-3</v>
      </c>
      <c r="HY54" s="375">
        <v>177</v>
      </c>
      <c r="HZ54" s="376">
        <f t="shared" si="171"/>
        <v>5.681818181818182E-3</v>
      </c>
      <c r="IA54" s="375">
        <v>173</v>
      </c>
      <c r="IB54" s="308">
        <f t="shared" si="172"/>
        <v>5.8139534883720929E-3</v>
      </c>
      <c r="IC54" s="375">
        <v>172</v>
      </c>
      <c r="ID54" s="308">
        <f t="shared" si="173"/>
        <v>5.8479532163742687E-3</v>
      </c>
      <c r="IE54" s="375">
        <v>178</v>
      </c>
      <c r="IF54" s="295">
        <f t="shared" si="174"/>
        <v>5.6497175141242938E-3</v>
      </c>
      <c r="IG54" s="375">
        <v>161</v>
      </c>
      <c r="IH54" s="308">
        <f t="shared" si="175"/>
        <v>1.2578616352201259E-2</v>
      </c>
      <c r="II54" s="473">
        <v>189</v>
      </c>
      <c r="IJ54" s="240">
        <f t="shared" si="176"/>
        <v>1.06951871657754E-2</v>
      </c>
      <c r="IK54" s="309">
        <f t="shared" si="177"/>
        <v>2262</v>
      </c>
      <c r="IL54" s="53">
        <f t="shared" si="178"/>
        <v>9.8214285714286476E-3</v>
      </c>
      <c r="IM54" s="310"/>
      <c r="IN54" s="378">
        <v>195</v>
      </c>
      <c r="IO54" s="328">
        <f t="shared" si="179"/>
        <v>3.3395000942805009E-2</v>
      </c>
      <c r="IP54" s="329">
        <v>268</v>
      </c>
      <c r="IQ54" s="328">
        <f t="shared" si="180"/>
        <v>3.4675767469948493E-2</v>
      </c>
      <c r="IR54" s="329">
        <v>214</v>
      </c>
      <c r="IS54" s="312">
        <f t="shared" si="181"/>
        <v>2.8445481322856129E-2</v>
      </c>
      <c r="IT54" s="420">
        <v>170</v>
      </c>
      <c r="IU54" s="328">
        <f t="shared" si="182"/>
        <v>3.0273618809754679E-2</v>
      </c>
      <c r="IV54" s="420">
        <v>171</v>
      </c>
      <c r="IW54" s="328">
        <f t="shared" si="183"/>
        <v>3.7351762864629524E-2</v>
      </c>
      <c r="IX54" s="420">
        <v>180</v>
      </c>
      <c r="IY54" s="328">
        <f t="shared" si="184"/>
        <v>2.9534561761563351E-2</v>
      </c>
      <c r="IZ54" s="420">
        <v>176</v>
      </c>
      <c r="JA54" s="328">
        <f t="shared" si="185"/>
        <v>9.1559417269729809E-3</v>
      </c>
      <c r="JB54" s="329">
        <v>172</v>
      </c>
      <c r="JC54" s="328">
        <f t="shared" si="186"/>
        <v>2.0012171637626541E-2</v>
      </c>
      <c r="JD54" s="329">
        <v>171</v>
      </c>
      <c r="JE54" s="380">
        <f t="shared" si="187"/>
        <v>9.2852564717785923E-3</v>
      </c>
      <c r="JF54" s="329">
        <v>177</v>
      </c>
      <c r="JG54" s="382">
        <f t="shared" si="188"/>
        <v>1.0848078729971022E-2</v>
      </c>
      <c r="JH54" s="293">
        <v>159</v>
      </c>
      <c r="JI54" s="298">
        <f t="shared" si="189"/>
        <v>1.4333695014144162E-2</v>
      </c>
      <c r="JJ54" s="383">
        <v>187</v>
      </c>
      <c r="JK54" s="295">
        <f t="shared" si="190"/>
        <v>7.1953451931201663E-3</v>
      </c>
      <c r="JL54" s="317">
        <f t="shared" si="130"/>
        <v>2240</v>
      </c>
      <c r="JM54" s="316">
        <f t="shared" si="191"/>
        <v>2.2618687744180965E-2</v>
      </c>
      <c r="JN54" s="318"/>
      <c r="JO54" s="301">
        <v>2190.4547871516702</v>
      </c>
      <c r="JP54" s="292">
        <v>188.69841621267199</v>
      </c>
      <c r="JQ54" s="292">
        <v>259.01834026260201</v>
      </c>
      <c r="JR54" s="292">
        <v>208.08103481065299</v>
      </c>
      <c r="JS54" s="292">
        <v>165.004710298606</v>
      </c>
      <c r="JT54" s="292">
        <v>164.84282971456699</v>
      </c>
      <c r="JU54" s="292">
        <v>174.83628688677999</v>
      </c>
      <c r="JV54" s="292">
        <v>174.40317469548901</v>
      </c>
      <c r="JW54" s="292">
        <v>168.62543877672999</v>
      </c>
      <c r="JX54" s="292">
        <v>169.42682844469101</v>
      </c>
      <c r="JY54" s="292">
        <v>175.10049603337299</v>
      </c>
      <c r="JZ54" s="292">
        <v>156.75314818146001</v>
      </c>
      <c r="KA54" s="292">
        <v>185.66408283404499</v>
      </c>
    </row>
    <row r="55" spans="1:287" s="93" customFormat="1" ht="28.8" hidden="1" customHeight="1">
      <c r="A55" s="662"/>
      <c r="B55" s="71" t="s">
        <v>209</v>
      </c>
      <c r="C55" s="319">
        <v>524.67970000000003</v>
      </c>
      <c r="D55" s="275">
        <f t="shared" si="78"/>
        <v>-0.43486055422861192</v>
      </c>
      <c r="E55" s="319">
        <v>1354.6626000000001</v>
      </c>
      <c r="F55" s="275">
        <f t="shared" si="79"/>
        <v>0.19399830718501532</v>
      </c>
      <c r="G55" s="319">
        <v>1233.6732999999999</v>
      </c>
      <c r="H55" s="275">
        <f t="shared" si="80"/>
        <v>0.86599302714271653</v>
      </c>
      <c r="I55" s="319">
        <v>2058.7247000000002</v>
      </c>
      <c r="J55" s="275">
        <f t="shared" si="81"/>
        <v>1.6303956994242639</v>
      </c>
      <c r="K55" s="319">
        <v>1725.1329000000001</v>
      </c>
      <c r="L55" s="275">
        <f t="shared" si="82"/>
        <v>1.8999201196591367</v>
      </c>
      <c r="M55" s="319">
        <v>2213.7637</v>
      </c>
      <c r="N55" s="275">
        <f t="shared" si="83"/>
        <v>3.4351887450381788</v>
      </c>
      <c r="O55" s="319">
        <v>1713.2135000000001</v>
      </c>
      <c r="P55" s="275">
        <f t="shared" si="84"/>
        <v>0.75236429742375233</v>
      </c>
      <c r="Q55" s="126"/>
      <c r="R55" s="126"/>
      <c r="S55" s="274">
        <f t="shared" si="97"/>
        <v>10823.850399999999</v>
      </c>
      <c r="T55" s="275">
        <f t="shared" si="98"/>
        <v>0.64721153699530887</v>
      </c>
      <c r="U55" s="275"/>
      <c r="V55" s="319">
        <v>928.40750000000003</v>
      </c>
      <c r="W55" s="343">
        <f t="shared" si="85"/>
        <v>-7.1306648186311716E-2</v>
      </c>
      <c r="X55" s="384">
        <v>1134.5599</v>
      </c>
      <c r="Y55" s="344">
        <f t="shared" si="86"/>
        <v>-4.0924211145808131E-2</v>
      </c>
      <c r="Z55" s="384">
        <v>661.13499999999999</v>
      </c>
      <c r="AA55" s="344">
        <f t="shared" si="87"/>
        <v>-0.31043010258099935</v>
      </c>
      <c r="AB55" s="384">
        <v>782.66729999999995</v>
      </c>
      <c r="AC55" s="344">
        <f t="shared" si="88"/>
        <v>7.0876092166971549E-3</v>
      </c>
      <c r="AD55" s="384">
        <v>594.88980000000004</v>
      </c>
      <c r="AE55" s="344">
        <f t="shared" si="89"/>
        <v>-0.356617843481007</v>
      </c>
      <c r="AF55" s="384">
        <v>499.13630000000001</v>
      </c>
      <c r="AG55" s="344">
        <f t="shared" si="90"/>
        <v>-0.32778084690490583</v>
      </c>
      <c r="AH55" s="384">
        <v>977.65830000000005</v>
      </c>
      <c r="AI55" s="344">
        <f t="shared" si="91"/>
        <v>0.45723466562885617</v>
      </c>
      <c r="AJ55" s="384">
        <v>992.56010000000003</v>
      </c>
      <c r="AK55" s="344">
        <f t="shared" si="92"/>
        <v>0.23080674652062383</v>
      </c>
      <c r="AL55" s="384">
        <v>754.32910000000004</v>
      </c>
      <c r="AM55" s="344">
        <f t="shared" si="93"/>
        <v>1.6229952528816982E-2</v>
      </c>
      <c r="AN55" s="384">
        <v>935.99699999999996</v>
      </c>
      <c r="AO55" s="344">
        <f t="shared" si="94"/>
        <v>0.22232840726441494</v>
      </c>
      <c r="AP55" s="384">
        <v>601.14480000000003</v>
      </c>
      <c r="AQ55" s="344">
        <f t="shared" si="95"/>
        <v>-0.18461554320822204</v>
      </c>
      <c r="AR55" s="384">
        <v>420.09289999999999</v>
      </c>
      <c r="AS55" s="344">
        <f t="shared" si="96"/>
        <v>2.82324456509635E-2</v>
      </c>
      <c r="AT55" s="276">
        <f t="shared" si="99"/>
        <v>9282.5779999999995</v>
      </c>
      <c r="AU55" s="275">
        <f t="shared" si="100"/>
        <v>-4.4698542377109907E-2</v>
      </c>
      <c r="AV55" s="277"/>
      <c r="AW55" s="384">
        <v>999.69219999999996</v>
      </c>
      <c r="AX55" s="343">
        <v>0.26614444924883102</v>
      </c>
      <c r="AY55" s="360">
        <v>1182.9721</v>
      </c>
      <c r="AZ55" s="344">
        <f t="shared" si="67"/>
        <v>0.45081789181499876</v>
      </c>
      <c r="BA55" s="360">
        <v>958.76430000000005</v>
      </c>
      <c r="BB55" s="344">
        <f t="shared" si="68"/>
        <v>0.28637008748125337</v>
      </c>
      <c r="BC55" s="360">
        <v>777.15909999999997</v>
      </c>
      <c r="BD55" s="344">
        <f t="shared" si="69"/>
        <v>4.1224867505469165E-2</v>
      </c>
      <c r="BE55" s="321">
        <v>924.62900000000002</v>
      </c>
      <c r="BF55" s="344">
        <f t="shared" si="70"/>
        <v>0.15139439998555515</v>
      </c>
      <c r="BG55" s="319">
        <v>742.52020000000005</v>
      </c>
      <c r="BH55" s="344">
        <f t="shared" si="71"/>
        <v>-0.15704260673253168</v>
      </c>
      <c r="BI55" s="319">
        <v>670.89970000000005</v>
      </c>
      <c r="BJ55" s="344">
        <f t="shared" si="72"/>
        <v>-0.31656090113354773</v>
      </c>
      <c r="BK55" s="319">
        <v>806.43050000000005</v>
      </c>
      <c r="BL55" s="344">
        <f t="shared" si="73"/>
        <v>-0.19938667634832064</v>
      </c>
      <c r="BM55" s="319">
        <v>742.28189999999995</v>
      </c>
      <c r="BN55" s="344">
        <f t="shared" si="74"/>
        <v>-0.28444211199896352</v>
      </c>
      <c r="BO55" s="319">
        <v>765.74919999999997</v>
      </c>
      <c r="BP55" s="344">
        <f t="shared" si="75"/>
        <v>-0.15928979977846724</v>
      </c>
      <c r="BQ55" s="319">
        <v>737.25319999999999</v>
      </c>
      <c r="BR55" s="344">
        <f t="shared" si="76"/>
        <v>-0.21391320146680126</v>
      </c>
      <c r="BS55" s="319">
        <v>408.55829999999997</v>
      </c>
      <c r="BT55" s="344">
        <f t="shared" si="77"/>
        <v>-0.60001176786409749</v>
      </c>
      <c r="BU55" s="274">
        <f t="shared" si="101"/>
        <v>9716.9097000000002</v>
      </c>
      <c r="BV55" s="275">
        <f t="shared" si="102"/>
        <v>-8.991808971273163E-2</v>
      </c>
      <c r="BW55" s="345"/>
      <c r="BX55" s="384">
        <v>789.55619999999999</v>
      </c>
      <c r="BY55" s="344">
        <f t="shared" si="103"/>
        <v>-0.50328403707533576</v>
      </c>
      <c r="BZ55" s="384">
        <v>815.38289999999995</v>
      </c>
      <c r="CA55" s="344">
        <f t="shared" si="104"/>
        <v>-0.51966861033927647</v>
      </c>
      <c r="CB55" s="360">
        <v>745.32539999999995</v>
      </c>
      <c r="CC55" s="275">
        <f t="shared" si="105"/>
        <v>-0.37360059805531176</v>
      </c>
      <c r="CD55" s="274">
        <v>746.38930000000005</v>
      </c>
      <c r="CE55" s="275">
        <v>-0.28143027078067201</v>
      </c>
      <c r="CF55" s="319">
        <v>803.05150000000003</v>
      </c>
      <c r="CG55" s="275">
        <f t="shared" si="106"/>
        <v>-0.27232480757487576</v>
      </c>
      <c r="CH55" s="319">
        <v>880.85140000000001</v>
      </c>
      <c r="CI55" s="275">
        <f t="shared" si="107"/>
        <v>-0.16563673462080597</v>
      </c>
      <c r="CJ55" s="319">
        <v>981.65250000000003</v>
      </c>
      <c r="CK55" s="275">
        <f t="shared" si="108"/>
        <v>-4.7445191728276326E-2</v>
      </c>
      <c r="CL55" s="274">
        <v>1007.2659</v>
      </c>
      <c r="CM55" s="275">
        <f t="shared" si="109"/>
        <v>2.9331578106715828E-2</v>
      </c>
      <c r="CN55" s="274">
        <v>1037.3471</v>
      </c>
      <c r="CO55" s="275">
        <f t="shared" si="110"/>
        <v>-4.0384979362692253E-2</v>
      </c>
      <c r="CP55" s="274">
        <v>910.83609999999999</v>
      </c>
      <c r="CQ55" s="275">
        <f t="shared" si="111"/>
        <v>-0.11911461955489977</v>
      </c>
      <c r="CR55" s="274">
        <v>937.87760000000003</v>
      </c>
      <c r="CS55" s="275">
        <f t="shared" si="112"/>
        <v>0.10609377998150071</v>
      </c>
      <c r="CT55" s="274">
        <v>1021.4258</v>
      </c>
      <c r="CU55" s="275">
        <f t="shared" si="113"/>
        <v>0.39979923104806203</v>
      </c>
      <c r="CV55" s="274">
        <f t="shared" si="114"/>
        <v>10676.9617</v>
      </c>
      <c r="CW55" s="275">
        <f t="shared" si="115"/>
        <v>-0.20182371339195104</v>
      </c>
      <c r="CX55" s="323">
        <f t="shared" si="116"/>
        <v>8.9082200065339068E-2</v>
      </c>
      <c r="CY55" s="323"/>
      <c r="CZ55" s="385">
        <v>1589.5527</v>
      </c>
      <c r="DA55" s="384">
        <v>1697.5424</v>
      </c>
      <c r="DB55" s="384">
        <v>1189.8565000000001</v>
      </c>
      <c r="DC55" s="384">
        <v>1038.7152000000001</v>
      </c>
      <c r="DD55" s="360">
        <v>1103.5851</v>
      </c>
      <c r="DE55" s="360">
        <v>1055.7168999999999</v>
      </c>
      <c r="DF55" s="360">
        <v>1030.547</v>
      </c>
      <c r="DG55" s="360">
        <v>978.56309999999996</v>
      </c>
      <c r="DH55" s="360">
        <v>1081.0034000000001</v>
      </c>
      <c r="DI55" s="360">
        <v>1034.0007000000001</v>
      </c>
      <c r="DJ55" s="360">
        <v>847.91869999999994</v>
      </c>
      <c r="DK55" s="360">
        <v>729.69449999999995</v>
      </c>
      <c r="DL55" s="360">
        <v>13376.6962</v>
      </c>
      <c r="DM55" s="362">
        <v>-0.33690181814576597</v>
      </c>
      <c r="DN55" s="326"/>
      <c r="DO55" s="327">
        <v>1916.7306000000001</v>
      </c>
      <c r="DP55" s="84">
        <f t="shared" si="132"/>
        <v>6.604448082593857E-2</v>
      </c>
      <c r="DQ55" s="109">
        <v>1957.7134000000001</v>
      </c>
      <c r="DR55" s="53"/>
      <c r="DS55" s="109">
        <v>1901.5510999999999</v>
      </c>
      <c r="DT55" s="53">
        <f t="shared" si="117"/>
        <v>4.356481971830986</v>
      </c>
      <c r="DU55" s="109">
        <f t="shared" si="118"/>
        <v>5775.9951000000001</v>
      </c>
      <c r="DV55" s="109">
        <v>1796.9656</v>
      </c>
      <c r="DW55" s="53">
        <f t="shared" si="119"/>
        <v>0.26546873239436619</v>
      </c>
      <c r="DX55" s="109">
        <v>1797.9837</v>
      </c>
      <c r="DY55" s="53">
        <f t="shared" si="120"/>
        <v>-6.6388397790055256E-3</v>
      </c>
      <c r="DZ55" s="109">
        <v>1367.7762</v>
      </c>
      <c r="EA55" s="53">
        <f t="shared" si="121"/>
        <v>-0.20013087719298245</v>
      </c>
      <c r="EB55" s="109">
        <v>1497.037</v>
      </c>
      <c r="EC55" s="53">
        <f t="shared" si="122"/>
        <v>-9.2704848484848459E-2</v>
      </c>
      <c r="ED55" s="109">
        <v>1682.8486</v>
      </c>
      <c r="EE55" s="53">
        <f t="shared" si="123"/>
        <v>-3.8372228571428552E-2</v>
      </c>
      <c r="EF55" s="109">
        <v>1688.1874</v>
      </c>
      <c r="EG55" s="53">
        <f t="shared" si="124"/>
        <v>-1.8495697674418589E-2</v>
      </c>
      <c r="EH55" s="109">
        <v>1722.4508000000001</v>
      </c>
      <c r="EI55" s="53">
        <f t="shared" si="125"/>
        <v>-3.9485602384084356E-2</v>
      </c>
      <c r="EJ55" s="109">
        <v>1430.8217999999999</v>
      </c>
      <c r="EK55" s="53">
        <f t="shared" si="126"/>
        <v>-0.25310005994213963</v>
      </c>
      <c r="EL55" s="109">
        <v>1412.9588000000001</v>
      </c>
      <c r="EM55" s="53">
        <f t="shared" si="127"/>
        <v>-0.27036810305408643</v>
      </c>
      <c r="EN55" s="111">
        <f t="shared" si="131"/>
        <v>20173.025000000001</v>
      </c>
      <c r="EO55" s="53">
        <f t="shared" si="128"/>
        <v>-0.13570635464206607</v>
      </c>
      <c r="EP55" s="386">
        <v>7280</v>
      </c>
      <c r="EQ55" s="53">
        <f t="shared" si="133"/>
        <v>-1.3717421124828531E-3</v>
      </c>
      <c r="ER55" s="109">
        <v>0</v>
      </c>
      <c r="ES55" s="53">
        <f t="shared" si="134"/>
        <v>-1</v>
      </c>
      <c r="ET55" s="109">
        <v>355</v>
      </c>
      <c r="EU55" s="53">
        <f t="shared" si="135"/>
        <v>-0.95644171779141107</v>
      </c>
      <c r="EV55" s="109">
        <v>1420</v>
      </c>
      <c r="EW55" s="53">
        <f t="shared" si="136"/>
        <v>-0.79129923574368022</v>
      </c>
      <c r="EX55" s="109">
        <v>1810</v>
      </c>
      <c r="EY55" s="53">
        <f t="shared" si="137"/>
        <v>-0.77289836888331243</v>
      </c>
      <c r="EZ55" s="109">
        <v>1710</v>
      </c>
      <c r="FA55" s="53">
        <f t="shared" si="138"/>
        <v>-0.7598314606741573</v>
      </c>
      <c r="FB55" s="109">
        <v>1650</v>
      </c>
      <c r="FC55" s="53">
        <f t="shared" si="139"/>
        <v>-0.77209944751381221</v>
      </c>
      <c r="FD55" s="109">
        <v>1750</v>
      </c>
      <c r="FE55" s="53">
        <f t="shared" si="140"/>
        <v>-0.75386779184247543</v>
      </c>
      <c r="FF55" s="109">
        <v>1720</v>
      </c>
      <c r="FG55" s="53">
        <f t="shared" si="141"/>
        <v>-0.78765432098765431</v>
      </c>
      <c r="FH55" s="109">
        <v>1793.2587000000001</v>
      </c>
      <c r="FI55" s="53">
        <f t="shared" si="142"/>
        <v>-0.75024252089136489</v>
      </c>
      <c r="FJ55" s="109">
        <v>1915.6806999999999</v>
      </c>
      <c r="FK55" s="53">
        <f t="shared" si="143"/>
        <v>-0.69126821917808223</v>
      </c>
      <c r="FL55" s="109">
        <v>1936.5364999999999</v>
      </c>
      <c r="FM55" s="53">
        <f t="shared" si="144"/>
        <v>-0.75641050314465408</v>
      </c>
      <c r="FN55" s="109">
        <f t="shared" si="129"/>
        <v>23340.475899999998</v>
      </c>
      <c r="FO55" s="53">
        <f t="shared" si="145"/>
        <v>-0.74454710131445034</v>
      </c>
      <c r="FP55" s="386">
        <v>7290</v>
      </c>
      <c r="FQ55" s="386">
        <v>10250</v>
      </c>
      <c r="FR55" s="386">
        <v>8150</v>
      </c>
      <c r="FS55" s="386">
        <v>6804</v>
      </c>
      <c r="FT55" s="386">
        <v>7970</v>
      </c>
      <c r="FU55" s="386">
        <v>7120</v>
      </c>
      <c r="FV55" s="387" t="s">
        <v>391</v>
      </c>
      <c r="FW55" s="387" t="s">
        <v>392</v>
      </c>
      <c r="FX55" s="387" t="s">
        <v>393</v>
      </c>
      <c r="FY55" s="387" t="s">
        <v>394</v>
      </c>
      <c r="FZ55" s="328">
        <f t="shared" si="146"/>
        <v>-4.5973956949242625E-2</v>
      </c>
      <c r="GA55" s="387" t="s">
        <v>395</v>
      </c>
      <c r="GB55" s="328">
        <f t="shared" si="147"/>
        <v>-6.6917293233082709E-2</v>
      </c>
      <c r="GC55" s="387" t="s">
        <v>396</v>
      </c>
      <c r="GD55" s="328">
        <f t="shared" si="148"/>
        <v>-0.25352112676056338</v>
      </c>
      <c r="GE55" s="329">
        <f t="shared" si="149"/>
        <v>91369</v>
      </c>
      <c r="GF55" s="388">
        <f t="shared" si="150"/>
        <v>-7.53061431029248E-2</v>
      </c>
      <c r="GG55" s="330"/>
      <c r="GH55" s="310"/>
      <c r="GI55" s="332">
        <v>7461</v>
      </c>
      <c r="GJ55" s="53">
        <f t="shared" si="151"/>
        <v>9.8808879263670817E-3</v>
      </c>
      <c r="GK55" s="109">
        <v>10495</v>
      </c>
      <c r="GL55" s="53">
        <f t="shared" si="152"/>
        <v>4.0179852673873527E-3</v>
      </c>
      <c r="GM55" s="109">
        <v>8640</v>
      </c>
      <c r="GN55" s="53">
        <f t="shared" si="153"/>
        <v>1.1575413821044102E-4</v>
      </c>
      <c r="GO55" s="109">
        <v>7375</v>
      </c>
      <c r="GP55" s="53">
        <f t="shared" si="154"/>
        <v>2.0380434782608695E-3</v>
      </c>
      <c r="GQ55" s="109">
        <v>8523</v>
      </c>
      <c r="GR55" s="53">
        <f t="shared" si="155"/>
        <v>1.8808040437286941E-3</v>
      </c>
      <c r="GS55" s="109">
        <v>7495</v>
      </c>
      <c r="GT55" s="53">
        <f t="shared" si="156"/>
        <v>-3.6632390745501286E-2</v>
      </c>
      <c r="GU55" s="109">
        <v>7895</v>
      </c>
      <c r="GV55" s="53">
        <f t="shared" si="157"/>
        <v>-3.0574656188605109E-2</v>
      </c>
      <c r="GW55" s="109">
        <v>7750</v>
      </c>
      <c r="GX55" s="53">
        <f t="shared" si="158"/>
        <v>-2.5647472969575057E-2</v>
      </c>
      <c r="GY55" s="109">
        <v>8350</v>
      </c>
      <c r="GZ55" s="53">
        <f t="shared" si="159"/>
        <v>-2.6011897818733233E-2</v>
      </c>
      <c r="HA55" s="109">
        <v>7526</v>
      </c>
      <c r="HB55" s="53">
        <f t="shared" si="160"/>
        <v>-3.9438417358008931E-2</v>
      </c>
      <c r="HC55" s="109">
        <v>6650</v>
      </c>
      <c r="HD55" s="53">
        <f t="shared" si="161"/>
        <v>-3.6929761042722664E-2</v>
      </c>
      <c r="HE55" s="109">
        <v>10650</v>
      </c>
      <c r="HF55" s="53">
        <f t="shared" si="162"/>
        <v>-4.1835357624831308E-2</v>
      </c>
      <c r="HG55" s="329">
        <f t="shared" si="163"/>
        <v>98810</v>
      </c>
      <c r="HH55" s="109">
        <f t="shared" si="164"/>
        <v>98810</v>
      </c>
      <c r="HI55" s="312"/>
      <c r="HJ55" s="326"/>
      <c r="HK55" s="396"/>
      <c r="HL55" s="332">
        <v>7388</v>
      </c>
      <c r="HM55" s="333">
        <f t="shared" si="165"/>
        <v>1.9878520154610713E-2</v>
      </c>
      <c r="HN55" s="336">
        <v>10453</v>
      </c>
      <c r="HO55" s="333">
        <f t="shared" si="166"/>
        <v>1.2985754433569145E-2</v>
      </c>
      <c r="HP55" s="336">
        <v>8639</v>
      </c>
      <c r="HQ55" s="338">
        <f t="shared" si="167"/>
        <v>9.9368716389992978E-3</v>
      </c>
      <c r="HR55" s="352">
        <v>7360</v>
      </c>
      <c r="HS55" s="245">
        <f t="shared" si="168"/>
        <v>1.4892443463872035E-2</v>
      </c>
      <c r="HT55" s="352">
        <v>8507</v>
      </c>
      <c r="HU55" s="245">
        <f t="shared" si="169"/>
        <v>5.7933317569165291E-3</v>
      </c>
      <c r="HV55" s="338"/>
      <c r="HW55" s="352">
        <v>7780</v>
      </c>
      <c r="HX55" s="245">
        <f t="shared" si="170"/>
        <v>9.0791180285343717E-3</v>
      </c>
      <c r="HY55" s="352">
        <v>8144</v>
      </c>
      <c r="HZ55" s="245">
        <f t="shared" si="171"/>
        <v>5.680414917263522E-3</v>
      </c>
      <c r="IA55" s="352">
        <v>7954</v>
      </c>
      <c r="IB55" s="337">
        <f t="shared" si="172"/>
        <v>5.8168942842690948E-3</v>
      </c>
      <c r="IC55" s="352">
        <v>8573</v>
      </c>
      <c r="ID55" s="339">
        <f t="shared" si="173"/>
        <v>5.8664789393406075E-3</v>
      </c>
      <c r="IE55" s="352">
        <v>7835</v>
      </c>
      <c r="IF55" s="407">
        <f t="shared" si="174"/>
        <v>5.6475420356821978E-3</v>
      </c>
      <c r="IG55" s="352">
        <v>6905</v>
      </c>
      <c r="IH55" s="240">
        <f t="shared" si="175"/>
        <v>1.2463343108504398E-2</v>
      </c>
      <c r="II55" s="478">
        <v>11115</v>
      </c>
      <c r="IJ55" s="240">
        <f t="shared" si="176"/>
        <v>1.1097971436368597E-2</v>
      </c>
      <c r="IK55" s="309">
        <f t="shared" si="177"/>
        <v>100653</v>
      </c>
      <c r="IL55" s="53">
        <f t="shared" si="178"/>
        <v>9.8625464031303345E-3</v>
      </c>
      <c r="IM55" s="310"/>
      <c r="IN55" s="332">
        <v>7244</v>
      </c>
      <c r="IO55" s="53">
        <f t="shared" si="179"/>
        <v>3.0007302713919382E-2</v>
      </c>
      <c r="IP55" s="109">
        <v>10319</v>
      </c>
      <c r="IQ55" s="53">
        <f t="shared" si="180"/>
        <v>3.9931492600984164E-2</v>
      </c>
      <c r="IR55" s="109">
        <v>8554</v>
      </c>
      <c r="IS55" s="312">
        <f t="shared" si="181"/>
        <v>2.9957778659427337E-2</v>
      </c>
      <c r="IT55" s="423">
        <v>7252</v>
      </c>
      <c r="IU55" s="53">
        <f t="shared" si="182"/>
        <v>2.9939706028511256E-2</v>
      </c>
      <c r="IV55" s="423">
        <v>8458</v>
      </c>
      <c r="IW55" s="53">
        <f t="shared" si="183"/>
        <v>3.0535746044105094E-2</v>
      </c>
      <c r="IX55" s="423">
        <v>7710</v>
      </c>
      <c r="IY55" s="53">
        <f t="shared" si="184"/>
        <v>3.0054961904824627E-2</v>
      </c>
      <c r="IZ55" s="423">
        <v>8098</v>
      </c>
      <c r="JA55" s="53">
        <f t="shared" si="185"/>
        <v>2.0008171276124507E-2</v>
      </c>
      <c r="JB55" s="109">
        <v>7908</v>
      </c>
      <c r="JC55" s="53">
        <f t="shared" si="186"/>
        <v>2.002004974379059E-2</v>
      </c>
      <c r="JD55" s="109">
        <v>8523</v>
      </c>
      <c r="JE55" s="312">
        <f t="shared" si="187"/>
        <v>1.3013913782410591E-2</v>
      </c>
      <c r="JF55" s="109">
        <v>7791</v>
      </c>
      <c r="JG55" s="333">
        <f t="shared" si="188"/>
        <v>1.4958543948228261E-2</v>
      </c>
      <c r="JH55" s="109">
        <v>6820</v>
      </c>
      <c r="JI55" s="333">
        <f t="shared" si="189"/>
        <v>1.6425199988893656E-2</v>
      </c>
      <c r="JJ55" s="109">
        <v>10993</v>
      </c>
      <c r="JK55" s="312">
        <f t="shared" si="190"/>
        <v>8.2219451812056473E-3</v>
      </c>
      <c r="JL55" s="317">
        <f t="shared" si="130"/>
        <v>99670</v>
      </c>
      <c r="JM55" s="316">
        <f t="shared" si="191"/>
        <v>2.3418395310387474E-2</v>
      </c>
      <c r="JN55" s="318"/>
      <c r="JO55" s="332">
        <v>97389.298899372996</v>
      </c>
      <c r="JP55" s="109">
        <v>7032.9598449575196</v>
      </c>
      <c r="JQ55" s="109">
        <v>9922.7690222084093</v>
      </c>
      <c r="JR55" s="109">
        <v>8305.1948120958095</v>
      </c>
      <c r="JS55" s="109">
        <v>7041.1888749915297</v>
      </c>
      <c r="JT55" s="109">
        <v>8207.3814833377091</v>
      </c>
      <c r="JU55" s="109">
        <v>7485.0374835749699</v>
      </c>
      <c r="JV55" s="109">
        <v>7939.1520852903104</v>
      </c>
      <c r="JW55" s="109">
        <v>7752.7887829129804</v>
      </c>
      <c r="JX55" s="109">
        <v>8413.5073408583903</v>
      </c>
      <c r="JY55" s="109">
        <v>7676.1755900814496</v>
      </c>
      <c r="JZ55" s="109">
        <v>6709.7903515915596</v>
      </c>
      <c r="KA55" s="109">
        <v>10903.3532274724</v>
      </c>
    </row>
    <row r="56" spans="1:287" s="92" customFormat="1" ht="28.8" hidden="1" customHeight="1">
      <c r="A56" s="684" t="s">
        <v>112</v>
      </c>
      <c r="B56" s="273" t="s">
        <v>206</v>
      </c>
      <c r="C56" s="274">
        <v>5.8704999999999998</v>
      </c>
      <c r="D56" s="275">
        <f t="shared" si="78"/>
        <v>-0.36482260909081077</v>
      </c>
      <c r="E56" s="319">
        <v>15.487399999999999</v>
      </c>
      <c r="F56" s="275">
        <f t="shared" si="79"/>
        <v>1.0293778499921378</v>
      </c>
      <c r="G56" s="319">
        <v>2.5430000000000001</v>
      </c>
      <c r="H56" s="275">
        <f t="shared" si="80"/>
        <v>-0.23612988495389142</v>
      </c>
      <c r="I56" s="319">
        <v>4.9911000000000003</v>
      </c>
      <c r="J56" s="275">
        <f t="shared" si="81"/>
        <v>-0.42527319415496934</v>
      </c>
      <c r="K56" s="319">
        <v>7.1112000000000002</v>
      </c>
      <c r="L56" s="275">
        <f t="shared" si="82"/>
        <v>-0.30315145813734712</v>
      </c>
      <c r="M56" s="319">
        <v>3.1459999999999999</v>
      </c>
      <c r="N56" s="275">
        <f t="shared" si="83"/>
        <v>-0.54808590102707755</v>
      </c>
      <c r="O56" s="319">
        <v>4.3315000000000001</v>
      </c>
      <c r="P56" s="275">
        <f t="shared" si="84"/>
        <v>-0.79106169504606627</v>
      </c>
      <c r="Q56" s="126"/>
      <c r="R56" s="126"/>
      <c r="S56" s="274">
        <f t="shared" si="97"/>
        <v>43.480699999999999</v>
      </c>
      <c r="T56" s="275">
        <f t="shared" si="98"/>
        <v>-0.53148271265849112</v>
      </c>
      <c r="U56" s="275"/>
      <c r="V56" s="274">
        <v>9.2423000000000002</v>
      </c>
      <c r="W56" s="275">
        <f t="shared" si="85"/>
        <v>0.55573323458120116</v>
      </c>
      <c r="X56" s="274">
        <v>7.6315999999999997</v>
      </c>
      <c r="Y56" s="275">
        <f t="shared" si="86"/>
        <v>-2.4591002044989763E-2</v>
      </c>
      <c r="Z56" s="274">
        <v>3.3290999999999999</v>
      </c>
      <c r="AA56" s="275">
        <f t="shared" si="87"/>
        <v>0.34118926758520662</v>
      </c>
      <c r="AB56" s="274">
        <v>8.6843000000000004</v>
      </c>
      <c r="AC56" s="275">
        <f t="shared" si="88"/>
        <v>0.602358064099489</v>
      </c>
      <c r="AD56" s="274">
        <v>10.204800000000001</v>
      </c>
      <c r="AE56" s="275">
        <f t="shared" si="89"/>
        <v>0.25081816510387944</v>
      </c>
      <c r="AF56" s="274">
        <v>6.9615</v>
      </c>
      <c r="AG56" s="275">
        <f t="shared" si="90"/>
        <v>6.5590081126587929E-2</v>
      </c>
      <c r="AH56" s="274">
        <v>20.731000000000002</v>
      </c>
      <c r="AI56" s="275">
        <f t="shared" si="91"/>
        <v>0.36242056216031493</v>
      </c>
      <c r="AJ56" s="274">
        <v>26.020299999999999</v>
      </c>
      <c r="AK56" s="275">
        <f t="shared" si="92"/>
        <v>-0.16257506806815181</v>
      </c>
      <c r="AL56" s="274">
        <v>6.3018000000000001</v>
      </c>
      <c r="AM56" s="275">
        <f t="shared" si="93"/>
        <v>3.4506533587234989E-2</v>
      </c>
      <c r="AN56" s="274">
        <v>6.5631000000000004</v>
      </c>
      <c r="AO56" s="275">
        <f t="shared" si="94"/>
        <v>-0.38339330508554192</v>
      </c>
      <c r="AP56" s="274">
        <v>3.6566000000000001</v>
      </c>
      <c r="AQ56" s="275">
        <f t="shared" si="95"/>
        <v>0.28767123287671237</v>
      </c>
      <c r="AR56" s="274">
        <v>2.5061</v>
      </c>
      <c r="AS56" s="275">
        <f t="shared" si="96"/>
        <v>-0.11049194292610209</v>
      </c>
      <c r="AT56" s="276">
        <f t="shared" si="99"/>
        <v>111.83250000000001</v>
      </c>
      <c r="AU56" s="275">
        <f t="shared" si="100"/>
        <v>6.4676991095679925E-2</v>
      </c>
      <c r="AV56" s="277"/>
      <c r="AW56" s="363">
        <v>5.9408000000000003</v>
      </c>
      <c r="AX56" s="279">
        <v>1.01786624095649</v>
      </c>
      <c r="AY56" s="278">
        <v>7.8239999999999998</v>
      </c>
      <c r="AZ56" s="279">
        <f t="shared" si="67"/>
        <v>2.72660157180281</v>
      </c>
      <c r="BA56" s="278">
        <v>2.4822000000000002</v>
      </c>
      <c r="BB56" s="279">
        <f t="shared" si="68"/>
        <v>-0.12610899873257275</v>
      </c>
      <c r="BC56" s="278">
        <v>5.4196999999999997</v>
      </c>
      <c r="BD56" s="279">
        <f t="shared" si="69"/>
        <v>-0.11363153160520079</v>
      </c>
      <c r="BE56" s="364">
        <v>8.1585000000000001</v>
      </c>
      <c r="BF56" s="279">
        <f t="shared" si="70"/>
        <v>-4.7238117482190867E-2</v>
      </c>
      <c r="BG56" s="281">
        <v>6.5330000000000004</v>
      </c>
      <c r="BH56" s="279">
        <f t="shared" si="71"/>
        <v>8.4711429899714474E-2</v>
      </c>
      <c r="BI56" s="281">
        <v>15.2163</v>
      </c>
      <c r="BJ56" s="279">
        <f t="shared" si="72"/>
        <v>-0.11240025199496007</v>
      </c>
      <c r="BK56" s="281">
        <v>31.0718</v>
      </c>
      <c r="BL56" s="279">
        <f t="shared" si="73"/>
        <v>0.18830503288970468</v>
      </c>
      <c r="BM56" s="281">
        <v>6.0915999999999997</v>
      </c>
      <c r="BN56" s="279">
        <f t="shared" si="74"/>
        <v>6.4425378741546968E-2</v>
      </c>
      <c r="BO56" s="281">
        <v>10.6439</v>
      </c>
      <c r="BP56" s="279">
        <f t="shared" si="75"/>
        <v>9.3409076900951238E-2</v>
      </c>
      <c r="BQ56" s="281">
        <v>2.8397000000000001</v>
      </c>
      <c r="BR56" s="279">
        <f t="shared" si="76"/>
        <v>-0.52255493720261614</v>
      </c>
      <c r="BS56" s="281">
        <v>2.8174000000000001</v>
      </c>
      <c r="BT56" s="279">
        <f t="shared" si="77"/>
        <v>0.44252726434898371</v>
      </c>
      <c r="BU56" s="278">
        <f t="shared" si="101"/>
        <v>105.0389</v>
      </c>
      <c r="BV56" s="279">
        <f t="shared" si="102"/>
        <v>0.10295819341452295</v>
      </c>
      <c r="BW56" s="282"/>
      <c r="BX56" s="363">
        <v>2.9441000000000002</v>
      </c>
      <c r="BY56" s="279">
        <f t="shared" si="103"/>
        <v>0.69963052765269618</v>
      </c>
      <c r="BZ56" s="363">
        <v>2.0994999999999999</v>
      </c>
      <c r="CA56" s="279">
        <f t="shared" si="104"/>
        <v>4.0695945276097989E-2</v>
      </c>
      <c r="CB56" s="278">
        <v>2.8403999999999998</v>
      </c>
      <c r="CC56" s="279">
        <f t="shared" si="105"/>
        <v>1.7175660160734787</v>
      </c>
      <c r="CD56" s="278">
        <v>6.1144999999999996</v>
      </c>
      <c r="CE56" s="279">
        <v>8.87164998385534</v>
      </c>
      <c r="CF56" s="281">
        <v>8.5630000000000006</v>
      </c>
      <c r="CG56" s="279">
        <f t="shared" si="106"/>
        <v>4.8626591811584285</v>
      </c>
      <c r="CH56" s="281">
        <v>6.0228000000000002</v>
      </c>
      <c r="CI56" s="279">
        <f t="shared" si="107"/>
        <v>0.20081346199856442</v>
      </c>
      <c r="CJ56" s="281">
        <v>17.1432</v>
      </c>
      <c r="CK56" s="279">
        <f t="shared" si="108"/>
        <v>-0.46334255769399335</v>
      </c>
      <c r="CL56" s="278">
        <v>26.148</v>
      </c>
      <c r="CM56" s="279">
        <f t="shared" si="109"/>
        <v>0.10813044307418473</v>
      </c>
      <c r="CN56" s="278">
        <v>5.7229000000000001</v>
      </c>
      <c r="CO56" s="279">
        <f t="shared" si="110"/>
        <v>1.2152589610590692</v>
      </c>
      <c r="CP56" s="278">
        <v>9.7346000000000004</v>
      </c>
      <c r="CQ56" s="279">
        <f t="shared" si="111"/>
        <v>3.7184334254277545</v>
      </c>
      <c r="CR56" s="278">
        <v>5.9477000000000002</v>
      </c>
      <c r="CS56" s="279">
        <f t="shared" si="112"/>
        <v>9.8041780199818351</v>
      </c>
      <c r="CT56" s="278">
        <v>1.9531000000000001</v>
      </c>
      <c r="CU56" s="279">
        <f t="shared" si="113"/>
        <v>2.635026986785781</v>
      </c>
      <c r="CV56" s="278">
        <f t="shared" si="114"/>
        <v>95.233800000000002</v>
      </c>
      <c r="CW56" s="279">
        <f t="shared" si="115"/>
        <v>0.30161988694140418</v>
      </c>
      <c r="CX56" s="283">
        <f t="shared" si="116"/>
        <v>-0.67162096272508709</v>
      </c>
      <c r="CY56" s="283"/>
      <c r="CZ56" s="367">
        <v>1.7322</v>
      </c>
      <c r="DA56" s="363">
        <v>2.0173999999999999</v>
      </c>
      <c r="DB56" s="363">
        <v>1.0451999999999999</v>
      </c>
      <c r="DC56" s="363">
        <v>0.61939999999999995</v>
      </c>
      <c r="DD56" s="278">
        <v>1.4605999999999999</v>
      </c>
      <c r="DE56" s="278">
        <v>5.0156000000000001</v>
      </c>
      <c r="DF56" s="278">
        <v>31.944400000000002</v>
      </c>
      <c r="DG56" s="278">
        <v>23.596499999999999</v>
      </c>
      <c r="DH56" s="278">
        <v>2.5834000000000001</v>
      </c>
      <c r="DI56" s="278">
        <v>2.0630999999999999</v>
      </c>
      <c r="DJ56" s="278">
        <v>0.55049999999999999</v>
      </c>
      <c r="DK56" s="278">
        <v>0.5373</v>
      </c>
      <c r="DL56" s="278">
        <v>73.165599999999998</v>
      </c>
      <c r="DM56" s="286">
        <v>0.127977750507212</v>
      </c>
      <c r="DN56" s="287"/>
      <c r="DO56" s="288">
        <v>1.9553</v>
      </c>
      <c r="DP56" s="289">
        <f t="shared" si="132"/>
        <v>-0.84256843800322068</v>
      </c>
      <c r="DQ56" s="292">
        <v>1.9</v>
      </c>
      <c r="DR56" s="291"/>
      <c r="DS56" s="292">
        <v>2.6358999999999999</v>
      </c>
      <c r="DT56" s="291">
        <f t="shared" si="117"/>
        <v>76.526470588235298</v>
      </c>
      <c r="DU56" s="292">
        <f t="shared" si="118"/>
        <v>6.4911999999999992</v>
      </c>
      <c r="DV56" s="292">
        <v>6.22</v>
      </c>
      <c r="DW56" s="291">
        <f t="shared" si="119"/>
        <v>3.4113475177304964</v>
      </c>
      <c r="DX56" s="292">
        <v>12.42</v>
      </c>
      <c r="DY56" s="291">
        <f t="shared" si="120"/>
        <v>3.4042553191489362</v>
      </c>
      <c r="DZ56" s="292">
        <v>7.0881999999999996</v>
      </c>
      <c r="EA56" s="291">
        <f t="shared" si="121"/>
        <v>1.4442068965517243</v>
      </c>
      <c r="EB56" s="292">
        <v>12.288500000000001</v>
      </c>
      <c r="EC56" s="291">
        <f t="shared" si="122"/>
        <v>6.6803125000000003</v>
      </c>
      <c r="ED56" s="292">
        <v>2.9074</v>
      </c>
      <c r="EE56" s="291">
        <f t="shared" si="123"/>
        <v>-0.82877502944640757</v>
      </c>
      <c r="EF56" s="292">
        <v>3.3062999999999998</v>
      </c>
      <c r="EG56" s="291">
        <f t="shared" si="124"/>
        <v>-0.76366690493209433</v>
      </c>
      <c r="EH56" s="292">
        <v>10.417199999999999</v>
      </c>
      <c r="EI56" s="291">
        <f t="shared" si="125"/>
        <v>7.2832131822862869E-2</v>
      </c>
      <c r="EJ56" s="292">
        <v>1.9171</v>
      </c>
      <c r="EK56" s="291">
        <f t="shared" si="126"/>
        <v>-0.79274594594594594</v>
      </c>
      <c r="EL56" s="292">
        <v>1.8085</v>
      </c>
      <c r="EM56" s="291">
        <f t="shared" si="127"/>
        <v>-0.56930221481305077</v>
      </c>
      <c r="EN56" s="290">
        <f t="shared" si="131"/>
        <v>64.864400000000003</v>
      </c>
      <c r="EO56" s="291">
        <f t="shared" si="128"/>
        <v>-0.4202997506546432</v>
      </c>
      <c r="EP56" s="293">
        <v>49</v>
      </c>
      <c r="EQ56" s="291">
        <f t="shared" si="133"/>
        <v>0</v>
      </c>
      <c r="ER56" s="292">
        <v>0</v>
      </c>
      <c r="ES56" s="291">
        <f t="shared" si="134"/>
        <v>-1</v>
      </c>
      <c r="ET56" s="292">
        <v>3.4000000000000002E-2</v>
      </c>
      <c r="EU56" s="291">
        <f t="shared" si="135"/>
        <v>-0.99935849056603776</v>
      </c>
      <c r="EV56" s="292">
        <v>1.41</v>
      </c>
      <c r="EW56" s="291">
        <f t="shared" si="136"/>
        <v>-0.96866666666666679</v>
      </c>
      <c r="EX56" s="292">
        <v>2.82</v>
      </c>
      <c r="EY56" s="291">
        <f t="shared" si="137"/>
        <v>-0.93733333333333335</v>
      </c>
      <c r="EZ56" s="292">
        <v>2.9</v>
      </c>
      <c r="FA56" s="291">
        <f t="shared" si="138"/>
        <v>-0.93829787234042561</v>
      </c>
      <c r="FB56" s="292">
        <v>1.6</v>
      </c>
      <c r="FC56" s="291">
        <f t="shared" si="139"/>
        <v>-0.9652173913043478</v>
      </c>
      <c r="FD56" s="292">
        <v>16.98</v>
      </c>
      <c r="FE56" s="291">
        <f t="shared" si="140"/>
        <v>-0.6226666666666667</v>
      </c>
      <c r="FF56" s="292">
        <v>13.99</v>
      </c>
      <c r="FG56" s="291">
        <f t="shared" si="141"/>
        <v>-0.68561797752808984</v>
      </c>
      <c r="FH56" s="292">
        <v>9.7100000000000009</v>
      </c>
      <c r="FI56" s="291">
        <f t="shared" si="142"/>
        <v>-0.79340425531914893</v>
      </c>
      <c r="FJ56" s="292">
        <v>9.25</v>
      </c>
      <c r="FK56" s="291">
        <f t="shared" si="143"/>
        <v>-0.77976190476190477</v>
      </c>
      <c r="FL56" s="292">
        <v>4.1989999999999998</v>
      </c>
      <c r="FM56" s="291">
        <f t="shared" si="144"/>
        <v>-0.91252083333333334</v>
      </c>
      <c r="FN56" s="292">
        <f t="shared" si="129"/>
        <v>111.89299999999999</v>
      </c>
      <c r="FO56" s="291">
        <f t="shared" si="145"/>
        <v>-0.80421172353455828</v>
      </c>
      <c r="FP56" s="293">
        <v>49</v>
      </c>
      <c r="FQ56" s="293">
        <v>60</v>
      </c>
      <c r="FR56" s="293">
        <v>53</v>
      </c>
      <c r="FS56" s="293">
        <v>45</v>
      </c>
      <c r="FT56" s="293">
        <v>45</v>
      </c>
      <c r="FU56" s="293">
        <v>47</v>
      </c>
      <c r="FV56" s="390" t="s">
        <v>397</v>
      </c>
      <c r="FW56" s="390" t="s">
        <v>398</v>
      </c>
      <c r="FX56" s="390" t="s">
        <v>399</v>
      </c>
      <c r="FY56" s="390" t="s">
        <v>400</v>
      </c>
      <c r="FZ56" s="294">
        <f t="shared" si="146"/>
        <v>0</v>
      </c>
      <c r="GA56" s="390" t="s">
        <v>401</v>
      </c>
      <c r="GB56" s="294">
        <f t="shared" si="147"/>
        <v>0</v>
      </c>
      <c r="GC56" s="390" t="s">
        <v>402</v>
      </c>
      <c r="GD56" s="294">
        <f t="shared" si="148"/>
        <v>-2.0408163265306121E-2</v>
      </c>
      <c r="GE56" s="293">
        <f t="shared" si="149"/>
        <v>571.5</v>
      </c>
      <c r="GF56" s="295">
        <f t="shared" si="150"/>
        <v>-1.804123711340206E-2</v>
      </c>
      <c r="GG56" s="249"/>
      <c r="GH56" s="296"/>
      <c r="GI56" s="297">
        <v>49</v>
      </c>
      <c r="GJ56" s="294">
        <f t="shared" si="151"/>
        <v>0</v>
      </c>
      <c r="GK56" s="293">
        <v>67</v>
      </c>
      <c r="GL56" s="294">
        <f t="shared" si="152"/>
        <v>-1.4705882352941176E-2</v>
      </c>
      <c r="GM56" s="293">
        <v>55</v>
      </c>
      <c r="GN56" s="294">
        <f t="shared" si="153"/>
        <v>0</v>
      </c>
      <c r="GO56" s="293">
        <v>45</v>
      </c>
      <c r="GP56" s="294">
        <f t="shared" si="154"/>
        <v>0</v>
      </c>
      <c r="GQ56" s="293">
        <v>45</v>
      </c>
      <c r="GR56" s="294">
        <f t="shared" si="155"/>
        <v>0</v>
      </c>
      <c r="GS56" s="293">
        <v>47</v>
      </c>
      <c r="GT56" s="294">
        <f t="shared" si="156"/>
        <v>0</v>
      </c>
      <c r="GU56" s="293">
        <v>46</v>
      </c>
      <c r="GV56" s="294">
        <f t="shared" si="157"/>
        <v>0</v>
      </c>
      <c r="GW56" s="293">
        <v>45</v>
      </c>
      <c r="GX56" s="294">
        <f t="shared" si="158"/>
        <v>0</v>
      </c>
      <c r="GY56" s="293">
        <v>45</v>
      </c>
      <c r="GZ56" s="294">
        <f t="shared" si="159"/>
        <v>0</v>
      </c>
      <c r="HA56" s="293">
        <v>47</v>
      </c>
      <c r="HB56" s="294">
        <f t="shared" si="160"/>
        <v>0</v>
      </c>
      <c r="HC56" s="293">
        <v>42</v>
      </c>
      <c r="HD56" s="294">
        <f t="shared" si="161"/>
        <v>0</v>
      </c>
      <c r="HE56" s="293">
        <v>49</v>
      </c>
      <c r="HF56" s="294">
        <f t="shared" si="162"/>
        <v>0</v>
      </c>
      <c r="HG56" s="293">
        <f t="shared" si="163"/>
        <v>582</v>
      </c>
      <c r="HH56" s="293">
        <f t="shared" si="164"/>
        <v>582</v>
      </c>
      <c r="HI56" s="295"/>
      <c r="HJ56" s="287"/>
      <c r="HK56" s="391"/>
      <c r="HL56" s="297">
        <v>49</v>
      </c>
      <c r="HM56" s="298">
        <f t="shared" si="165"/>
        <v>1.0309278350515464E-2</v>
      </c>
      <c r="HN56" s="373">
        <v>68</v>
      </c>
      <c r="HO56" s="298">
        <f t="shared" si="166"/>
        <v>1.4925373134328358E-2</v>
      </c>
      <c r="HP56" s="373">
        <v>55</v>
      </c>
      <c r="HQ56" s="377">
        <f t="shared" si="167"/>
        <v>0</v>
      </c>
      <c r="HR56" s="375">
        <v>45</v>
      </c>
      <c r="HS56" s="376">
        <f t="shared" si="168"/>
        <v>2.2727272727272728E-2</v>
      </c>
      <c r="HT56" s="375">
        <v>45</v>
      </c>
      <c r="HU56" s="376">
        <f t="shared" si="169"/>
        <v>2.2727272727272728E-2</v>
      </c>
      <c r="HV56" s="377"/>
      <c r="HW56" s="375">
        <v>47</v>
      </c>
      <c r="HX56" s="376">
        <f t="shared" si="170"/>
        <v>2.1739130434782608E-2</v>
      </c>
      <c r="HY56" s="375">
        <v>46</v>
      </c>
      <c r="HZ56" s="376">
        <f t="shared" si="171"/>
        <v>0</v>
      </c>
      <c r="IA56" s="375">
        <v>45</v>
      </c>
      <c r="IB56" s="308">
        <f t="shared" si="172"/>
        <v>0</v>
      </c>
      <c r="IC56" s="375">
        <v>45</v>
      </c>
      <c r="ID56" s="308">
        <f t="shared" si="173"/>
        <v>0</v>
      </c>
      <c r="IE56" s="375">
        <v>47</v>
      </c>
      <c r="IF56" s="295">
        <f t="shared" si="174"/>
        <v>0</v>
      </c>
      <c r="IG56" s="375">
        <v>42</v>
      </c>
      <c r="IH56" s="308">
        <f t="shared" si="175"/>
        <v>2.4390243902439025E-2</v>
      </c>
      <c r="II56" s="473">
        <v>49</v>
      </c>
      <c r="IJ56" s="240">
        <f t="shared" si="176"/>
        <v>0</v>
      </c>
      <c r="IK56" s="309">
        <f t="shared" si="177"/>
        <v>583</v>
      </c>
      <c r="IL56" s="53">
        <f t="shared" si="178"/>
        <v>9.52380952380949E-3</v>
      </c>
      <c r="IM56" s="310"/>
      <c r="IN56" s="378">
        <v>48.5</v>
      </c>
      <c r="IO56" s="328">
        <f t="shared" si="179"/>
        <v>1.8189084256450272E-3</v>
      </c>
      <c r="IP56" s="329">
        <v>67</v>
      </c>
      <c r="IQ56" s="328">
        <f t="shared" si="180"/>
        <v>6.7759829576079511E-3</v>
      </c>
      <c r="IR56" s="329">
        <v>55</v>
      </c>
      <c r="IS56" s="312">
        <f t="shared" si="181"/>
        <v>2.8737636743598916E-2</v>
      </c>
      <c r="IT56" s="420">
        <v>44</v>
      </c>
      <c r="IU56" s="328">
        <f t="shared" si="182"/>
        <v>2.7266745772378524E-2</v>
      </c>
      <c r="IV56" s="420">
        <v>44</v>
      </c>
      <c r="IW56" s="328">
        <f t="shared" si="183"/>
        <v>2.2298825074749853E-2</v>
      </c>
      <c r="IX56" s="420">
        <v>46</v>
      </c>
      <c r="IY56" s="328">
        <f t="shared" si="184"/>
        <v>2.1376283769920283E-2</v>
      </c>
      <c r="IZ56" s="420">
        <v>46</v>
      </c>
      <c r="JA56" s="294">
        <f t="shared" si="185"/>
        <v>2.1408631156300376E-2</v>
      </c>
      <c r="JB56" s="329">
        <v>45</v>
      </c>
      <c r="JC56" s="328">
        <f t="shared" si="186"/>
        <v>3.0502853891324153E-2</v>
      </c>
      <c r="JD56" s="329">
        <v>45</v>
      </c>
      <c r="JE56" s="380">
        <f t="shared" si="187"/>
        <v>2.5030814242508203E-2</v>
      </c>
      <c r="JF56" s="329">
        <v>47</v>
      </c>
      <c r="JG56" s="382">
        <f t="shared" si="188"/>
        <v>2.8228794458353645E-2</v>
      </c>
      <c r="JH56" s="293">
        <v>41</v>
      </c>
      <c r="JI56" s="298">
        <f t="shared" si="189"/>
        <v>8.3222351545089706E-3</v>
      </c>
      <c r="JJ56" s="383">
        <v>49</v>
      </c>
      <c r="JK56" s="295">
        <f t="shared" si="190"/>
        <v>2.587190655547059E-2</v>
      </c>
      <c r="JL56" s="317">
        <f t="shared" si="130"/>
        <v>577.5</v>
      </c>
      <c r="JM56" s="316">
        <f t="shared" si="191"/>
        <v>2.0183360046110543E-2</v>
      </c>
      <c r="JN56" s="318"/>
      <c r="JO56" s="301">
        <v>566.07471030883903</v>
      </c>
      <c r="JP56" s="292">
        <v>48.411943108777599</v>
      </c>
      <c r="JQ56" s="292">
        <v>66.549064671938197</v>
      </c>
      <c r="JR56" s="292">
        <v>53.463582973496401</v>
      </c>
      <c r="JS56" s="292">
        <v>42.832107805570402</v>
      </c>
      <c r="JT56" s="292">
        <v>43.040252928768403</v>
      </c>
      <c r="JU56" s="292">
        <v>45.037270525034202</v>
      </c>
      <c r="JV56" s="292">
        <v>45.0358442222336</v>
      </c>
      <c r="JW56" s="292">
        <v>43.668001335535997</v>
      </c>
      <c r="JX56" s="292">
        <v>43.901119239283297</v>
      </c>
      <c r="JY56" s="292">
        <v>45.709671090040302</v>
      </c>
      <c r="JZ56" s="292">
        <v>40.661604565049998</v>
      </c>
      <c r="KA56" s="292">
        <v>47.764247843110702</v>
      </c>
    </row>
    <row r="57" spans="1:287" s="93" customFormat="1" ht="28.8" hidden="1" customHeight="1">
      <c r="A57" s="662"/>
      <c r="B57" s="71" t="s">
        <v>209</v>
      </c>
      <c r="C57" s="319">
        <v>265.8931</v>
      </c>
      <c r="D57" s="275">
        <f t="shared" si="78"/>
        <v>-0.33366905522896662</v>
      </c>
      <c r="E57" s="319">
        <v>624.38919999999996</v>
      </c>
      <c r="F57" s="275">
        <f t="shared" si="79"/>
        <v>0.84300262316585717</v>
      </c>
      <c r="G57" s="319">
        <v>137.2869</v>
      </c>
      <c r="H57" s="275">
        <f t="shared" si="80"/>
        <v>-0.15437019206190139</v>
      </c>
      <c r="I57" s="319">
        <v>237.13740000000001</v>
      </c>
      <c r="J57" s="275">
        <f t="shared" si="81"/>
        <v>-0.16431500672565691</v>
      </c>
      <c r="K57" s="319">
        <v>292.45330000000001</v>
      </c>
      <c r="L57" s="275">
        <f t="shared" si="82"/>
        <v>-0.22137718172337673</v>
      </c>
      <c r="M57" s="319">
        <v>196.8723</v>
      </c>
      <c r="N57" s="275">
        <f t="shared" si="83"/>
        <v>-0.29589940495307365</v>
      </c>
      <c r="O57" s="319">
        <v>234.0598</v>
      </c>
      <c r="P57" s="275">
        <f t="shared" si="84"/>
        <v>-0.62606450528592128</v>
      </c>
      <c r="Q57" s="126"/>
      <c r="R57" s="126"/>
      <c r="S57" s="274">
        <f t="shared" si="97"/>
        <v>1988.0920000000001</v>
      </c>
      <c r="T57" s="275">
        <f t="shared" si="98"/>
        <v>-0.39033330481402795</v>
      </c>
      <c r="U57" s="275"/>
      <c r="V57" s="319">
        <v>399.04059999999998</v>
      </c>
      <c r="W57" s="343">
        <f t="shared" si="85"/>
        <v>-2.9947034176423748E-2</v>
      </c>
      <c r="X57" s="384">
        <v>338.78910000000002</v>
      </c>
      <c r="Y57" s="344">
        <f t="shared" si="86"/>
        <v>-0.30722126465633037</v>
      </c>
      <c r="Z57" s="384">
        <v>162.34870000000001</v>
      </c>
      <c r="AA57" s="344">
        <f t="shared" si="87"/>
        <v>7.8628566113451148E-2</v>
      </c>
      <c r="AB57" s="384">
        <v>283.76409999999998</v>
      </c>
      <c r="AC57" s="344">
        <f t="shared" si="88"/>
        <v>0.21818693850812032</v>
      </c>
      <c r="AD57" s="384">
        <v>375.60329999999999</v>
      </c>
      <c r="AE57" s="344">
        <f t="shared" si="89"/>
        <v>0.18154298847219263</v>
      </c>
      <c r="AF57" s="384">
        <v>279.60820000000001</v>
      </c>
      <c r="AG57" s="344">
        <f t="shared" si="90"/>
        <v>-2.2864168123940209E-2</v>
      </c>
      <c r="AH57" s="384">
        <v>625.93629999999996</v>
      </c>
      <c r="AI57" s="344">
        <f t="shared" si="91"/>
        <v>0.28902540585779568</v>
      </c>
      <c r="AJ57" s="384">
        <v>795.8587</v>
      </c>
      <c r="AK57" s="344">
        <f t="shared" si="92"/>
        <v>3.1213480819587192E-2</v>
      </c>
      <c r="AL57" s="384">
        <v>275.50229999999999</v>
      </c>
      <c r="AM57" s="344">
        <f t="shared" si="93"/>
        <v>9.0702972982067864E-2</v>
      </c>
      <c r="AN57" s="384">
        <v>244.50129999999999</v>
      </c>
      <c r="AO57" s="344">
        <f t="shared" si="94"/>
        <v>-0.34512205574334276</v>
      </c>
      <c r="AP57" s="384">
        <v>179.53280000000001</v>
      </c>
      <c r="AQ57" s="344">
        <f t="shared" si="95"/>
        <v>0.19448283020085588</v>
      </c>
      <c r="AR57" s="384">
        <v>161.62520000000001</v>
      </c>
      <c r="AS57" s="344">
        <f t="shared" si="96"/>
        <v>8.6082106025673566E-2</v>
      </c>
      <c r="AT57" s="276">
        <f t="shared" si="99"/>
        <v>4122.1106</v>
      </c>
      <c r="AU57" s="275">
        <f t="shared" si="100"/>
        <v>1.2727545568077314E-2</v>
      </c>
      <c r="AV57" s="277"/>
      <c r="AW57" s="384">
        <v>411.3596</v>
      </c>
      <c r="AX57" s="343">
        <v>1.50896644095543</v>
      </c>
      <c r="AY57" s="360">
        <v>489.02929999999998</v>
      </c>
      <c r="AZ57" s="344">
        <f t="shared" si="67"/>
        <v>2.3520297757564745</v>
      </c>
      <c r="BA57" s="360">
        <v>150.51400000000001</v>
      </c>
      <c r="BB57" s="344">
        <f t="shared" si="68"/>
        <v>-3.4639431279134492E-2</v>
      </c>
      <c r="BC57" s="360">
        <v>232.93969999999999</v>
      </c>
      <c r="BD57" s="344">
        <f t="shared" si="69"/>
        <v>-5.1070897243075231E-2</v>
      </c>
      <c r="BE57" s="321">
        <v>317.8922</v>
      </c>
      <c r="BF57" s="344">
        <f t="shared" si="70"/>
        <v>4.3607378639501926E-2</v>
      </c>
      <c r="BG57" s="319">
        <v>286.1508</v>
      </c>
      <c r="BH57" s="344">
        <f t="shared" si="71"/>
        <v>0.20098714445801491</v>
      </c>
      <c r="BI57" s="319">
        <v>485.58879999999999</v>
      </c>
      <c r="BJ57" s="344">
        <f t="shared" si="72"/>
        <v>-0.14034706632244343</v>
      </c>
      <c r="BK57" s="319">
        <v>771.76909999999998</v>
      </c>
      <c r="BL57" s="344">
        <f t="shared" si="73"/>
        <v>-2.7538593823476232E-2</v>
      </c>
      <c r="BM57" s="319">
        <v>252.5915</v>
      </c>
      <c r="BN57" s="344">
        <f t="shared" si="74"/>
        <v>-3.5795027118460387E-3</v>
      </c>
      <c r="BO57" s="319">
        <v>373.35399999999998</v>
      </c>
      <c r="BP57" s="344">
        <f t="shared" si="75"/>
        <v>1.5256833977169926E-2</v>
      </c>
      <c r="BQ57" s="319">
        <v>150.30170000000001</v>
      </c>
      <c r="BR57" s="344">
        <f t="shared" si="76"/>
        <v>-0.4589744964974124</v>
      </c>
      <c r="BS57" s="319">
        <v>148.81489999999999</v>
      </c>
      <c r="BT57" s="344">
        <f t="shared" si="77"/>
        <v>0.23141600316428979</v>
      </c>
      <c r="BU57" s="274">
        <f t="shared" si="101"/>
        <v>4070.3055999999997</v>
      </c>
      <c r="BV57" s="275">
        <f t="shared" si="102"/>
        <v>0.12052465907912779</v>
      </c>
      <c r="BW57" s="345"/>
      <c r="BX57" s="384">
        <v>163.95580000000001</v>
      </c>
      <c r="BY57" s="344">
        <f t="shared" si="103"/>
        <v>0.27680991819204803</v>
      </c>
      <c r="BZ57" s="384">
        <v>145.8905</v>
      </c>
      <c r="CA57" s="344">
        <f t="shared" si="104"/>
        <v>-6.7237442849388374E-2</v>
      </c>
      <c r="CB57" s="360">
        <v>155.91480000000001</v>
      </c>
      <c r="CC57" s="275">
        <f t="shared" si="105"/>
        <v>0.83967660634893693</v>
      </c>
      <c r="CD57" s="274">
        <v>245.47640000000001</v>
      </c>
      <c r="CE57" s="275">
        <v>4.3828294257470901</v>
      </c>
      <c r="CF57" s="319">
        <v>304.60899999999998</v>
      </c>
      <c r="CG57" s="275">
        <f t="shared" si="106"/>
        <v>2.6973842325666078</v>
      </c>
      <c r="CH57" s="319">
        <v>238.26300000000001</v>
      </c>
      <c r="CI57" s="275">
        <f t="shared" si="107"/>
        <v>3.6206313185565886E-2</v>
      </c>
      <c r="CJ57" s="319">
        <v>564.86609999999996</v>
      </c>
      <c r="CK57" s="275">
        <f t="shared" si="108"/>
        <v>-0.54634519733120279</v>
      </c>
      <c r="CL57" s="274">
        <v>793.62440000000004</v>
      </c>
      <c r="CM57" s="275">
        <f t="shared" si="109"/>
        <v>2.0902385128214851E-2</v>
      </c>
      <c r="CN57" s="274">
        <v>253.49889999999999</v>
      </c>
      <c r="CO57" s="275">
        <f t="shared" si="110"/>
        <v>0.69395426103179947</v>
      </c>
      <c r="CP57" s="274">
        <v>367.74340000000001</v>
      </c>
      <c r="CQ57" s="275">
        <f t="shared" si="111"/>
        <v>2.6233625605095168</v>
      </c>
      <c r="CR57" s="274">
        <v>277.80889999999999</v>
      </c>
      <c r="CS57" s="275">
        <f t="shared" si="112"/>
        <v>5.3556559636700554</v>
      </c>
      <c r="CT57" s="274">
        <v>120.8486</v>
      </c>
      <c r="CU57" s="275">
        <f t="shared" si="113"/>
        <v>2.1752461928133768</v>
      </c>
      <c r="CV57" s="274">
        <f t="shared" si="114"/>
        <v>3632.4997999999996</v>
      </c>
      <c r="CW57" s="275">
        <f t="shared" si="115"/>
        <v>0.17826324280378736</v>
      </c>
      <c r="CX57" s="323">
        <f t="shared" si="116"/>
        <v>-0.56499377809710194</v>
      </c>
      <c r="CY57" s="323"/>
      <c r="CZ57" s="385">
        <v>128.41050000000001</v>
      </c>
      <c r="DA57" s="384">
        <v>156.40690000000001</v>
      </c>
      <c r="DB57" s="384">
        <v>84.751199999999997</v>
      </c>
      <c r="DC57" s="384">
        <v>45.6036</v>
      </c>
      <c r="DD57" s="384">
        <v>82.385000000000005</v>
      </c>
      <c r="DE57" s="360">
        <v>229.93780000000001</v>
      </c>
      <c r="DF57" s="360">
        <v>1245.1451999999999</v>
      </c>
      <c r="DG57" s="360">
        <v>777.37540000000001</v>
      </c>
      <c r="DH57" s="360">
        <v>149.64920000000001</v>
      </c>
      <c r="DI57" s="360">
        <v>101.4923</v>
      </c>
      <c r="DJ57" s="360">
        <v>43.710500000000003</v>
      </c>
      <c r="DK57" s="360">
        <v>38.059600000000003</v>
      </c>
      <c r="DL57" s="360">
        <v>3082.9272000000001</v>
      </c>
      <c r="DM57" s="362">
        <v>5.4792332727472103E-2</v>
      </c>
      <c r="DN57" s="326"/>
      <c r="DO57" s="327">
        <v>167.7467</v>
      </c>
      <c r="DP57" s="84">
        <f t="shared" si="132"/>
        <v>-0.67468253044759907</v>
      </c>
      <c r="DQ57" s="109">
        <v>115.94</v>
      </c>
      <c r="DR57" s="53"/>
      <c r="DS57" s="109">
        <v>162.65199999999999</v>
      </c>
      <c r="DT57" s="53">
        <f t="shared" si="117"/>
        <v>18.06822977725674</v>
      </c>
      <c r="DU57" s="109">
        <f t="shared" si="118"/>
        <v>446.33869999999996</v>
      </c>
      <c r="DV57" s="109">
        <v>312.87</v>
      </c>
      <c r="DW57" s="53">
        <f t="shared" si="119"/>
        <v>4.6617806731813252</v>
      </c>
      <c r="DX57" s="109">
        <v>515.64</v>
      </c>
      <c r="DY57" s="53">
        <f t="shared" si="120"/>
        <v>4.8930285714285713</v>
      </c>
      <c r="DZ57" s="109">
        <v>300.70179999999999</v>
      </c>
      <c r="EA57" s="53">
        <f t="shared" si="121"/>
        <v>3.0002900093122253</v>
      </c>
      <c r="EB57" s="109">
        <v>477.38229999999999</v>
      </c>
      <c r="EC57" s="53">
        <f t="shared" si="122"/>
        <v>6.189492469879518</v>
      </c>
      <c r="ED57" s="109">
        <v>105.3394</v>
      </c>
      <c r="EE57" s="53">
        <f t="shared" si="123"/>
        <v>-0.73597162693936891</v>
      </c>
      <c r="EF57" s="109">
        <v>165.15119999999999</v>
      </c>
      <c r="EG57" s="53">
        <f t="shared" si="124"/>
        <v>-0.5541153918842302</v>
      </c>
      <c r="EH57" s="109">
        <v>360.71859999999998</v>
      </c>
      <c r="EI57" s="53">
        <f t="shared" si="125"/>
        <v>0.34546288698246902</v>
      </c>
      <c r="EJ57" s="109">
        <v>114.16670000000001</v>
      </c>
      <c r="EK57" s="53">
        <f t="shared" si="126"/>
        <v>-0.63882726985131288</v>
      </c>
      <c r="EL57" s="109">
        <v>124.4725</v>
      </c>
      <c r="EM57" s="53">
        <f t="shared" si="127"/>
        <v>0.19773774814045009</v>
      </c>
      <c r="EN57" s="111">
        <f t="shared" si="131"/>
        <v>2922.7811999999999</v>
      </c>
      <c r="EO57" s="53">
        <f t="shared" si="128"/>
        <v>-0.12026506594894024</v>
      </c>
      <c r="EP57" s="508">
        <v>1572</v>
      </c>
      <c r="EQ57" s="53">
        <f t="shared" si="133"/>
        <v>-1.2706480304955528E-3</v>
      </c>
      <c r="ER57" s="109">
        <v>0</v>
      </c>
      <c r="ES57" s="53">
        <f t="shared" si="134"/>
        <v>-1</v>
      </c>
      <c r="ET57" s="109">
        <v>8.5299999999999994</v>
      </c>
      <c r="EU57" s="53">
        <f t="shared" si="135"/>
        <v>-0.99536160957041875</v>
      </c>
      <c r="EV57" s="109">
        <v>55.26</v>
      </c>
      <c r="EW57" s="53">
        <f t="shared" si="136"/>
        <v>-0.96557009345794398</v>
      </c>
      <c r="EX57" s="109">
        <v>87.5</v>
      </c>
      <c r="EY57" s="53">
        <f t="shared" si="137"/>
        <v>-0.9532335649385355</v>
      </c>
      <c r="EZ57" s="109">
        <v>75.17</v>
      </c>
      <c r="FA57" s="53">
        <f t="shared" si="138"/>
        <v>-0.95591202346041049</v>
      </c>
      <c r="FB57" s="109">
        <v>66.400000000000006</v>
      </c>
      <c r="FC57" s="53">
        <f t="shared" si="139"/>
        <v>-0.96273849607182937</v>
      </c>
      <c r="FD57" s="109">
        <v>398.97</v>
      </c>
      <c r="FE57" s="53">
        <f t="shared" si="140"/>
        <v>-0.77201714285714285</v>
      </c>
      <c r="FF57" s="109">
        <v>370.39</v>
      </c>
      <c r="FG57" s="53">
        <f t="shared" si="141"/>
        <v>-0.80298404255319156</v>
      </c>
      <c r="FH57" s="109">
        <v>268.10000000000002</v>
      </c>
      <c r="FI57" s="53">
        <f t="shared" si="142"/>
        <v>-0.84529717253317949</v>
      </c>
      <c r="FJ57" s="109">
        <v>316.10000000000002</v>
      </c>
      <c r="FK57" s="53">
        <f t="shared" si="143"/>
        <v>-0.79135313531353146</v>
      </c>
      <c r="FL57" s="109">
        <v>103.923</v>
      </c>
      <c r="FM57" s="53">
        <f t="shared" si="144"/>
        <v>-0.95551241438356171</v>
      </c>
      <c r="FN57" s="109">
        <f t="shared" si="129"/>
        <v>3322.3429999999998</v>
      </c>
      <c r="FO57" s="53">
        <f t="shared" si="145"/>
        <v>-0.84766882164144886</v>
      </c>
      <c r="FP57" s="508">
        <v>1574</v>
      </c>
      <c r="FQ57" s="508">
        <v>2220</v>
      </c>
      <c r="FR57" s="508">
        <v>1839</v>
      </c>
      <c r="FS57" s="508">
        <v>1605</v>
      </c>
      <c r="FT57" s="508">
        <v>1871</v>
      </c>
      <c r="FU57" s="508">
        <v>1705</v>
      </c>
      <c r="FV57" s="453" t="s">
        <v>403</v>
      </c>
      <c r="FW57" s="453" t="s">
        <v>404</v>
      </c>
      <c r="FX57" s="453" t="s">
        <v>405</v>
      </c>
      <c r="FY57" s="453" t="s">
        <v>406</v>
      </c>
      <c r="FZ57" s="328">
        <f t="shared" si="146"/>
        <v>1.1554015020219526E-3</v>
      </c>
      <c r="GA57" s="453" t="s">
        <v>407</v>
      </c>
      <c r="GB57" s="328">
        <f t="shared" si="147"/>
        <v>1.3218770654329147E-3</v>
      </c>
      <c r="GC57" s="453" t="s">
        <v>408</v>
      </c>
      <c r="GD57" s="328">
        <f t="shared" si="148"/>
        <v>-5.0020333468889795E-2</v>
      </c>
      <c r="GE57" s="329">
        <f t="shared" si="149"/>
        <v>21810</v>
      </c>
      <c r="GF57" s="454">
        <f t="shared" si="150"/>
        <v>-4.5641259698767688E-3</v>
      </c>
      <c r="GG57" s="330"/>
      <c r="GH57" s="310"/>
      <c r="GI57" s="332">
        <v>1572</v>
      </c>
      <c r="GJ57" s="53">
        <f t="shared" si="151"/>
        <v>6.3653723742838951E-4</v>
      </c>
      <c r="GK57" s="109">
        <v>2149</v>
      </c>
      <c r="GL57" s="53">
        <f t="shared" si="152"/>
        <v>-3.0234657039711191E-2</v>
      </c>
      <c r="GM57" s="109">
        <v>1875</v>
      </c>
      <c r="GN57" s="53">
        <f t="shared" si="153"/>
        <v>1.0678056593699946E-3</v>
      </c>
      <c r="GO57" s="109">
        <v>1605</v>
      </c>
      <c r="GP57" s="53">
        <f t="shared" si="154"/>
        <v>6.2344139650872816E-4</v>
      </c>
      <c r="GQ57" s="109">
        <v>1871</v>
      </c>
      <c r="GR57" s="53">
        <f t="shared" si="155"/>
        <v>0.16645885286783044</v>
      </c>
      <c r="GS57" s="109">
        <v>1705</v>
      </c>
      <c r="GT57" s="53">
        <f t="shared" si="156"/>
        <v>0</v>
      </c>
      <c r="GU57" s="109">
        <v>1782</v>
      </c>
      <c r="GV57" s="53">
        <f t="shared" si="157"/>
        <v>1.1235955056179776E-3</v>
      </c>
      <c r="GW57" s="109">
        <v>1750</v>
      </c>
      <c r="GX57" s="53">
        <f t="shared" si="158"/>
        <v>1.1441647597254005E-3</v>
      </c>
      <c r="GY57" s="109">
        <v>1898</v>
      </c>
      <c r="GZ57" s="53">
        <f t="shared" si="159"/>
        <v>0</v>
      </c>
      <c r="HA57" s="109">
        <v>1731</v>
      </c>
      <c r="HB57" s="53">
        <f t="shared" si="160"/>
        <v>0</v>
      </c>
      <c r="HC57" s="109">
        <v>1513</v>
      </c>
      <c r="HD57" s="53">
        <f t="shared" si="161"/>
        <v>0</v>
      </c>
      <c r="HE57" s="109">
        <v>2459</v>
      </c>
      <c r="HF57" s="53">
        <f t="shared" si="162"/>
        <v>0</v>
      </c>
      <c r="HG57" s="329">
        <f t="shared" si="163"/>
        <v>21910</v>
      </c>
      <c r="HH57" s="109">
        <f t="shared" si="164"/>
        <v>21910</v>
      </c>
      <c r="HI57" s="312"/>
      <c r="HJ57" s="326"/>
      <c r="HK57" s="396"/>
      <c r="HL57" s="332">
        <v>1571</v>
      </c>
      <c r="HM57" s="333">
        <f t="shared" si="165"/>
        <v>1.0289389067524116E-2</v>
      </c>
      <c r="HN57" s="336">
        <v>2216</v>
      </c>
      <c r="HO57" s="333">
        <f t="shared" si="166"/>
        <v>1.0027347310847767E-2</v>
      </c>
      <c r="HP57" s="336">
        <v>1873</v>
      </c>
      <c r="HQ57" s="338">
        <f t="shared" si="167"/>
        <v>9.7035040431266845E-3</v>
      </c>
      <c r="HR57" s="352">
        <v>1604</v>
      </c>
      <c r="HS57" s="245">
        <f t="shared" si="168"/>
        <v>1.0075566750629723E-2</v>
      </c>
      <c r="HT57" s="352">
        <v>1604</v>
      </c>
      <c r="HU57" s="245">
        <f t="shared" si="169"/>
        <v>1.0075566750629723E-2</v>
      </c>
      <c r="HV57" s="338"/>
      <c r="HW57" s="352">
        <v>1705</v>
      </c>
      <c r="HX57" s="245">
        <f t="shared" si="170"/>
        <v>1.0071090047393365E-2</v>
      </c>
      <c r="HY57" s="352">
        <v>1780</v>
      </c>
      <c r="HZ57" s="245">
        <f t="shared" si="171"/>
        <v>1.021566401816118E-2</v>
      </c>
      <c r="IA57" s="352">
        <v>1748</v>
      </c>
      <c r="IB57" s="337">
        <f t="shared" si="172"/>
        <v>9.8209127671865966E-3</v>
      </c>
      <c r="IC57" s="352">
        <v>1898</v>
      </c>
      <c r="ID57" s="339">
        <f t="shared" si="173"/>
        <v>1.0111761575306013E-2</v>
      </c>
      <c r="IE57" s="352">
        <v>1731</v>
      </c>
      <c r="IF57" s="407">
        <f t="shared" si="174"/>
        <v>9.9183197199533262E-3</v>
      </c>
      <c r="IG57" s="352">
        <v>1513</v>
      </c>
      <c r="IH57" s="240">
        <f t="shared" si="175"/>
        <v>1.0013351134846462E-2</v>
      </c>
      <c r="II57" s="478">
        <v>2459</v>
      </c>
      <c r="IJ57" s="240">
        <f t="shared" si="176"/>
        <v>9.8562628336755654E-3</v>
      </c>
      <c r="IK57" s="309">
        <f t="shared" si="177"/>
        <v>21702</v>
      </c>
      <c r="IL57" s="53">
        <f t="shared" si="178"/>
        <v>1.0006050169870218E-2</v>
      </c>
      <c r="IM57" s="310"/>
      <c r="IN57" s="332">
        <v>1555</v>
      </c>
      <c r="IO57" s="53">
        <f t="shared" si="179"/>
        <v>9.967157899336776E-3</v>
      </c>
      <c r="IP57" s="109">
        <v>2194</v>
      </c>
      <c r="IQ57" s="53">
        <f t="shared" si="180"/>
        <v>9.9938682116595956E-3</v>
      </c>
      <c r="IR57" s="109">
        <v>1855</v>
      </c>
      <c r="IS57" s="312">
        <f t="shared" si="181"/>
        <v>2.0255832084659364E-2</v>
      </c>
      <c r="IT57" s="423">
        <v>1588</v>
      </c>
      <c r="IU57" s="53">
        <f t="shared" si="182"/>
        <v>3.0195147798178546E-2</v>
      </c>
      <c r="IV57" s="423">
        <v>1588</v>
      </c>
      <c r="IW57" s="53">
        <f t="shared" si="183"/>
        <v>-0.11618600543021324</v>
      </c>
      <c r="IX57" s="423">
        <v>1688</v>
      </c>
      <c r="IY57" s="53">
        <f t="shared" si="184"/>
        <v>3.013337694960639E-2</v>
      </c>
      <c r="IZ57" s="423">
        <v>1762</v>
      </c>
      <c r="JA57" s="291">
        <f t="shared" si="185"/>
        <v>1.3787141772479137E-2</v>
      </c>
      <c r="JB57" s="109">
        <v>1731</v>
      </c>
      <c r="JC57" s="53">
        <f t="shared" si="186"/>
        <v>1.9891827450732116E-2</v>
      </c>
      <c r="JD57" s="109">
        <v>1879</v>
      </c>
      <c r="JE57" s="312">
        <f t="shared" si="187"/>
        <v>2.0151560354726615E-2</v>
      </c>
      <c r="JF57" s="109">
        <v>1714</v>
      </c>
      <c r="JG57" s="333">
        <f t="shared" si="188"/>
        <v>1.9954769452468987E-2</v>
      </c>
      <c r="JH57" s="109">
        <v>1498</v>
      </c>
      <c r="JI57" s="333">
        <f t="shared" si="189"/>
        <v>1.9806694690732478E-2</v>
      </c>
      <c r="JJ57" s="109">
        <v>2435</v>
      </c>
      <c r="JK57" s="312">
        <f t="shared" si="190"/>
        <v>2.0126148465070583E-2</v>
      </c>
      <c r="JL57" s="317">
        <f t="shared" si="130"/>
        <v>21487</v>
      </c>
      <c r="JM57" s="316">
        <f t="shared" si="191"/>
        <v>7.8120355567812272E-3</v>
      </c>
      <c r="JN57" s="318"/>
      <c r="JO57" s="332">
        <v>21320.443933901999</v>
      </c>
      <c r="JP57" s="109">
        <v>1539.6540252202799</v>
      </c>
      <c r="JQ57" s="109">
        <v>2172.29041586638</v>
      </c>
      <c r="JR57" s="109">
        <v>1818.1714249157801</v>
      </c>
      <c r="JS57" s="109">
        <v>1541.4555226687</v>
      </c>
      <c r="JT57" s="109">
        <v>1796.7581524582999</v>
      </c>
      <c r="JU57" s="109">
        <v>1638.62276261589</v>
      </c>
      <c r="JV57" s="109">
        <v>1738.0374315256799</v>
      </c>
      <c r="JW57" s="109">
        <v>1697.23881828401</v>
      </c>
      <c r="JX57" s="109">
        <v>1841.8831799332199</v>
      </c>
      <c r="JY57" s="109">
        <v>1680.4666749292301</v>
      </c>
      <c r="JZ57" s="109">
        <v>1468.9058306822401</v>
      </c>
      <c r="KA57" s="109">
        <v>2386.95969480227</v>
      </c>
    </row>
    <row r="58" spans="1:287" s="93" customFormat="1">
      <c r="A58" s="231"/>
      <c r="B58" s="231"/>
      <c r="C58" s="509"/>
      <c r="D58" s="229"/>
      <c r="E58" s="509"/>
      <c r="F58" s="229"/>
      <c r="G58" s="509"/>
      <c r="H58" s="229"/>
      <c r="I58" s="509"/>
      <c r="J58" s="229"/>
      <c r="K58" s="509"/>
      <c r="L58" s="229"/>
      <c r="M58" s="509"/>
      <c r="N58" s="229"/>
      <c r="O58" s="509"/>
      <c r="P58" s="229"/>
      <c r="Q58" s="126"/>
      <c r="R58" s="126"/>
      <c r="S58" s="509"/>
      <c r="T58" s="229"/>
      <c r="U58" s="229"/>
      <c r="V58" s="509"/>
      <c r="W58" s="229"/>
      <c r="X58" s="509"/>
      <c r="Y58" s="229"/>
      <c r="AA58" s="229"/>
      <c r="AC58" s="229"/>
      <c r="AE58" s="229"/>
      <c r="AG58" s="229"/>
      <c r="AI58" s="229"/>
      <c r="AK58" s="229"/>
      <c r="AM58" s="229"/>
      <c r="AO58" s="229"/>
      <c r="AQ58" s="229"/>
      <c r="AS58" s="229"/>
      <c r="AT58" s="126"/>
      <c r="AU58" s="229"/>
      <c r="AV58" s="509"/>
      <c r="AX58" s="229"/>
      <c r="AZ58" s="229"/>
      <c r="BB58" s="229"/>
      <c r="BD58" s="229"/>
      <c r="BF58" s="229"/>
      <c r="BH58" s="229"/>
      <c r="BI58" s="126"/>
      <c r="BJ58" s="229"/>
      <c r="BK58" s="510"/>
      <c r="BL58" s="229"/>
      <c r="BM58" s="510"/>
      <c r="BN58" s="229"/>
      <c r="BO58" s="229"/>
      <c r="BP58" s="229"/>
      <c r="BQ58" s="229"/>
      <c r="BR58" s="229"/>
      <c r="BS58" s="229"/>
      <c r="BT58" s="229"/>
      <c r="BU58" s="509"/>
      <c r="BZ58" s="126"/>
      <c r="CB58" s="511"/>
      <c r="CD58" s="511"/>
      <c r="CF58" s="511"/>
      <c r="CH58" s="511"/>
      <c r="CL58" s="126"/>
      <c r="CN58" s="510"/>
      <c r="CP58" s="510"/>
      <c r="CR58" s="512"/>
      <c r="DH58" s="126"/>
      <c r="DJ58" s="513"/>
      <c r="DK58" s="126"/>
      <c r="DM58" s="513"/>
      <c r="DO58" s="513"/>
      <c r="DQ58" s="513"/>
      <c r="DR58" s="126"/>
      <c r="DT58" s="513"/>
      <c r="DV58" s="513"/>
      <c r="DX58" s="513"/>
      <c r="DZ58" s="513"/>
      <c r="EB58" s="513"/>
      <c r="ED58" s="513"/>
      <c r="EF58" s="513"/>
      <c r="EH58" s="513"/>
      <c r="EJ58" s="126"/>
      <c r="EK58" s="577"/>
      <c r="EL58" s="513"/>
      <c r="EM58" s="229"/>
      <c r="EN58" s="513"/>
      <c r="EO58" s="229"/>
      <c r="EP58" s="513"/>
      <c r="EQ58" s="229"/>
      <c r="ER58" s="513"/>
      <c r="ES58" s="229"/>
      <c r="ET58" s="513"/>
      <c r="EU58" s="229"/>
      <c r="EV58" s="513"/>
      <c r="EW58" s="229"/>
      <c r="EX58" s="513"/>
      <c r="EY58" s="229"/>
      <c r="EZ58" s="513"/>
      <c r="FA58" s="229"/>
      <c r="FB58" s="229"/>
      <c r="FC58" s="229"/>
      <c r="FD58" s="229"/>
      <c r="FE58" s="229"/>
      <c r="FF58" s="229"/>
      <c r="FG58" s="229"/>
      <c r="FH58" s="513"/>
      <c r="FI58" s="229"/>
      <c r="FN58" s="126"/>
      <c r="FO58" s="577"/>
      <c r="FP58" s="514"/>
      <c r="FQ58" s="514"/>
      <c r="FR58" s="514"/>
      <c r="FS58" s="514"/>
      <c r="FT58" s="514"/>
      <c r="FU58" s="514"/>
      <c r="FV58" s="514"/>
      <c r="FW58" s="514"/>
      <c r="FX58" s="514"/>
      <c r="GR58" s="577"/>
      <c r="GS58" s="126"/>
      <c r="GT58" s="330"/>
      <c r="GU58" s="330"/>
      <c r="GV58" s="330"/>
      <c r="GW58" s="330"/>
      <c r="GX58" s="330"/>
      <c r="GY58" s="330"/>
      <c r="GZ58" s="330"/>
      <c r="JL58" s="126"/>
    </row>
  </sheetData>
  <autoFilter ref="A3:JY57" xr:uid="{00000000-0009-0000-0000-000004000000}">
    <filterColumn colId="269">
      <filters>
        <filter val="0.00"/>
        <filter val="#REF!"/>
      </filters>
    </filterColumn>
  </autoFilter>
  <mergeCells count="241">
    <mergeCell ref="HT2:HU2"/>
    <mergeCell ref="JD2:JE2"/>
    <mergeCell ref="FU2:FU3"/>
    <mergeCell ref="BN2:BN3"/>
    <mergeCell ref="IN2:IO2"/>
    <mergeCell ref="EE2:EE3"/>
    <mergeCell ref="EG2:EG3"/>
    <mergeCell ref="DP2:DP3"/>
    <mergeCell ref="GI2:GJ2"/>
    <mergeCell ref="CO2:CO3"/>
    <mergeCell ref="DY2:DY3"/>
    <mergeCell ref="BR2:BR3"/>
    <mergeCell ref="FR2:FR3"/>
    <mergeCell ref="IV2:IW2"/>
    <mergeCell ref="IX2:IY2"/>
    <mergeCell ref="IP2:IQ2"/>
    <mergeCell ref="GQ2:GR2"/>
    <mergeCell ref="GS2:GT2"/>
    <mergeCell ref="HL2:HM2"/>
    <mergeCell ref="HN2:HO2"/>
    <mergeCell ref="GY2:GZ2"/>
    <mergeCell ref="EZ2:EZ3"/>
    <mergeCell ref="ER2:ER3"/>
    <mergeCell ref="FB2:FB3"/>
    <mergeCell ref="JJ2:JK2"/>
    <mergeCell ref="HC2:HD2"/>
    <mergeCell ref="HE2:HF2"/>
    <mergeCell ref="A14:A17"/>
    <mergeCell ref="AR2:AR3"/>
    <mergeCell ref="AT2:AT3"/>
    <mergeCell ref="DK2:DK3"/>
    <mergeCell ref="DM2:DM3"/>
    <mergeCell ref="FM2:FM3"/>
    <mergeCell ref="BF2:BF3"/>
    <mergeCell ref="A4:A7"/>
    <mergeCell ref="GW2:GX2"/>
    <mergeCell ref="FO2:FO3"/>
    <mergeCell ref="BZ2:BZ3"/>
    <mergeCell ref="FY2:FY3"/>
    <mergeCell ref="GA2:GA3"/>
    <mergeCell ref="DV2:DV3"/>
    <mergeCell ref="G2:G3"/>
    <mergeCell ref="I2:I3"/>
    <mergeCell ref="BI2:BI3"/>
    <mergeCell ref="EW2:EW3"/>
    <mergeCell ref="EB2:EB3"/>
    <mergeCell ref="IA2:IB2"/>
    <mergeCell ref="IC2:ID2"/>
    <mergeCell ref="A1:B1"/>
    <mergeCell ref="A50:A51"/>
    <mergeCell ref="D2:D3"/>
    <mergeCell ref="DW2:DW3"/>
    <mergeCell ref="BP2:BP3"/>
    <mergeCell ref="BY2:BY3"/>
    <mergeCell ref="Z2:Z3"/>
    <mergeCell ref="AB2:AB3"/>
    <mergeCell ref="CS2:CS3"/>
    <mergeCell ref="AD2:AD3"/>
    <mergeCell ref="T2:T3"/>
    <mergeCell ref="CK2:CK3"/>
    <mergeCell ref="CM2:CM3"/>
    <mergeCell ref="BV2:BV3"/>
    <mergeCell ref="AN2:AN3"/>
    <mergeCell ref="BX2:BX3"/>
    <mergeCell ref="A44:A47"/>
    <mergeCell ref="A28:A31"/>
    <mergeCell ref="M2:M3"/>
    <mergeCell ref="AE2:AE3"/>
    <mergeCell ref="AG2:AG3"/>
    <mergeCell ref="BK2:BK3"/>
    <mergeCell ref="A42:A43"/>
    <mergeCell ref="AZ2:AZ3"/>
    <mergeCell ref="A56:A57"/>
    <mergeCell ref="A26:A27"/>
    <mergeCell ref="GC2:GC3"/>
    <mergeCell ref="GE2:GE3"/>
    <mergeCell ref="GH38:GH39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CV2:CV3"/>
    <mergeCell ref="O2:O3"/>
    <mergeCell ref="Q2:Q3"/>
    <mergeCell ref="CH2:CH3"/>
    <mergeCell ref="AI2:AI3"/>
    <mergeCell ref="AK2:AK3"/>
    <mergeCell ref="EJ2:EJ3"/>
    <mergeCell ref="A36:A37"/>
    <mergeCell ref="JH2:JI2"/>
    <mergeCell ref="HP2:HQ2"/>
    <mergeCell ref="EY2:EY3"/>
    <mergeCell ref="EI2:EI3"/>
    <mergeCell ref="BJ2:BJ3"/>
    <mergeCell ref="BH2:BH3"/>
    <mergeCell ref="FS2:FS3"/>
    <mergeCell ref="EA2:EA3"/>
    <mergeCell ref="FQ2:FQ3"/>
    <mergeCell ref="HA2:HB2"/>
    <mergeCell ref="CD2:CD3"/>
    <mergeCell ref="DL2:DL3"/>
    <mergeCell ref="EL2:EL3"/>
    <mergeCell ref="IK2:IL2"/>
    <mergeCell ref="CE2:CE3"/>
    <mergeCell ref="DF2:DF3"/>
    <mergeCell ref="DH2:DH3"/>
    <mergeCell ref="FH2:FH3"/>
    <mergeCell ref="FJ2:FJ3"/>
    <mergeCell ref="DT2:DT3"/>
    <mergeCell ref="BU2:BU3"/>
    <mergeCell ref="BM2:BM3"/>
    <mergeCell ref="BW2:BW3"/>
    <mergeCell ref="II2:IJ2"/>
    <mergeCell ref="A48:A49"/>
    <mergeCell ref="ES2:ES3"/>
    <mergeCell ref="IR2:IS2"/>
    <mergeCell ref="JB2:JC2"/>
    <mergeCell ref="GU2:GV2"/>
    <mergeCell ref="BD2:BD3"/>
    <mergeCell ref="DC2:DC3"/>
    <mergeCell ref="A54:A55"/>
    <mergeCell ref="N2:N3"/>
    <mergeCell ref="P2:P3"/>
    <mergeCell ref="F2:F3"/>
    <mergeCell ref="DO2:DO3"/>
    <mergeCell ref="H2:H3"/>
    <mergeCell ref="AX2:AX3"/>
    <mergeCell ref="AU2:AU3"/>
    <mergeCell ref="AW2:AW3"/>
    <mergeCell ref="A52:A53"/>
    <mergeCell ref="A38:A41"/>
    <mergeCell ref="S2:S3"/>
    <mergeCell ref="BA2:BA3"/>
    <mergeCell ref="BC2:BC3"/>
    <mergeCell ref="BO2:BO3"/>
    <mergeCell ref="FV2:FV3"/>
    <mergeCell ref="DB2:DB3"/>
    <mergeCell ref="GF2:GF3"/>
    <mergeCell ref="CQ2:CQ3"/>
    <mergeCell ref="EU2:EU3"/>
    <mergeCell ref="CC2:CC3"/>
    <mergeCell ref="V2:V3"/>
    <mergeCell ref="X2:X3"/>
    <mergeCell ref="CB2:CB3"/>
    <mergeCell ref="DQ2:DQ3"/>
    <mergeCell ref="EC2:EC3"/>
    <mergeCell ref="EM2:EM3"/>
    <mergeCell ref="CU2:CU3"/>
    <mergeCell ref="ET2:ET3"/>
    <mergeCell ref="FL2:FL3"/>
    <mergeCell ref="CW2:CW3"/>
    <mergeCell ref="DD2:DD3"/>
    <mergeCell ref="FF2:FF3"/>
    <mergeCell ref="AY2:AY3"/>
    <mergeCell ref="DE2:DE3"/>
    <mergeCell ref="Y2:Y3"/>
    <mergeCell ref="FT2:FT3"/>
    <mergeCell ref="BB2:BB3"/>
    <mergeCell ref="DS2:DS3"/>
    <mergeCell ref="FC2:FC3"/>
    <mergeCell ref="BL2:BL3"/>
    <mergeCell ref="A18:A21"/>
    <mergeCell ref="AA2:AA3"/>
    <mergeCell ref="AC2:AC3"/>
    <mergeCell ref="A10:A13"/>
    <mergeCell ref="FX2:FX3"/>
    <mergeCell ref="A22:A25"/>
    <mergeCell ref="GD2:GD3"/>
    <mergeCell ref="AO2:AO3"/>
    <mergeCell ref="AM2:AM3"/>
    <mergeCell ref="EX2:EX3"/>
    <mergeCell ref="EV2:EV3"/>
    <mergeCell ref="B2:B3"/>
    <mergeCell ref="R2:R3"/>
    <mergeCell ref="J2:J3"/>
    <mergeCell ref="L2:L3"/>
    <mergeCell ref="AL2:AL3"/>
    <mergeCell ref="AP2:AP3"/>
    <mergeCell ref="EO2:EO3"/>
    <mergeCell ref="CP2:CP3"/>
    <mergeCell ref="EQ2:EQ3"/>
    <mergeCell ref="FI2:FI3"/>
    <mergeCell ref="EF2:EF3"/>
    <mergeCell ref="CG2:CG3"/>
    <mergeCell ref="EH2:EH3"/>
    <mergeCell ref="EK2:EK3"/>
    <mergeCell ref="CL2:CL3"/>
    <mergeCell ref="AJ2:AJ3"/>
    <mergeCell ref="A2:A3"/>
    <mergeCell ref="DJ2:DJ3"/>
    <mergeCell ref="C2:C3"/>
    <mergeCell ref="BT2:BT3"/>
    <mergeCell ref="E2:E3"/>
    <mergeCell ref="BE2:BE3"/>
    <mergeCell ref="W2:W3"/>
    <mergeCell ref="AQ2:AQ3"/>
    <mergeCell ref="CI2:CI3"/>
    <mergeCell ref="AS2:AS3"/>
    <mergeCell ref="CA2:CA3"/>
    <mergeCell ref="BG2:BG3"/>
    <mergeCell ref="DX2:DX3"/>
    <mergeCell ref="DG2:DG3"/>
    <mergeCell ref="DI2:DI3"/>
    <mergeCell ref="BQ2:BQ3"/>
    <mergeCell ref="BS2:BS3"/>
    <mergeCell ref="DU2:DU3"/>
    <mergeCell ref="CT2:CT3"/>
    <mergeCell ref="ED2:ED3"/>
    <mergeCell ref="DR2:DR3"/>
    <mergeCell ref="DA2:DA3"/>
    <mergeCell ref="IT2:IU2"/>
    <mergeCell ref="GM2:GN2"/>
    <mergeCell ref="CN2:CN3"/>
    <mergeCell ref="FE2:FE3"/>
    <mergeCell ref="GO2:GP2"/>
    <mergeCell ref="CF2:CF3"/>
    <mergeCell ref="JF2:JG2"/>
    <mergeCell ref="FG2:FG3"/>
    <mergeCell ref="EP2:EP3"/>
    <mergeCell ref="CZ2:CZ3"/>
    <mergeCell ref="EN2:EN3"/>
    <mergeCell ref="FK2:FK3"/>
    <mergeCell ref="FW2:FW3"/>
    <mergeCell ref="CR2:CR3"/>
    <mergeCell ref="HW2:HX2"/>
    <mergeCell ref="FP2:FP3"/>
    <mergeCell ref="HY2:HZ2"/>
    <mergeCell ref="FZ2:FZ3"/>
    <mergeCell ref="HH2:HI2"/>
    <mergeCell ref="GB2:GB3"/>
    <mergeCell ref="IZ2:JA2"/>
    <mergeCell ref="HR2:HS2"/>
    <mergeCell ref="FN2:FN3"/>
    <mergeCell ref="FD2:FD3"/>
  </mergeCells>
  <phoneticPr fontId="51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V40"/>
  <sheetViews>
    <sheetView workbookViewId="0">
      <pane xSplit="2" ySplit="3" topLeftCell="C7" activePane="bottomRight" state="frozen"/>
      <selection pane="topRight"/>
      <selection pane="bottomLeft"/>
      <selection pane="bottomRight" activeCell="S31" sqref="S31"/>
    </sheetView>
  </sheetViews>
  <sheetFormatPr defaultColWidth="8.88671875" defaultRowHeight="14.4"/>
  <cols>
    <col min="1" max="1" width="24" style="10" customWidth="1"/>
    <col min="2" max="2" width="20" style="10" customWidth="1"/>
    <col min="3" max="3" width="12" style="10" customWidth="1"/>
    <col min="4" max="4" width="10.77734375" style="10" customWidth="1"/>
    <col min="5" max="5" width="12" style="10" customWidth="1"/>
    <col min="6" max="6" width="10.77734375" style="10" customWidth="1"/>
    <col min="7" max="7" width="13" style="10" customWidth="1"/>
    <col min="9" max="9" width="13" style="10" customWidth="1"/>
    <col min="11" max="11" width="13" style="10" customWidth="1"/>
    <col min="13" max="13" width="13" style="10" customWidth="1"/>
    <col min="15" max="15" width="13" style="10" customWidth="1"/>
    <col min="19" max="19" width="13.33203125" style="10" customWidth="1"/>
    <col min="20" max="20" width="12.109375" style="10" customWidth="1"/>
    <col min="21" max="21" width="13.6640625" style="10" customWidth="1"/>
    <col min="22" max="22" width="12" style="10" customWidth="1"/>
    <col min="23" max="23" width="9.33203125" style="10" customWidth="1"/>
    <col min="24" max="24" width="12" style="10" customWidth="1"/>
    <col min="25" max="25" width="10.6640625" style="10" customWidth="1"/>
    <col min="26" max="26" width="12" style="10" customWidth="1"/>
    <col min="27" max="27" width="9.44140625" style="10" customWidth="1"/>
    <col min="28" max="28" width="13" style="10" customWidth="1"/>
    <col min="29" max="29" width="9.77734375" style="10" customWidth="1"/>
    <col min="30" max="30" width="12" style="10" customWidth="1"/>
    <col min="31" max="31" width="9.5546875" style="10" customWidth="1"/>
    <col min="32" max="32" width="12" style="10" customWidth="1"/>
    <col min="33" max="33" width="8.88671875" style="10" customWidth="1"/>
    <col min="34" max="34" width="11.88671875" style="10" customWidth="1"/>
    <col min="35" max="35" width="8.77734375" style="10" customWidth="1"/>
    <col min="36" max="36" width="13" style="10" customWidth="1"/>
    <col min="37" max="37" width="8.77734375" style="10" customWidth="1"/>
    <col min="38" max="38" width="12" style="10" customWidth="1"/>
    <col min="39" max="39" width="8.77734375" style="10" customWidth="1"/>
    <col min="40" max="40" width="11.5546875" style="10" customWidth="1"/>
    <col min="41" max="41" width="8.77734375" style="10" customWidth="1"/>
    <col min="42" max="42" width="11.5546875" style="10" customWidth="1"/>
    <col min="43" max="43" width="8.77734375" style="10" customWidth="1"/>
    <col min="44" max="44" width="11.88671875" style="10" customWidth="1"/>
    <col min="45" max="45" width="8.77734375" style="10" customWidth="1"/>
    <col min="46" max="46" width="13.109375" style="10" customWidth="1"/>
    <col min="47" max="47" width="9.109375" style="10" customWidth="1"/>
    <col min="48" max="48" width="7.77734375" style="10" customWidth="1"/>
    <col min="49" max="49" width="12.109375" style="10" customWidth="1"/>
    <col min="50" max="50" width="1.5546875" style="10" hidden="1" customWidth="1"/>
    <col min="51" max="51" width="13.109375" style="10" customWidth="1"/>
    <col min="52" max="52" width="9.6640625" style="10" hidden="1" customWidth="1"/>
    <col min="53" max="53" width="13.6640625" style="10" customWidth="1"/>
    <col min="54" max="54" width="9.6640625" style="10" hidden="1" customWidth="1"/>
    <col min="55" max="55" width="13.5546875" style="10" customWidth="1"/>
    <col min="56" max="56" width="8.88671875" style="10" hidden="1" customWidth="1"/>
    <col min="57" max="57" width="13.88671875" style="10" customWidth="1"/>
    <col min="58" max="58" width="8.88671875" style="10" hidden="1" customWidth="1"/>
    <col min="59" max="59" width="13" style="10" customWidth="1"/>
    <col min="60" max="60" width="9.6640625" style="10" hidden="1" customWidth="1"/>
    <col min="61" max="61" width="13.77734375" style="10" customWidth="1"/>
    <col min="62" max="62" width="9.6640625" style="10" hidden="1" customWidth="1"/>
    <col min="63" max="63" width="12.44140625" style="10" customWidth="1"/>
    <col min="64" max="64" width="9.6640625" style="10" hidden="1" customWidth="1"/>
    <col min="65" max="65" width="12.21875" style="10" customWidth="1"/>
    <col min="66" max="66" width="8.88671875" style="10" hidden="1" customWidth="1"/>
    <col min="67" max="67" width="12.44140625" style="10" customWidth="1"/>
    <col min="68" max="68" width="8.88671875" style="10" hidden="1" customWidth="1"/>
    <col min="69" max="69" width="12.33203125" style="10" customWidth="1"/>
    <col min="70" max="70" width="8.88671875" style="10" hidden="1" customWidth="1"/>
    <col min="71" max="71" width="12.6640625" style="10" customWidth="1"/>
    <col min="72" max="72" width="8.88671875" style="10" hidden="1" customWidth="1"/>
    <col min="73" max="73" width="13.6640625" style="10" customWidth="1"/>
    <col min="74" max="74" width="8.88671875" style="10" customWidth="1"/>
  </cols>
  <sheetData>
    <row r="1" spans="1:73" ht="21" customHeight="1">
      <c r="A1" s="188" t="s">
        <v>409</v>
      </c>
      <c r="B1" s="515"/>
      <c r="C1" s="515"/>
      <c r="D1" s="190"/>
      <c r="E1" s="515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588"/>
      <c r="R1" s="126"/>
      <c r="S1" s="516">
        <f>S4-公交!S7-出租!S7-网约车!S7-'轨道、轮渡'!S4-'轨道、轮渡'!S13</f>
        <v>8.7538865045644343E-12</v>
      </c>
      <c r="T1" s="589">
        <f>S5-公交!S8-出租!S8-网约车!S8-'轨道、轮渡'!S5-'轨道、轮渡'!S14</f>
        <v>0</v>
      </c>
      <c r="U1" s="190"/>
      <c r="V1" s="189"/>
      <c r="W1" s="190"/>
      <c r="X1" s="189"/>
      <c r="Y1" s="190"/>
      <c r="Z1" s="189"/>
      <c r="AA1" s="190"/>
      <c r="AB1" s="189"/>
      <c r="AC1" s="190"/>
      <c r="AD1" s="189"/>
      <c r="AE1" s="190"/>
      <c r="AF1" s="517"/>
      <c r="AG1" s="42"/>
      <c r="AH1" s="518"/>
      <c r="AI1" s="42"/>
      <c r="AJ1" s="518"/>
      <c r="AK1" s="42"/>
      <c r="AL1" s="518"/>
      <c r="AM1" s="42"/>
      <c r="AN1" s="518"/>
      <c r="AO1" s="42"/>
      <c r="AP1" s="518"/>
      <c r="AQ1" s="42"/>
      <c r="AR1" s="518"/>
      <c r="AS1" s="42"/>
      <c r="AT1" s="519"/>
      <c r="AU1" s="42"/>
      <c r="AV1" s="192"/>
      <c r="AW1" s="193"/>
      <c r="AX1" s="193"/>
      <c r="AY1" s="193"/>
      <c r="AZ1" s="193"/>
      <c r="BA1" s="193"/>
      <c r="BB1" s="193"/>
      <c r="BC1" s="193"/>
      <c r="BD1" s="193"/>
      <c r="BE1" s="193"/>
      <c r="BF1" s="193"/>
      <c r="BG1" s="193"/>
      <c r="BH1" s="193"/>
      <c r="BI1" s="193"/>
      <c r="BJ1" s="193"/>
      <c r="BK1" s="193"/>
      <c r="BL1" s="193"/>
      <c r="BM1" s="193"/>
      <c r="BN1" s="193"/>
      <c r="BO1" s="193"/>
      <c r="BP1" s="193"/>
      <c r="BQ1" s="193"/>
      <c r="BR1" s="193"/>
      <c r="BS1" s="193"/>
      <c r="BT1" s="193"/>
      <c r="BU1" s="193"/>
    </row>
    <row r="2" spans="1:73" s="86" customFormat="1" ht="24" customHeight="1">
      <c r="A2" s="641" t="s">
        <v>1</v>
      </c>
      <c r="B2" s="656" t="s">
        <v>2</v>
      </c>
      <c r="C2" s="643" t="s">
        <v>151</v>
      </c>
      <c r="D2" s="637" t="s">
        <v>410</v>
      </c>
      <c r="E2" s="643" t="s">
        <v>197</v>
      </c>
      <c r="F2" s="637" t="s">
        <v>411</v>
      </c>
      <c r="G2" s="638">
        <v>46082</v>
      </c>
      <c r="H2" s="638" t="s">
        <v>412</v>
      </c>
      <c r="I2" s="638">
        <v>46113</v>
      </c>
      <c r="J2" s="638" t="s">
        <v>413</v>
      </c>
      <c r="K2" s="638">
        <v>46143</v>
      </c>
      <c r="L2" s="638" t="s">
        <v>414</v>
      </c>
      <c r="M2" s="638">
        <v>46174</v>
      </c>
      <c r="N2" s="638" t="s">
        <v>415</v>
      </c>
      <c r="O2" s="638">
        <v>46204</v>
      </c>
      <c r="P2" s="638" t="s">
        <v>416</v>
      </c>
      <c r="Q2" s="638">
        <v>46235</v>
      </c>
      <c r="R2" s="638" t="s">
        <v>417</v>
      </c>
      <c r="S2" s="705" t="s">
        <v>51</v>
      </c>
      <c r="T2" s="704" t="s">
        <v>44</v>
      </c>
      <c r="U2" s="637"/>
      <c r="V2" s="650" t="s">
        <v>13</v>
      </c>
      <c r="W2" s="637" t="s">
        <v>410</v>
      </c>
      <c r="X2" s="650" t="s">
        <v>14</v>
      </c>
      <c r="Y2" s="637" t="s">
        <v>411</v>
      </c>
      <c r="Z2" s="650" t="s">
        <v>15</v>
      </c>
      <c r="AA2" s="637" t="s">
        <v>412</v>
      </c>
      <c r="AB2" s="650" t="s">
        <v>16</v>
      </c>
      <c r="AC2" s="637" t="s">
        <v>413</v>
      </c>
      <c r="AD2" s="638">
        <v>45778</v>
      </c>
      <c r="AE2" s="637" t="s">
        <v>414</v>
      </c>
      <c r="AF2" s="638">
        <v>45809</v>
      </c>
      <c r="AG2" s="637" t="s">
        <v>415</v>
      </c>
      <c r="AH2" s="638">
        <v>45839</v>
      </c>
      <c r="AI2" s="637" t="s">
        <v>416</v>
      </c>
      <c r="AJ2" s="638">
        <v>45870</v>
      </c>
      <c r="AK2" s="637" t="s">
        <v>417</v>
      </c>
      <c r="AL2" s="638">
        <v>45901</v>
      </c>
      <c r="AM2" s="637" t="s">
        <v>418</v>
      </c>
      <c r="AN2" s="638">
        <v>45931</v>
      </c>
      <c r="AO2" s="637" t="s">
        <v>419</v>
      </c>
      <c r="AP2" s="638">
        <v>45962</v>
      </c>
      <c r="AQ2" s="637" t="s">
        <v>420</v>
      </c>
      <c r="AR2" s="638">
        <v>45992</v>
      </c>
      <c r="AS2" s="637" t="s">
        <v>421</v>
      </c>
      <c r="AT2" s="650" t="s">
        <v>51</v>
      </c>
      <c r="AU2" s="637" t="s">
        <v>44</v>
      </c>
      <c r="AV2" s="195"/>
      <c r="AW2" s="643" t="s">
        <v>31</v>
      </c>
      <c r="AX2" s="637" t="s">
        <v>3</v>
      </c>
      <c r="AY2" s="643" t="s">
        <v>32</v>
      </c>
      <c r="AZ2" s="637" t="s">
        <v>4</v>
      </c>
      <c r="BA2" s="643" t="s">
        <v>33</v>
      </c>
      <c r="BB2" s="637" t="s">
        <v>5</v>
      </c>
      <c r="BC2" s="643" t="s">
        <v>34</v>
      </c>
      <c r="BD2" s="637" t="s">
        <v>6</v>
      </c>
      <c r="BE2" s="643" t="s">
        <v>35</v>
      </c>
      <c r="BF2" s="637" t="s">
        <v>7</v>
      </c>
      <c r="BG2" s="643" t="s">
        <v>36</v>
      </c>
      <c r="BH2" s="637" t="s">
        <v>8</v>
      </c>
      <c r="BI2" s="643" t="s">
        <v>37</v>
      </c>
      <c r="BJ2" s="637" t="s">
        <v>9</v>
      </c>
      <c r="BK2" s="643" t="s">
        <v>38</v>
      </c>
      <c r="BL2" s="637" t="s">
        <v>10</v>
      </c>
      <c r="BM2" s="643" t="s">
        <v>39</v>
      </c>
      <c r="BN2" s="637" t="s">
        <v>22</v>
      </c>
      <c r="BO2" s="643" t="s">
        <v>40</v>
      </c>
      <c r="BP2" s="637" t="s">
        <v>24</v>
      </c>
      <c r="BQ2" s="643" t="s">
        <v>41</v>
      </c>
      <c r="BR2" s="637" t="s">
        <v>26</v>
      </c>
      <c r="BS2" s="643" t="s">
        <v>42</v>
      </c>
      <c r="BT2" s="637" t="s">
        <v>28</v>
      </c>
      <c r="BU2" s="637" t="s">
        <v>51</v>
      </c>
    </row>
    <row r="3" spans="1:73" s="87" customFormat="1" ht="19.05" customHeight="1">
      <c r="A3" s="598"/>
      <c r="B3" s="598"/>
      <c r="C3" s="598"/>
      <c r="D3" s="600"/>
      <c r="E3" s="598"/>
      <c r="F3" s="600"/>
      <c r="G3" s="598"/>
      <c r="H3" s="600"/>
      <c r="I3" s="598"/>
      <c r="J3" s="600"/>
      <c r="K3" s="598"/>
      <c r="L3" s="600"/>
      <c r="M3" s="598"/>
      <c r="N3" s="600"/>
      <c r="O3" s="598"/>
      <c r="P3" s="600"/>
      <c r="Q3" s="639"/>
      <c r="R3" s="598"/>
      <c r="S3" s="598"/>
      <c r="T3" s="600"/>
      <c r="U3" s="598"/>
      <c r="V3" s="598"/>
      <c r="W3" s="600"/>
      <c r="X3" s="598"/>
      <c r="Y3" s="600"/>
      <c r="Z3" s="598"/>
      <c r="AA3" s="600"/>
      <c r="AB3" s="598"/>
      <c r="AC3" s="600"/>
      <c r="AD3" s="598"/>
      <c r="AE3" s="600"/>
      <c r="AF3" s="598"/>
      <c r="AG3" s="600"/>
      <c r="AH3" s="598"/>
      <c r="AI3" s="600"/>
      <c r="AJ3" s="598"/>
      <c r="AK3" s="600"/>
      <c r="AL3" s="598"/>
      <c r="AM3" s="600"/>
      <c r="AN3" s="598"/>
      <c r="AO3" s="600"/>
      <c r="AP3" s="598"/>
      <c r="AQ3" s="600"/>
      <c r="AR3" s="598"/>
      <c r="AS3" s="600"/>
      <c r="AT3" s="598"/>
      <c r="AU3" s="600"/>
      <c r="AV3" s="195"/>
      <c r="AW3" s="598"/>
      <c r="AX3" s="598"/>
      <c r="AY3" s="598"/>
      <c r="AZ3" s="598"/>
      <c r="BA3" s="598"/>
      <c r="BB3" s="598"/>
      <c r="BC3" s="598"/>
      <c r="BD3" s="598"/>
      <c r="BE3" s="598"/>
      <c r="BF3" s="598"/>
      <c r="BG3" s="598"/>
      <c r="BH3" s="598"/>
      <c r="BI3" s="598"/>
      <c r="BJ3" s="598"/>
      <c r="BK3" s="598"/>
      <c r="BL3" s="598"/>
      <c r="BM3" s="598"/>
      <c r="BN3" s="598"/>
      <c r="BO3" s="598"/>
      <c r="BP3" s="598"/>
      <c r="BQ3" s="598"/>
      <c r="BR3" s="598"/>
      <c r="BS3" s="598"/>
      <c r="BT3" s="598"/>
      <c r="BU3" s="598"/>
    </row>
    <row r="4" spans="1:73" s="88" customFormat="1" ht="31.2" customHeight="1">
      <c r="A4" s="657" t="s">
        <v>80</v>
      </c>
      <c r="B4" s="221" t="s">
        <v>193</v>
      </c>
      <c r="C4" s="520">
        <f>C6+C8+C10+C12+C14+C16+C18+C20+C22+C24+C26+C28+C30+C32+C34+C36+C38</f>
        <v>34145.770000000004</v>
      </c>
      <c r="D4" s="521">
        <f t="shared" ref="D4:D39" si="0">C4/V4-1</f>
        <v>9.6423176216684503E-3</v>
      </c>
      <c r="E4" s="520">
        <f>E6+E8+E10+E12+E14+E16+E18+E20+E22+E24+E26+E28+E30+E32+E34+E36+E38</f>
        <v>28630.47</v>
      </c>
      <c r="F4" s="521">
        <f t="shared" ref="F4:F39" si="1">E4/X4-1</f>
        <v>-9.3683938620965912E-2</v>
      </c>
      <c r="G4" s="520">
        <f>G6+G8+G10+G12+G14+G16+G18+G20+G22+G24+G26+G28+G30+G32+G34+G36+G38</f>
        <v>35750.909999999996</v>
      </c>
      <c r="H4" s="521">
        <f t="shared" ref="H4:H39" si="2">G4/Z4-1</f>
        <v>-1.4975843414075762E-2</v>
      </c>
      <c r="I4" s="520">
        <f>I6+I8+I10+I12+I14+I16+I18+I20+I22+I24+I26+I28+I30+I32+I34+I36+I38</f>
        <v>35892.74000000002</v>
      </c>
      <c r="J4" s="521">
        <f t="shared" ref="J4:J39" si="3">I4/AB4-1</f>
        <v>-6.0262500917320772E-3</v>
      </c>
      <c r="K4" s="520">
        <f>K6+K8+K10+K12+K14+K16+K18+K20+K22+K24+K26+K28+K30+K32+K34+K36+K38</f>
        <v>35527.46</v>
      </c>
      <c r="L4" s="521">
        <f t="shared" ref="L4:L39" si="4">K4/AD4-1</f>
        <v>-9.1507311586069839E-4</v>
      </c>
      <c r="M4" s="520">
        <f>M6+M8+M10+M12+M14+M16+M18+M20+M22+M24+M26+M28+M30+M32+M34+M36+M38</f>
        <v>34396.950000000012</v>
      </c>
      <c r="N4" s="521">
        <f t="shared" ref="N4:N39" si="5">M4/AF4-1</f>
        <v>3.4020176003434655E-2</v>
      </c>
      <c r="O4" s="520">
        <f>O6+O8+O10+O12+O14+O16+O18+O20+O22+O24+O26+O28+O30+O32+O34+O36+O38</f>
        <v>33068.03</v>
      </c>
      <c r="P4" s="521">
        <f t="shared" ref="P4:P39" si="6">O4/AH4-1</f>
        <v>3.9009316135924177E-2</v>
      </c>
      <c r="Q4" s="588"/>
      <c r="R4" s="126"/>
      <c r="S4" s="522">
        <f t="shared" ref="S4:S39" si="7">E4+C4+G4+I4+K4+M4+O4+Q4</f>
        <v>237412.33000000002</v>
      </c>
      <c r="T4" s="523">
        <f>S4/(V4+X4+Z4+AB4+AD4+AF4+AH4+AJ4)-1</f>
        <v>-0.11845032209424522</v>
      </c>
      <c r="U4" s="520">
        <f t="shared" ref="U4:U39" si="8">V4+X4+Z4+AB4+AD4+AF4</f>
        <v>206639.66999999998</v>
      </c>
      <c r="V4" s="520">
        <f>V6+V8+V10+V12+V14+V16+V18+V20+V22+V24+V26+V28+V30+V32+V34+V36+V38</f>
        <v>33819.669999999991</v>
      </c>
      <c r="W4" s="521">
        <f t="shared" ref="W4:W39" si="9">V4/AW4-1</f>
        <v>-9.5726154758540738E-2</v>
      </c>
      <c r="X4" s="520">
        <f>X6+X8+X10+X12+X14+X16+X18+X20+X22+X24+X26+X28+X30+X32+X34+X36+X38</f>
        <v>31589.939999999995</v>
      </c>
      <c r="Y4" s="521">
        <f t="shared" ref="Y4:Y39" si="10">X4/AY4-1</f>
        <v>2.018016435298331E-2</v>
      </c>
      <c r="Z4" s="520">
        <f>Z6+Z8+Z10+Z12+Z14+Z16+Z18+Z20+Z22+Z24+Z26+Z28+Z30+Z32+Z34+Z36+Z38</f>
        <v>36294.449999999997</v>
      </c>
      <c r="AA4" s="521">
        <f t="shared" ref="AA4:AA39" si="11">Z4/BA4-1</f>
        <v>-5.8718982576376755E-2</v>
      </c>
      <c r="AB4" s="520">
        <f>AB6+AB8+AB10+AB12+AB14+AB16+AB18+AB20+AB22+AB24+AB26+AB28+AB30+AB32+AB34+AB36+AB38</f>
        <v>36110.35</v>
      </c>
      <c r="AC4" s="521">
        <f t="shared" ref="AC4:AC39" si="12">AB4/BC4-1</f>
        <v>-5.5367090051340884E-2</v>
      </c>
      <c r="AD4" s="520">
        <f>AD6+AD8+AD10+AD12+AD14+AD16+AD18+AD20+AD22+AD24+AD26+AD28+AD30+AD32+AD34+AD36+AD38</f>
        <v>35560.000000000007</v>
      </c>
      <c r="AE4" s="521">
        <f t="shared" ref="AE4:AE39" si="13">AD4/BE4-1</f>
        <v>-5.576559194947206E-2</v>
      </c>
      <c r="AF4" s="520">
        <f>AF6+AF8+AF10+AF12+AF14+AF16+AF18+AF20+AF22+AF24+AF26+AF28+AF30+AF32+AF34+AF36+AF38</f>
        <v>33265.259999999995</v>
      </c>
      <c r="AG4" s="521">
        <f t="shared" ref="AG4:AG39" si="14">AF4/BG4-1</f>
        <v>-7.9127939729235597E-2</v>
      </c>
      <c r="AH4" s="520">
        <f>AH6+AH8+AH10+AH12+AH14+AH16+AH18+AH20+AH22+AH24+AH26+AH28+AH30+AH32+AH34+AH36+AH38</f>
        <v>31826.500000000011</v>
      </c>
      <c r="AI4" s="521">
        <f t="shared" ref="AI4:AI39" si="15">AH4/BI4-1</f>
        <v>-0.10611696129479264</v>
      </c>
      <c r="AJ4" s="520">
        <f>AJ6+AJ8+AJ10+AJ12+AJ14+AJ16+AJ18+AJ20+AJ22+AJ24+AJ26+AJ28+AJ30+AJ32+AJ34+AJ36+AJ38</f>
        <v>30846.310000000005</v>
      </c>
      <c r="AK4" s="521">
        <f t="shared" ref="AK4:AK39" si="16">AJ4/BK4-1</f>
        <v>-9.3574836625602398E-2</v>
      </c>
      <c r="AL4" s="520">
        <f>AL6+AL8+AL10+AL12+AL14+AL16+AL18+AL20+AL22+AL24+AL26+AL28+AL30+AL32+AL34+AL36+AL38</f>
        <v>32721.630000000012</v>
      </c>
      <c r="AM4" s="521">
        <f t="shared" ref="AM4:AM39" si="17">AL4/BM4-1</f>
        <v>-6.685938824729154E-2</v>
      </c>
      <c r="AN4" s="520">
        <f>AN6+AN8+AN10+AN12+AN14+AN16+AN18+AN20+AN22+AN24+AN26+AN28+AN30+AN32+AN34+AN36+AN38</f>
        <v>34683.250000000015</v>
      </c>
      <c r="AO4" s="521">
        <f t="shared" ref="AO4:AO39" si="18">AN4/BO4-1</f>
        <v>-6.1184820986778576E-2</v>
      </c>
      <c r="AP4" s="520">
        <f>AP6+AP8+AP10+AP12+AP14+AP16+AP18+AP20+AP22+AP24+AP26+AP28+AP30+AP32+AP34+AP36+AP38</f>
        <v>34912.089999999989</v>
      </c>
      <c r="AQ4" s="521">
        <f t="shared" ref="AQ4:AQ39" si="19">AP4/BQ4-1</f>
        <v>-3.8139839097123485E-2</v>
      </c>
      <c r="AR4" s="520">
        <f>AR6+AR8+AR10+AR12+AR14+AR16+AR18+AR20+AR22+AR24+AR26+AR28+AR30+AR32+AR34+AR36+AR38</f>
        <v>34505.389999999992</v>
      </c>
      <c r="AS4" s="521">
        <f t="shared" ref="AS4:AS39" si="20">AR4/BS4-1</f>
        <v>-8.4889375103597287E-2</v>
      </c>
      <c r="AT4" s="520">
        <f>V4+X4+Z4+AB4+AD4+AF4+AH4+AJ4+AL4+AN4+AP4+AR4</f>
        <v>406134.83999999997</v>
      </c>
      <c r="AU4" s="521">
        <f t="shared" ref="AU4:AU39" si="21">AT4/SUM(AW4,AY4,BA4,BC4,BE4,BG4,BI4,BK4,BM4,BO4,BQ4,BS4)-1</f>
        <v>-6.545875664811196E-2</v>
      </c>
      <c r="AV4" s="223"/>
      <c r="AW4" s="520">
        <f>AW6+AW8+AW10+AW12+AW14+AW16+AW18+AW20+AW22+AW24+AW26+AW28+AW30+AW32+AW34+AW36+AW38</f>
        <v>37399.810000000012</v>
      </c>
      <c r="AX4" s="224"/>
      <c r="AY4" s="520">
        <f>AY6+AY8+AY10+AY12+AY14+AY16+AY18+AY20+AY22+AY24+AY26+AY28+AY30+AY32+AY34+AY36+AY38</f>
        <v>30965.060000000005</v>
      </c>
      <c r="AZ4" s="224"/>
      <c r="BA4" s="520">
        <f>BA6+BA8+BA10+BA12+BA14+BA16+BA18+BA20+BA22+BA24+BA26+BA28+BA30+BA32+BA34+BA36+BA38</f>
        <v>38558.57</v>
      </c>
      <c r="BB4" s="224"/>
      <c r="BC4" s="520">
        <f>BC6+BC8+BC10+BC12+BC14+BC16+BC18+BC20+BC22+BC24+BC26+BC28+BC30+BC32+BC34+BC36+BC38</f>
        <v>38226.86</v>
      </c>
      <c r="BD4" s="224"/>
      <c r="BE4" s="520">
        <f>BE6+BE8+BE10+BE12+BE14+BE16+BE18+BE20+BE22+BE24+BE26+BE28+BE30+BE32+BE34+BE36+BE38</f>
        <v>37660.14</v>
      </c>
      <c r="BF4" s="224"/>
      <c r="BG4" s="520">
        <f>BG6+BG8+BG10+BG12+BG14+BG16+BG18+BG20+BG22+BG24+BG26+BG28+BG30+BG32+BG34+BG36+BG38</f>
        <v>36123.649999999994</v>
      </c>
      <c r="BH4" s="224"/>
      <c r="BI4" s="520">
        <f>BI6+BI8+BI10+BI12+BI14+BI16+BI18+BI20+BI22+BI24+BI26+BI28+BI30+BI32+BI34+BI36+BI38</f>
        <v>35604.770000000004</v>
      </c>
      <c r="BJ4" s="224"/>
      <c r="BK4" s="520">
        <f>BK6+BK8+BK10+BK12+BK14+BK16+BK18+BK20+BK22+BK24+BK26+BK28+BK30+BK32+BK34+BK36+BK38</f>
        <v>34030.729999999989</v>
      </c>
      <c r="BL4" s="224"/>
      <c r="BM4" s="520">
        <f>BM6+BM8+BM10+BM12+BM14+BM16+BM18+BM20+BM22+BM24+BM26+BM28+BM30+BM32+BM34+BM36+BM38</f>
        <v>35066.130000000012</v>
      </c>
      <c r="BN4" s="224"/>
      <c r="BO4" s="520">
        <f>BO6+BO8+BO10+BO12+BO14+BO16+BO18+BO20+BO22+BO24+BO26+BO28+BO30+BO32+BO34+BO36+BO38</f>
        <v>36943.640000000007</v>
      </c>
      <c r="BP4" s="224"/>
      <c r="BQ4" s="520">
        <f>BQ6+BQ8+BQ10+BQ12+BQ14+BQ16+BQ18+BQ20+BQ22+BQ24+BQ26+BQ28+BQ30+BQ32+BQ34+BQ36+BQ38</f>
        <v>36296.429999999993</v>
      </c>
      <c r="BR4" s="224"/>
      <c r="BS4" s="520">
        <f>BS6+BS8+BS10+BS12+BS14+BS16+BS18+BS20+BS22+BS24+BS26+BS28+BS30+BS32+BS34+BS36+BS38</f>
        <v>37706.250000000007</v>
      </c>
      <c r="BT4" s="224"/>
      <c r="BU4" s="222">
        <f t="shared" ref="BU4:BU39" si="22">BS4+BQ4+BO4+BM4+BK4+BI4+BG4+BE4+BC4+BA4+AY4+AW4</f>
        <v>434582.04</v>
      </c>
    </row>
    <row r="5" spans="1:73" s="88" customFormat="1" ht="31.2" customHeight="1">
      <c r="A5" s="598"/>
      <c r="B5" s="221" t="s">
        <v>194</v>
      </c>
      <c r="C5" s="520">
        <f>C7+C9+C11+C13+C15+C17+C19+C21+C23+C25+C27+C29+C31+C33+C35+C37+C39</f>
        <v>209926.37</v>
      </c>
      <c r="D5" s="521">
        <f t="shared" si="0"/>
        <v>1.7845896736867983E-2</v>
      </c>
      <c r="E5" s="520">
        <f>E7+E9+E11+E13+E15+E17+E19+E21+E23+E25+E27+E29+E31+E33+E35+E37+E39</f>
        <v>174546.29999999996</v>
      </c>
      <c r="F5" s="521">
        <f t="shared" si="1"/>
        <v>-0.10632495727113622</v>
      </c>
      <c r="G5" s="520">
        <f>G7+G9+G11+G13+G15+G17+G19+G21+G23+G25+G27+G29+G31+G33+G35+G37+G39</f>
        <v>223975.85999999993</v>
      </c>
      <c r="H5" s="521">
        <f t="shared" si="2"/>
        <v>-4.4919143585874233E-3</v>
      </c>
      <c r="I5" s="520">
        <f>I7+I9+I11+I13+I15+I17+I19+I21+I23+I25+I27+I29+I31+I33+I35+I37+I39</f>
        <v>226248.96000000005</v>
      </c>
      <c r="J5" s="521">
        <f t="shared" si="3"/>
        <v>5.5781062883830668E-3</v>
      </c>
      <c r="K5" s="520">
        <f>K7+K9+K11+K13+K15+K17+K19+K21+K23+K25+K27+K29+K31+K33+K35+K37+K39</f>
        <v>224048.89999999997</v>
      </c>
      <c r="L5" s="521">
        <f t="shared" si="4"/>
        <v>1.2454768626626311E-2</v>
      </c>
      <c r="M5" s="520">
        <f>M7+M9+M11+M13+M15+M17+M19+M21+M23+M25+M27+M29+M31+M33+M35+M37+M39</f>
        <v>214713.89</v>
      </c>
      <c r="N5" s="521">
        <f t="shared" si="5"/>
        <v>5.1226420844760368E-2</v>
      </c>
      <c r="O5" s="520">
        <f>O7+O9+O11+O13+O15+O17+O19+O21+O23+O25+O27+O29+O31+O33+O35+O37+O39</f>
        <v>206194.82000000007</v>
      </c>
      <c r="P5" s="521">
        <f t="shared" si="6"/>
        <v>4.3157607114412633E-2</v>
      </c>
      <c r="Q5" s="588"/>
      <c r="R5" s="126"/>
      <c r="S5" s="522">
        <f t="shared" si="7"/>
        <v>1479655.0999999999</v>
      </c>
      <c r="T5" s="523">
        <f>S5/(V5+X5+Z5+AB5+AD5+AF5+AH5+AJ5)-1</f>
        <v>-0.11266969162911855</v>
      </c>
      <c r="U5" s="520">
        <f t="shared" si="8"/>
        <v>1277082.67</v>
      </c>
      <c r="V5" s="520">
        <f>V7+V9+V11+V13+V15+V17+V19+V21+V23+V25+V27+V29+V31+V33+V35+V37+V39</f>
        <v>206245.73000000004</v>
      </c>
      <c r="W5" s="521">
        <f t="shared" si="9"/>
        <v>-7.9615509172373256E-2</v>
      </c>
      <c r="X5" s="520">
        <f>X7+X9+X11+X13+X15+X17+X19+X21+X23+X25+X27+X29+X31+X33+X35+X37+X39</f>
        <v>195312.93999999994</v>
      </c>
      <c r="Y5" s="521">
        <f t="shared" si="10"/>
        <v>0.25490477522919086</v>
      </c>
      <c r="Z5" s="520">
        <f>Z7+Z9+Z11+Z13+Z15+Z17+Z19+Z21+Z23+Z25+Z27+Z29+Z31+Z33+Z35+Z37+Z39</f>
        <v>224986.47999999998</v>
      </c>
      <c r="AA5" s="521">
        <f t="shared" si="11"/>
        <v>-4.6634332209848139E-2</v>
      </c>
      <c r="AB5" s="520">
        <f>AB7+AB9+AB11+AB13+AB15+AB17+AB19+AB21+AB23+AB25+AB27+AB29+AB31+AB33+AB35+AB37+AB39</f>
        <v>224993.92000000007</v>
      </c>
      <c r="AC5" s="521">
        <f t="shared" si="12"/>
        <v>-5.4494882598919658E-2</v>
      </c>
      <c r="AD5" s="520">
        <f>AD7+AD9+AD11+AD13+AD15+AD17+AD19+AD21+AD23+AD25+AD27+AD29+AD31+AD33+AD35+AD37+AD39</f>
        <v>221292.75000000009</v>
      </c>
      <c r="AE5" s="521">
        <f t="shared" si="13"/>
        <v>-4.7581429613767656E-2</v>
      </c>
      <c r="AF5" s="520">
        <f>AF7+AF9+AF11+AF13+AF15+AF17+AF19+AF21+AF23+AF25+AF27+AF29+AF31+AF33+AF35+AF37+AF39</f>
        <v>204250.84999999998</v>
      </c>
      <c r="AG5" s="521">
        <f t="shared" si="14"/>
        <v>-9.5856316784068696E-2</v>
      </c>
      <c r="AH5" s="520">
        <f>AH7+AH9+AH11+AH13+AH15+AH17+AH19+AH21+AH23+AH25+AH27+AH29+AH31+AH33+AH35+AH37+AH39</f>
        <v>197664.11000000002</v>
      </c>
      <c r="AI5" s="521">
        <f t="shared" si="15"/>
        <v>-0.1081933114806285</v>
      </c>
      <c r="AJ5" s="520">
        <f>AJ7+AJ9+AJ11+AJ13+AJ15+AJ17+AJ19+AJ21+AJ23+AJ25+AJ27+AJ29+AJ31+AJ33+AJ35+AJ37+AJ39</f>
        <v>192789.06999999992</v>
      </c>
      <c r="AK5" s="521">
        <f t="shared" si="16"/>
        <v>-9.2711035235868655E-2</v>
      </c>
      <c r="AL5" s="520">
        <f>AL7+AL9+AL11+AL13+AL15+AL17+AL19+AL21+AL23+AL25+AL27+AL29+AL31+AL33+AL35+AL37+AL39</f>
        <v>204888.58</v>
      </c>
      <c r="AM5" s="521">
        <f t="shared" si="17"/>
        <v>-6.8066079753610009E-2</v>
      </c>
      <c r="AN5" s="520">
        <f>AN7+AN9+AN11+AN13+AN15+AN17+AN19+AN21+AN23+AN25+AN27+AN29+AN31+AN33+AN35+AN37+AN39</f>
        <v>218523.55000000002</v>
      </c>
      <c r="AO5" s="521">
        <f t="shared" si="18"/>
        <v>-9.8523077900457556E-2</v>
      </c>
      <c r="AP5" s="520">
        <f>AP7+AP9+AP11+AP13+AP15+AP17+AP19+AP21+AP23+AP25+AP27+AP29+AP31+AP33+AP35+AP37+AP39</f>
        <v>217771.11</v>
      </c>
      <c r="AQ5" s="521">
        <f t="shared" si="19"/>
        <v>-3.042086340944905E-2</v>
      </c>
      <c r="AR5" s="520">
        <f>AR7+AR9+AR11+AR13+AR15+AR17+AR19+AR21+AR23+AR25+AR27+AR29+AR31+AR33+AR35+AR37+AR39</f>
        <v>214919.66</v>
      </c>
      <c r="AS5" s="521">
        <f t="shared" si="20"/>
        <v>-7.0878403028875714E-2</v>
      </c>
      <c r="AT5" s="520">
        <f>V5+X5+Z5+AB5+AD5+AF5+AH5+AJ5+AL5+AN5+AP5+AQ5+AR5</f>
        <v>2523638.7195791365</v>
      </c>
      <c r="AU5" s="521">
        <f t="shared" si="21"/>
        <v>-5.2775175050874146E-2</v>
      </c>
      <c r="AV5" s="223"/>
      <c r="AW5" s="520">
        <f>AW7+AW9+AW11+AW13+AW15+AW17+AW19+AW21+AW23+AW25+AW27+AW29+AW31+AW33+AW35+AW37+AW39</f>
        <v>224086.48999999996</v>
      </c>
      <c r="AX5" s="224"/>
      <c r="AY5" s="520">
        <f>AY7+AY9+AY11+AY13+AY15+AY17+AY19+AY21+AY23+AY25+AY27+AY29+AY31+AY33+AY35+AY37+AY39</f>
        <v>155639.65</v>
      </c>
      <c r="AZ5" s="224"/>
      <c r="BA5" s="520">
        <f>BA7+BA9+BA11+BA13+BA15+BA17+BA19+BA21+BA23+BA25+BA27+BA29+BA31+BA33+BA35+BA37+BA39</f>
        <v>235991.80000000002</v>
      </c>
      <c r="BB5" s="224"/>
      <c r="BC5" s="520">
        <f>BC7+BC9+BC11+BC13+BC15+BC17+BC19+BC21+BC23+BC25+BC27+BC29+BC31+BC33+BC35+BC37+BC39</f>
        <v>237961.61</v>
      </c>
      <c r="BD5" s="224"/>
      <c r="BE5" s="520">
        <f>BE7+BE9+BE11+BE13+BE15+BE17+BE19+BE21+BE23+BE25+BE27+BE29+BE31+BE33+BE35+BE37+BE39</f>
        <v>232348.21</v>
      </c>
      <c r="BF5" s="224"/>
      <c r="BG5" s="520">
        <f>BG7+BG9+BG11+BG13+BG15+BG17+BG19+BG21+BG23+BG25+BG27+BG29+BG31+BG33+BG35+BG37+BG39</f>
        <v>225905.30000000005</v>
      </c>
      <c r="BH5" s="224"/>
      <c r="BI5" s="520">
        <f>BI7+BI9+BI11+BI13+BI15+BI17+BI19+BI21+BI23+BI25+BI27+BI29+BI31+BI33+BI35+BI37+BI39</f>
        <v>221644.56999999998</v>
      </c>
      <c r="BJ5" s="224"/>
      <c r="BK5" s="520">
        <f>BK7+BK9+BK11+BK13+BK15+BK17+BK19+BK21+BK23+BK25+BK27+BK29+BK31+BK33+BK35+BK37+BK39</f>
        <v>212489.16000000006</v>
      </c>
      <c r="BL5" s="224"/>
      <c r="BM5" s="520">
        <f>BM7+BM9+BM11+BM13+BM15+BM17+BM19+BM21+BM23+BM25+BM27+BM29+BM31+BM33+BM35+BM37+BM39</f>
        <v>219853.11999999997</v>
      </c>
      <c r="BN5" s="224"/>
      <c r="BO5" s="520">
        <f>BO7+BO9+BO11+BO13+BO15+BO17+BO19+BO21+BO23+BO25+BO27+BO29+BO31+BO33+BO35+BO37+BO39</f>
        <v>242406.15000000002</v>
      </c>
      <c r="BP5" s="224"/>
      <c r="BQ5" s="520">
        <f>BQ7+BQ9+BQ11+BQ13+BQ15+BQ17+BQ19+BQ21+BQ23+BQ25+BQ27+BQ29+BQ31+BQ33+BQ35+BQ37+BQ39</f>
        <v>224603.75000000003</v>
      </c>
      <c r="BR5" s="224"/>
      <c r="BS5" s="520">
        <f>BS7+BS9+BS11+BS13+BS15+BS17+BS19+BS21+BS23+BS25+BS27+BS29+BS31+BS33+BS35+BS37+BS39</f>
        <v>231314.89000000007</v>
      </c>
      <c r="BT5" s="224"/>
      <c r="BU5" s="222">
        <f t="shared" si="22"/>
        <v>2664244.6999999997</v>
      </c>
    </row>
    <row r="6" spans="1:73" s="88" customFormat="1" ht="31.2" customHeight="1">
      <c r="A6" s="636" t="s">
        <v>87</v>
      </c>
      <c r="B6" s="221" t="s">
        <v>193</v>
      </c>
      <c r="C6" s="520">
        <f>公交!C11+出租!C11+网约车!C11+'轨道、轮渡'!C6+'轨道、轮渡'!C15</f>
        <v>19615.18990480898</v>
      </c>
      <c r="D6" s="521">
        <f t="shared" si="0"/>
        <v>6.4046406731081529E-2</v>
      </c>
      <c r="E6" s="520">
        <f>公交!E11+出租!E11+网约车!E11+'轨道、轮渡'!E6+'轨道、轮渡'!E15</f>
        <v>14935.107205467069</v>
      </c>
      <c r="F6" s="521">
        <f t="shared" si="1"/>
        <v>-0.15834688708242617</v>
      </c>
      <c r="G6" s="520">
        <f>公交!G11+出租!G11+网约车!G11+'轨道、轮渡'!G6+'轨道、轮渡'!G15</f>
        <v>21116.404683992369</v>
      </c>
      <c r="H6" s="521">
        <f t="shared" si="2"/>
        <v>-4.3596211193094203E-2</v>
      </c>
      <c r="I6" s="520">
        <f>公交!I11+出租!I11+网约车!I11+'轨道、轮渡'!I6+'轨道、轮渡'!I15</f>
        <v>20953.624536468447</v>
      </c>
      <c r="J6" s="521">
        <f t="shared" si="3"/>
        <v>-3.601793953622201E-2</v>
      </c>
      <c r="K6" s="520">
        <f>公交!K11+出租!K11+网约车!K11+'轨道、轮渡'!K6+'轨道、轮渡'!K15</f>
        <v>20457.632210611591</v>
      </c>
      <c r="L6" s="521">
        <f t="shared" si="4"/>
        <v>-2.7088837687356926E-2</v>
      </c>
      <c r="M6" s="520">
        <f>公交!M11+出租!M11+网约车!M11+'轨道、轮渡'!M6+'轨道、轮渡'!M15</f>
        <v>19531.5938174939</v>
      </c>
      <c r="N6" s="521">
        <f t="shared" si="5"/>
        <v>1.8840702352766581E-2</v>
      </c>
      <c r="O6" s="520">
        <f>公交!O11+出租!O11+网约车!O11+'轨道、轮渡'!O6+'轨道、轮渡'!O15</f>
        <v>18865.227535581878</v>
      </c>
      <c r="P6" s="521">
        <f t="shared" si="6"/>
        <v>1.4768056245404004E-2</v>
      </c>
      <c r="Q6" s="588"/>
      <c r="R6" s="126"/>
      <c r="S6" s="522">
        <f t="shared" si="7"/>
        <v>135474.77989442425</v>
      </c>
      <c r="T6" s="523">
        <f>S6/(V6+X6+Z6+AB6+AD6+AF6+AH6+AJ6)-1</f>
        <v>-0.13496878227804099</v>
      </c>
      <c r="U6" s="520">
        <f t="shared" si="8"/>
        <v>120192.63122602025</v>
      </c>
      <c r="V6" s="520">
        <f>公交!V11+出租!V11+网约车!V11+'轨道、轮渡'!V6+'轨道、轮渡'!V15</f>
        <v>18434.52482967349</v>
      </c>
      <c r="W6" s="521">
        <f t="shared" si="9"/>
        <v>-0.11870086482840581</v>
      </c>
      <c r="X6" s="520">
        <f>公交!X11+出租!X11+网约车!X11+'轨道、轮渡'!X6+'轨道、轮渡'!X15</f>
        <v>17744.96758372914</v>
      </c>
      <c r="Y6" s="521">
        <f t="shared" si="10"/>
        <v>9.1538373381953253E-2</v>
      </c>
      <c r="Z6" s="520">
        <f>公交!Z11+出租!Z11+网约车!Z11+'轨道、轮渡'!Z6+'轨道、轮渡'!Z15</f>
        <v>22078.963855146008</v>
      </c>
      <c r="AA6" s="521">
        <f t="shared" si="11"/>
        <v>-4.8470286326171785E-2</v>
      </c>
      <c r="AB6" s="520">
        <f>公交!AB11+出租!AB11+网约车!AB11+'轨道、轮渡'!AB6+'轨道、轮渡'!AB15</f>
        <v>21736.529543285818</v>
      </c>
      <c r="AC6" s="521">
        <f t="shared" si="12"/>
        <v>-4.3556465859257543E-2</v>
      </c>
      <c r="AD6" s="520">
        <f>公交!AD11+出租!AD11+网约车!AD11+'轨道、轮渡'!AD6+'轨道、轮渡'!AD15</f>
        <v>21027.23558231473</v>
      </c>
      <c r="AE6" s="521">
        <f t="shared" si="13"/>
        <v>-5.900956736563101E-2</v>
      </c>
      <c r="AF6" s="520">
        <f>公交!AF11+出租!AF11+网约车!AF11+'轨道、轮渡'!AF6+'轨道、轮渡'!AF15</f>
        <v>19170.409831871068</v>
      </c>
      <c r="AG6" s="521">
        <f t="shared" si="14"/>
        <v>-7.3487098391471606E-2</v>
      </c>
      <c r="AH6" s="520">
        <f>公交!AH11+出租!AH11+网约车!AH11+'轨道、轮渡'!AH6+'轨道、轮渡'!AH15</f>
        <v>18590.679337485621</v>
      </c>
      <c r="AI6" s="521">
        <f t="shared" si="15"/>
        <v>-9.0289372465497841E-2</v>
      </c>
      <c r="AJ6" s="520">
        <f>公交!AJ11+出租!AJ11+网约车!AJ11+'轨道、轮渡'!AJ6+'轨道、轮渡'!AJ15</f>
        <v>17829.27996379805</v>
      </c>
      <c r="AK6" s="521">
        <f t="shared" si="16"/>
        <v>-6.4673574006570922E-2</v>
      </c>
      <c r="AL6" s="520">
        <f>公交!AL11+出租!AL11+网约车!AL11+'轨道、轮渡'!AL6+'轨道、轮渡'!AL15</f>
        <v>19302.88511472903</v>
      </c>
      <c r="AM6" s="521">
        <f t="shared" si="17"/>
        <v>-4.6960066659323396E-2</v>
      </c>
      <c r="AN6" s="520">
        <f>公交!AN11+出租!AN11+网约车!AN11+'轨道、轮渡'!AN6+'轨道、轮渡'!AN15</f>
        <v>20311.74908613148</v>
      </c>
      <c r="AO6" s="521">
        <f t="shared" si="18"/>
        <v>-6.185506052587264E-2</v>
      </c>
      <c r="AP6" s="520">
        <f>公交!AP11+出租!AP11+网约车!AP11+'轨道、轮渡'!AP6+'轨道、轮渡'!AP15</f>
        <v>20478.752178145802</v>
      </c>
      <c r="AQ6" s="521">
        <f t="shared" si="19"/>
        <v>-2.2720005360908346E-2</v>
      </c>
      <c r="AR6" s="520">
        <f>公交!AR11+出租!AR11+网约车!AR11+'轨道、轮渡'!AR6+'轨道、轮渡'!AR15</f>
        <v>20258.55289236395</v>
      </c>
      <c r="AS6" s="521">
        <f t="shared" si="20"/>
        <v>-4.3760894407295248E-2</v>
      </c>
      <c r="AT6" s="520">
        <f t="shared" ref="AT6:AT39" si="23">V6+X6+Z6+AB6+AD6+AF6+AH6+AJ6+AL6+AN6+AP6+AR6</f>
        <v>236964.52979867419</v>
      </c>
      <c r="AU6" s="521">
        <f t="shared" si="21"/>
        <v>-5.0944282258123863E-2</v>
      </c>
      <c r="AV6" s="223"/>
      <c r="AW6" s="520">
        <f>公交!AW11+出租!AW11+网约车!AW11+'轨道、轮渡'!AW6+'轨道、轮渡'!AW15</f>
        <v>20917.443458155871</v>
      </c>
      <c r="AX6" s="224"/>
      <c r="AY6" s="520">
        <f>公交!AY11+出租!AY11+网约车!AY11+'轨道、轮渡'!AY6+'轨道、轮渡'!AY15</f>
        <v>16256.842651119316</v>
      </c>
      <c r="AZ6" s="224"/>
      <c r="BA6" s="520">
        <f>公交!BA11+出租!BA11+网约车!BA11+'轨道、轮渡'!BA6+'轨道、轮渡'!BA15</f>
        <v>23203.651486509843</v>
      </c>
      <c r="BB6" s="224"/>
      <c r="BC6" s="520">
        <f>公交!BC11+出租!BC11+网约车!BC11+'轨道、轮渡'!BC6+'轨道、轮渡'!BC15</f>
        <v>22726.411719447358</v>
      </c>
      <c r="BD6" s="224"/>
      <c r="BE6" s="520">
        <f>公交!BE11+出租!BE11+网约车!BE11+'轨道、轮渡'!BE6+'轨道、轮渡'!BE15</f>
        <v>22345.85480688417</v>
      </c>
      <c r="BF6" s="224"/>
      <c r="BG6" s="520">
        <f>公交!BG11+出租!BG11+网约车!BG11+'轨道、轮渡'!BG6+'轨道、轮渡'!BG15</f>
        <v>20690.92594241173</v>
      </c>
      <c r="BH6" s="224"/>
      <c r="BI6" s="520">
        <f>公交!BI11+出租!BI11+网约车!BI11+'轨道、轮渡'!BI6+'轨道、轮渡'!BI15</f>
        <v>20435.816373685862</v>
      </c>
      <c r="BJ6" s="224"/>
      <c r="BK6" s="520">
        <f>公交!BK11+出租!BK11+网约车!BK11+'轨道、轮渡'!BK6+'轨道、轮渡'!BK15</f>
        <v>19062.09369083228</v>
      </c>
      <c r="BL6" s="224"/>
      <c r="BM6" s="520">
        <f>公交!BM11+出租!BM11+网约车!BM11+'轨道、轮渡'!BM6+'轨道、轮渡'!BM15</f>
        <v>20254.015009703649</v>
      </c>
      <c r="BN6" s="224"/>
      <c r="BO6" s="520">
        <f>公交!BO11+出租!BO11+网约车!BO11+'轨道、轮渡'!BO6+'轨道、轮渡'!BO15</f>
        <v>21650.971221480057</v>
      </c>
      <c r="BP6" s="224"/>
      <c r="BQ6" s="520">
        <f>公交!BQ11+出租!BQ11+网约车!BQ11+'轨道、轮渡'!BQ6+'轨道、轮渡'!BQ15</f>
        <v>20954.846400706872</v>
      </c>
      <c r="BR6" s="224"/>
      <c r="BS6" s="520">
        <f>公交!BS11+出租!BS11+网约车!BS11+'轨道、轮渡'!BS6+'轨道、轮渡'!BS15</f>
        <v>21185.656154280692</v>
      </c>
      <c r="BT6" s="224"/>
      <c r="BU6" s="222">
        <f t="shared" si="22"/>
        <v>249684.52891521767</v>
      </c>
    </row>
    <row r="7" spans="1:73" s="88" customFormat="1" ht="31.2" customHeight="1">
      <c r="A7" s="598"/>
      <c r="B7" s="221" t="s">
        <v>194</v>
      </c>
      <c r="C7" s="520">
        <f>公交!C12+出租!C12+网约车!C12+'轨道、轮渡'!C7+'轨道、轮渡'!C16</f>
        <v>142140.46211977789</v>
      </c>
      <c r="D7" s="521">
        <f t="shared" si="0"/>
        <v>6.2716448723622698E-2</v>
      </c>
      <c r="E7" s="520">
        <f>公交!E12+出租!E12+网约车!E12+'轨道、轮渡'!E7+'轨道、轮渡'!E16</f>
        <v>109745.29228960247</v>
      </c>
      <c r="F7" s="521">
        <f t="shared" si="1"/>
        <v>-0.15286135470279927</v>
      </c>
      <c r="G7" s="520">
        <f>公交!G12+出租!G12+网约车!G12+'轨道、轮渡'!G7+'轨道、轮渡'!G16</f>
        <v>154885.41605166459</v>
      </c>
      <c r="H7" s="521">
        <f t="shared" si="2"/>
        <v>-3.2508181617277532E-2</v>
      </c>
      <c r="I7" s="520">
        <f>公交!I12+出租!I12+网约车!I12+'轨道、轮渡'!I7+'轨道、轮渡'!I16</f>
        <v>155605.1973849824</v>
      </c>
      <c r="J7" s="521">
        <f t="shared" si="3"/>
        <v>-2.5239483128362883E-2</v>
      </c>
      <c r="K7" s="520">
        <f>公交!K12+出租!K12+网约车!K12+'轨道、轮渡'!K7+'轨道、轮渡'!K16</f>
        <v>152547.8682444497</v>
      </c>
      <c r="L7" s="521">
        <f t="shared" si="4"/>
        <v>-1.8317238364385591E-2</v>
      </c>
      <c r="M7" s="520">
        <f>公交!M12+出租!M12+网约车!M12+'轨道、轮渡'!M7+'轨道、轮渡'!M16</f>
        <v>144906.7423802308</v>
      </c>
      <c r="N7" s="521">
        <f t="shared" si="5"/>
        <v>3.0719480589630921E-2</v>
      </c>
      <c r="O7" s="520">
        <f>公交!O12+出租!O12+网约车!O12+'轨道、轮渡'!O7+'轨道、轮渡'!O16</f>
        <v>139878.8628683541</v>
      </c>
      <c r="P7" s="521">
        <f t="shared" si="6"/>
        <v>2.242094359622282E-2</v>
      </c>
      <c r="Q7" s="588"/>
      <c r="R7" s="126"/>
      <c r="S7" s="522">
        <f t="shared" si="7"/>
        <v>999709.84133906197</v>
      </c>
      <c r="T7" s="523">
        <f>S7/(V7+X7+Z7+AB7+AD7+AF7+AH7+AJ7)-1</f>
        <v>-0.12932066142560394</v>
      </c>
      <c r="U7" s="520">
        <f t="shared" si="8"/>
        <v>879006.35641720798</v>
      </c>
      <c r="V7" s="520">
        <f>公交!V12+出租!V12+网约车!V12+'轨道、轮渡'!V7+'轨道、轮渡'!V16</f>
        <v>133752.0109813826</v>
      </c>
      <c r="W7" s="521">
        <f t="shared" si="9"/>
        <v>-9.9277748170944369E-2</v>
      </c>
      <c r="X7" s="520">
        <f>公交!X12+出租!X12+网约车!X12+'轨道、轮渡'!X7+'轨道、轮渡'!X16</f>
        <v>129548.2066587821</v>
      </c>
      <c r="Y7" s="521">
        <f t="shared" si="10"/>
        <v>0.47136601951105184</v>
      </c>
      <c r="Z7" s="520">
        <f>公交!Z12+出租!Z12+网约车!Z12+'轨道、轮渡'!Z7+'轨道、轮渡'!Z16</f>
        <v>160089.63911506144</v>
      </c>
      <c r="AA7" s="521">
        <f t="shared" si="11"/>
        <v>-3.8400437069331383E-2</v>
      </c>
      <c r="AB7" s="520">
        <f>公交!AB12+出租!AB12+网约车!AB12+'轨道、轮渡'!AB7+'轨道、轮渡'!AB16</f>
        <v>159634.28420795742</v>
      </c>
      <c r="AC7" s="521">
        <f t="shared" si="12"/>
        <v>-4.4403551896825544E-2</v>
      </c>
      <c r="AD7" s="520">
        <f>公交!AD12+出租!AD12+网约车!AD12+'轨道、轮渡'!AD7+'轨道、轮渡'!AD16</f>
        <v>155394.26198162491</v>
      </c>
      <c r="AE7" s="521">
        <f t="shared" si="13"/>
        <v>-4.1018051446001125E-2</v>
      </c>
      <c r="AF7" s="520">
        <f>公交!AF12+出租!AF12+网约车!AF12+'轨道、轮渡'!AF7+'轨道、轮渡'!AF16</f>
        <v>140587.9534723995</v>
      </c>
      <c r="AG7" s="521">
        <f t="shared" si="14"/>
        <v>-9.0308823023757534E-2</v>
      </c>
      <c r="AH7" s="520">
        <f>公交!AH12+出租!AH12+网约车!AH12+'轨道、轮渡'!AH7+'轨道、轮渡'!AH16</f>
        <v>136811.42169911909</v>
      </c>
      <c r="AI7" s="521">
        <f t="shared" si="15"/>
        <v>-9.8797397447539348E-2</v>
      </c>
      <c r="AJ7" s="520">
        <f>公交!AJ12+出租!AJ12+网约车!AJ12+'轨道、轮渡'!AJ7+'轨道、轮渡'!AJ16</f>
        <v>132377.42653379543</v>
      </c>
      <c r="AK7" s="521">
        <f t="shared" si="16"/>
        <v>-7.4778204086619504E-2</v>
      </c>
      <c r="AL7" s="520">
        <f>公交!AL12+出租!AL12+网约车!AL12+'轨道、轮渡'!AL7+'轨道、轮渡'!AL16</f>
        <v>142267.4773216006</v>
      </c>
      <c r="AM7" s="521">
        <f t="shared" si="17"/>
        <v>-6.0823519275735927E-2</v>
      </c>
      <c r="AN7" s="520">
        <f>公交!AN12+出租!AN12+网约车!AN12+'轨道、轮渡'!AN7+'轨道、轮渡'!AN16</f>
        <v>150913.65056864102</v>
      </c>
      <c r="AO7" s="521">
        <f t="shared" si="18"/>
        <v>-0.11848789904212742</v>
      </c>
      <c r="AP7" s="520">
        <f>公交!AP12+出租!AP12+网约车!AP12+'轨道、轮渡'!AP7+'轨道、轮渡'!AP16</f>
        <v>149582.43135077378</v>
      </c>
      <c r="AQ7" s="521">
        <f t="shared" si="19"/>
        <v>-2.3069360844317766E-2</v>
      </c>
      <c r="AR7" s="520">
        <f>公交!AR12+出租!AR12+网约车!AR12+'轨道、轮渡'!AR7+'轨道、轮渡'!AR16</f>
        <v>147793.17768144122</v>
      </c>
      <c r="AS7" s="521">
        <f t="shared" si="20"/>
        <v>-3.3760292419951599E-2</v>
      </c>
      <c r="AT7" s="520">
        <f t="shared" si="23"/>
        <v>1738751.9415725789</v>
      </c>
      <c r="AU7" s="521">
        <f t="shared" si="21"/>
        <v>-3.9521861225540023E-2</v>
      </c>
      <c r="AV7" s="223"/>
      <c r="AW7" s="520">
        <f>公交!AW12+出租!AW12+网约车!AW12+'轨道、轮渡'!AW7+'轨道、轮渡'!AW16</f>
        <v>148494.17865471679</v>
      </c>
      <c r="AX7" s="224"/>
      <c r="AY7" s="520">
        <f>公交!AY12+出租!AY12+网约车!AY12+'轨道、轮渡'!AY7+'轨道、轮渡'!AY16</f>
        <v>88046.213478432881</v>
      </c>
      <c r="AZ7" s="224"/>
      <c r="BA7" s="520">
        <f>公交!BA12+出租!BA12+网约车!BA12+'轨道、轮渡'!BA7+'轨道、轮渡'!BA16</f>
        <v>166482.64546539099</v>
      </c>
      <c r="BB7" s="224"/>
      <c r="BC7" s="520">
        <f>公交!BC12+出租!BC12+网约车!BC12+'轨道、轮渡'!BC7+'轨道、轮渡'!BC16</f>
        <v>167051.98572559148</v>
      </c>
      <c r="BD7" s="224"/>
      <c r="BE7" s="520">
        <f>公交!BE12+出租!BE12+网约车!BE12+'轨道、轮渡'!BE7+'轨道、轮渡'!BE16</f>
        <v>162040.8624124116</v>
      </c>
      <c r="BF7" s="224"/>
      <c r="BG7" s="520">
        <f>公交!BG12+出租!BG12+网约车!BG12+'轨道、轮渡'!BG7+'轨道、轮渡'!BG16</f>
        <v>154544.7037748626</v>
      </c>
      <c r="BH7" s="224"/>
      <c r="BI7" s="520">
        <f>公交!BI12+出租!BI12+网约车!BI12+'轨道、轮渡'!BI7+'轨道、轮渡'!BI16</f>
        <v>151809.8386662782</v>
      </c>
      <c r="BJ7" s="224"/>
      <c r="BK7" s="520">
        <f>公交!BK12+出租!BK12+网约车!BK12+'轨道、轮渡'!BK7+'轨道、轮渡'!BK16</f>
        <v>143076.42461352979</v>
      </c>
      <c r="BL7" s="224"/>
      <c r="BM7" s="520">
        <f>公交!BM12+出租!BM12+网约车!BM12+'轨道、轮渡'!BM7+'轨道、轮渡'!BM16</f>
        <v>151481.09033979246</v>
      </c>
      <c r="BN7" s="224"/>
      <c r="BO7" s="520">
        <f>公交!BO12+出租!BO12+网约车!BO12+'轨道、轮渡'!BO7+'轨道、轮渡'!BO16</f>
        <v>171198.61474919581</v>
      </c>
      <c r="BP7" s="224"/>
      <c r="BQ7" s="520">
        <f>公交!BQ12+出租!BQ12+网约车!BQ12+'轨道、轮渡'!BQ7+'轨道、轮渡'!BQ16</f>
        <v>153114.68937042577</v>
      </c>
      <c r="BR7" s="224"/>
      <c r="BS7" s="520">
        <f>公交!BS12+出租!BS12+网约车!BS12+'轨道、轮渡'!BS7+'轨道、轮渡'!BS16</f>
        <v>152957.05250158874</v>
      </c>
      <c r="BT7" s="224"/>
      <c r="BU7" s="222">
        <f t="shared" si="22"/>
        <v>1810298.299752217</v>
      </c>
    </row>
    <row r="8" spans="1:73" s="88" customFormat="1" ht="31.2" customHeight="1">
      <c r="A8" s="636" t="s">
        <v>94</v>
      </c>
      <c r="B8" s="221" t="s">
        <v>193</v>
      </c>
      <c r="C8" s="520">
        <f>公交!C15+出租!C15+网约车!C15+'轨道、轮渡'!C8</f>
        <v>1352.2622366829621</v>
      </c>
      <c r="D8" s="521">
        <f t="shared" si="0"/>
        <v>-7.3627956307091291E-2</v>
      </c>
      <c r="E8" s="520">
        <f>公交!E15+出租!E15+网约车!E15+'轨道、轮渡'!E8</f>
        <v>1165.3266426049649</v>
      </c>
      <c r="F8" s="521">
        <f t="shared" si="1"/>
        <v>-0.18719718094734683</v>
      </c>
      <c r="G8" s="520">
        <f>公交!G15+出租!G15+网约车!G15+'轨道、轮渡'!G8</f>
        <v>1394.7209971039549</v>
      </c>
      <c r="H8" s="521">
        <f t="shared" si="2"/>
        <v>-5.5705290225645854E-2</v>
      </c>
      <c r="I8" s="520">
        <f>公交!I15+出租!I15+网约车!I15+'轨道、轮渡'!I8</f>
        <v>1358.2956226975919</v>
      </c>
      <c r="J8" s="521">
        <f t="shared" si="3"/>
        <v>-0.11162592283692219</v>
      </c>
      <c r="K8" s="520">
        <f>公交!K15+出租!K15+网约车!K15+'轨道、轮渡'!K8</f>
        <v>1337.2518847382059</v>
      </c>
      <c r="L8" s="521">
        <f t="shared" si="4"/>
        <v>-0.1335813313535591</v>
      </c>
      <c r="M8" s="520">
        <f>公交!M15+出租!M15+网约车!M15+'轨道、轮渡'!M8</f>
        <v>1292.3868756838528</v>
      </c>
      <c r="N8" s="521">
        <f t="shared" si="5"/>
        <v>-5.9541074573389752E-2</v>
      </c>
      <c r="O8" s="520">
        <f>公交!O15+出租!O15+网约车!O15+'轨道、轮渡'!O8</f>
        <v>1235.394963641575</v>
      </c>
      <c r="P8" s="521">
        <f t="shared" si="6"/>
        <v>-4.0311711038298448E-2</v>
      </c>
      <c r="Q8" s="588"/>
      <c r="R8" s="126"/>
      <c r="S8" s="522">
        <f t="shared" si="7"/>
        <v>9135.6392231531081</v>
      </c>
      <c r="T8" s="523">
        <f>S8/(V8+X8+Z8+AB8+AD8+AF8+AH8+AJ8)-1</f>
        <v>-0.19699231651088411</v>
      </c>
      <c r="U8" s="520">
        <f t="shared" si="8"/>
        <v>8817.0527436618522</v>
      </c>
      <c r="V8" s="520">
        <f>公交!V15+出租!V15+网约车!V15+'轨道、轮渡'!V8</f>
        <v>1459.7399024394949</v>
      </c>
      <c r="W8" s="521">
        <f t="shared" si="9"/>
        <v>-0.18239639758596593</v>
      </c>
      <c r="X8" s="520">
        <f>公交!X15+出租!X15+网约车!X15+'轨道、轮渡'!X8</f>
        <v>1433.7138298353705</v>
      </c>
      <c r="Y8" s="521">
        <f t="shared" si="10"/>
        <v>-6.737857875380171E-3</v>
      </c>
      <c r="Z8" s="520">
        <f>公交!Z15+出租!Z15+网约车!Z15+'轨道、轮渡'!Z8</f>
        <v>1476.9975757221316</v>
      </c>
      <c r="AA8" s="521">
        <f t="shared" si="11"/>
        <v>-9.7803847119872001E-2</v>
      </c>
      <c r="AB8" s="520">
        <f>公交!AB15+出租!AB15+网约车!AB15+'轨道、轮渡'!AB8</f>
        <v>1528.9680975779431</v>
      </c>
      <c r="AC8" s="521">
        <f t="shared" si="12"/>
        <v>-8.5966552488760506E-2</v>
      </c>
      <c r="AD8" s="520">
        <f>公交!AD15+出租!AD15+网约车!AD15+'轨道、轮渡'!AD8</f>
        <v>1543.424597287732</v>
      </c>
      <c r="AE8" s="521">
        <f t="shared" si="13"/>
        <v>-3.6521676152316052E-2</v>
      </c>
      <c r="AF8" s="520">
        <f>公交!AF15+出租!AF15+网约车!AF15+'轨道、轮渡'!AF8</f>
        <v>1374.208740799181</v>
      </c>
      <c r="AG8" s="521">
        <f t="shared" si="14"/>
        <v>-0.11019345507265577</v>
      </c>
      <c r="AH8" s="520">
        <f>公交!AH15+出租!AH15+网约车!AH15+'轨道、轮渡'!AH8</f>
        <v>1287.2877348312377</v>
      </c>
      <c r="AI8" s="521">
        <f t="shared" si="15"/>
        <v>-0.14301267579467292</v>
      </c>
      <c r="AJ8" s="520">
        <f>公交!AJ15+出租!AJ15+网约车!AJ15+'轨道、轮渡'!AJ8</f>
        <v>1272.4363705878748</v>
      </c>
      <c r="AK8" s="521">
        <f t="shared" si="16"/>
        <v>-0.15301093022069479</v>
      </c>
      <c r="AL8" s="520">
        <f>公交!AL15+出租!AL15+网约车!AL15+'轨道、轮渡'!AL8</f>
        <v>1327.5858548537749</v>
      </c>
      <c r="AM8" s="521">
        <f t="shared" si="17"/>
        <v>-0.10198498327724315</v>
      </c>
      <c r="AN8" s="520">
        <f>公交!AN15+出租!AN15+网约车!AN15+'轨道、轮渡'!AN8</f>
        <v>1395.8388021251831</v>
      </c>
      <c r="AO8" s="521">
        <f t="shared" si="18"/>
        <v>-8.3732885288398506E-2</v>
      </c>
      <c r="AP8" s="520">
        <f>公交!AP15+出租!AP15+网约车!AP15+'轨道、轮渡'!AP8</f>
        <v>1370.634943415261</v>
      </c>
      <c r="AQ8" s="521">
        <f t="shared" si="19"/>
        <v>-0.10347883874335373</v>
      </c>
      <c r="AR8" s="520">
        <f>公交!AR15+出租!AR15+网约车!AR15+'轨道、轮渡'!AR8</f>
        <v>1375.3023771151727</v>
      </c>
      <c r="AS8" s="521">
        <f t="shared" si="20"/>
        <v>-0.11908912805698113</v>
      </c>
      <c r="AT8" s="520">
        <f t="shared" si="23"/>
        <v>16846.138826590355</v>
      </c>
      <c r="AU8" s="521">
        <f t="shared" si="21"/>
        <v>-0.10303486866980371</v>
      </c>
      <c r="AV8" s="223"/>
      <c r="AW8" s="520">
        <f>公交!AW15+出租!AW15+网约车!AW15+'轨道、轮渡'!AW8</f>
        <v>1785.3882959046496</v>
      </c>
      <c r="AX8" s="224"/>
      <c r="AY8" s="520">
        <f>公交!AY15+出租!AY15+网约车!AY15+'轨道、轮渡'!AY8</f>
        <v>1443.4395201740099</v>
      </c>
      <c r="AZ8" s="224"/>
      <c r="BA8" s="520">
        <f>公交!BA15+出租!BA15+网约车!BA15+'轨道、轮渡'!BA8</f>
        <v>1637.1135822371166</v>
      </c>
      <c r="BB8" s="224"/>
      <c r="BC8" s="520">
        <f>公交!BC15+出租!BC15+网约车!BC15+'轨道、轮渡'!BC8</f>
        <v>1672.7704021565819</v>
      </c>
      <c r="BD8" s="224"/>
      <c r="BE8" s="520">
        <f>公交!BE15+出租!BE15+网约车!BE15+'轨道、轮渡'!BE8</f>
        <v>1601.9297570951182</v>
      </c>
      <c r="BF8" s="224"/>
      <c r="BG8" s="520">
        <f>公交!BG15+出租!BG15+网约车!BG15+'轨道、轮渡'!BG8</f>
        <v>1544.3904617619887</v>
      </c>
      <c r="BH8" s="224"/>
      <c r="BI8" s="520">
        <f>公交!BI15+出租!BI15+网约车!BI15+'轨道、轮渡'!BI8</f>
        <v>1502.108255830881</v>
      </c>
      <c r="BJ8" s="224"/>
      <c r="BK8" s="520">
        <f>公交!BK15+出租!BK15+网约车!BK15+'轨道、轮渡'!BK8</f>
        <v>1502.3055385111709</v>
      </c>
      <c r="BL8" s="224"/>
      <c r="BM8" s="520">
        <f>公交!BM15+出租!BM15+网约车!BM15+'轨道、轮渡'!BM8</f>
        <v>1478.355963020203</v>
      </c>
      <c r="BN8" s="224"/>
      <c r="BO8" s="520">
        <f>公交!BO15+出租!BO15+网约车!BO15+'轨道、轮渡'!BO8</f>
        <v>1523.3972492448652</v>
      </c>
      <c r="BP8" s="224"/>
      <c r="BQ8" s="520">
        <f>公交!BQ15+出租!BQ15+网约车!BQ15+'轨道、轮渡'!BQ8</f>
        <v>1528.8372462888142</v>
      </c>
      <c r="BR8" s="224"/>
      <c r="BS8" s="520">
        <f>公交!BS15+出租!BS15+网约车!BS15+'轨道、轮渡'!BS8</f>
        <v>1561.2276121438688</v>
      </c>
      <c r="BT8" s="224"/>
      <c r="BU8" s="222">
        <f t="shared" si="22"/>
        <v>18781.263884369266</v>
      </c>
    </row>
    <row r="9" spans="1:73" s="88" customFormat="1" ht="31.2" customHeight="1">
      <c r="A9" s="598"/>
      <c r="B9" s="221" t="s">
        <v>194</v>
      </c>
      <c r="C9" s="520">
        <f>公交!C16+出租!C16+网约车!C16+'轨道、轮渡'!C9</f>
        <v>7301.4139703185156</v>
      </c>
      <c r="D9" s="521">
        <f t="shared" si="0"/>
        <v>3.7140002450854803E-2</v>
      </c>
      <c r="E9" s="520">
        <f>公交!E16+出租!E16+网约车!E16+'轨道、轮渡'!E9</f>
        <v>6216.7115837960555</v>
      </c>
      <c r="F9" s="521">
        <f t="shared" si="1"/>
        <v>-0.10147793403691185</v>
      </c>
      <c r="G9" s="520">
        <f>公交!G16+出租!G16+网约车!G16+'轨道、轮渡'!G9</f>
        <v>7592.2817374980596</v>
      </c>
      <c r="H9" s="521">
        <f t="shared" si="2"/>
        <v>6.2049780182865888E-2</v>
      </c>
      <c r="I9" s="520">
        <f>公交!I16+出租!I16+网约车!I16+'轨道、轮渡'!I9</f>
        <v>7412.7321199393673</v>
      </c>
      <c r="J9" s="521">
        <f t="shared" si="3"/>
        <v>4.6667574212648777E-3</v>
      </c>
      <c r="K9" s="520">
        <f>公交!K16+出租!K16+网约车!K16+'轨道、轮渡'!K9</f>
        <v>7290.8893205383383</v>
      </c>
      <c r="L9" s="521">
        <f t="shared" si="4"/>
        <v>-1.6075379952513513E-2</v>
      </c>
      <c r="M9" s="520">
        <f>公交!M16+出租!M16+网约车!M16+'轨道、轮渡'!M9</f>
        <v>6972.1279522114855</v>
      </c>
      <c r="N9" s="521">
        <f t="shared" si="5"/>
        <v>5.7284282366914407E-2</v>
      </c>
      <c r="O9" s="520">
        <f>公交!O16+出租!O16+网约车!O16+'轨道、轮渡'!O9</f>
        <v>6567.3773309744074</v>
      </c>
      <c r="P9" s="521">
        <f t="shared" si="6"/>
        <v>7.0710197872304592E-2</v>
      </c>
      <c r="Q9" s="588"/>
      <c r="R9" s="126"/>
      <c r="S9" s="522">
        <f t="shared" si="7"/>
        <v>49353.534015276229</v>
      </c>
      <c r="T9" s="523">
        <f>S9/(V9+X9+Z9+AB9+AD9+AF9+AH9+AJ9)-1</f>
        <v>-9.7220894187467599E-2</v>
      </c>
      <c r="U9" s="520">
        <f t="shared" si="8"/>
        <v>42490.156717773352</v>
      </c>
      <c r="V9" s="520">
        <f>公交!V16+出租!V16+网约车!V16+'轨道、轮渡'!V9</f>
        <v>7039.9502025422025</v>
      </c>
      <c r="W9" s="521">
        <f t="shared" si="9"/>
        <v>-0.2098335777373197</v>
      </c>
      <c r="X9" s="520">
        <f>公交!X16+出租!X16+网约车!X16+'轨道、轮渡'!X9</f>
        <v>6918.8190466225478</v>
      </c>
      <c r="Y9" s="521">
        <f t="shared" si="10"/>
        <v>-3.0771172015564563E-4</v>
      </c>
      <c r="Z9" s="520">
        <f>公交!Z16+出租!Z16+网约车!Z16+'轨道、轮渡'!Z9</f>
        <v>7148.7060956698333</v>
      </c>
      <c r="AA9" s="521">
        <f t="shared" si="11"/>
        <v>-0.10150568221165335</v>
      </c>
      <c r="AB9" s="520">
        <f>公交!AB16+出租!AB16+网约车!AB16+'轨道、轮渡'!AB9</f>
        <v>7378.2993865210055</v>
      </c>
      <c r="AC9" s="521">
        <f t="shared" si="12"/>
        <v>-9.1741189671886492E-2</v>
      </c>
      <c r="AD9" s="520">
        <f>公交!AD16+出租!AD16+网约车!AD16+'轨道、轮渡'!AD9</f>
        <v>7410.0080148278666</v>
      </c>
      <c r="AE9" s="521">
        <f t="shared" si="13"/>
        <v>-4.8043715681716059E-2</v>
      </c>
      <c r="AF9" s="520">
        <f>公交!AF16+出租!AF16+网约车!AF16+'轨道、轮渡'!AF9</f>
        <v>6594.3739715898992</v>
      </c>
      <c r="AG9" s="521">
        <f t="shared" si="14"/>
        <v>-0.11913431663581808</v>
      </c>
      <c r="AH9" s="520">
        <f>公交!AH16+出租!AH16+网约车!AH16+'轨道、轮渡'!AH9</f>
        <v>6133.6646872561578</v>
      </c>
      <c r="AI9" s="521">
        <f t="shared" si="15"/>
        <v>-0.15513911470032227</v>
      </c>
      <c r="AJ9" s="520">
        <f>公交!AJ16+出租!AJ16+网约车!AJ16+'轨道、轮渡'!AJ9</f>
        <v>6044.6281608876689</v>
      </c>
      <c r="AK9" s="521">
        <f t="shared" si="16"/>
        <v>-0.16386065790274729</v>
      </c>
      <c r="AL9" s="520">
        <f>公交!AL16+出租!AL16+网约车!AL16+'轨道、轮渡'!AL9</f>
        <v>6378.3947393394774</v>
      </c>
      <c r="AM9" s="521">
        <f t="shared" si="17"/>
        <v>-0.11036314053813601</v>
      </c>
      <c r="AN9" s="520">
        <f>公交!AN16+出租!AN16+网约车!AN16+'轨道、轮渡'!AN9</f>
        <v>7516.8004049571437</v>
      </c>
      <c r="AO9" s="521">
        <f t="shared" si="18"/>
        <v>1.2455493458800371E-2</v>
      </c>
      <c r="AP9" s="520">
        <f>公交!AP16+出租!AP16+网约车!AP16+'轨道、轮渡'!AP9</f>
        <v>7429.3838277519098</v>
      </c>
      <c r="AQ9" s="521">
        <f t="shared" si="19"/>
        <v>-3.9760673282805969E-3</v>
      </c>
      <c r="AR9" s="520">
        <f>公交!AR16+出租!AR16+网约车!AR16+'轨道、轮渡'!AR9</f>
        <v>7495.6400655115394</v>
      </c>
      <c r="AS9" s="521">
        <f t="shared" si="20"/>
        <v>-2.0545334226909184E-2</v>
      </c>
      <c r="AT9" s="520">
        <f t="shared" si="23"/>
        <v>83488.668603477243</v>
      </c>
      <c r="AU9" s="521">
        <f t="shared" si="21"/>
        <v>-8.6313189197965268E-2</v>
      </c>
      <c r="AV9" s="223"/>
      <c r="AW9" s="520">
        <f>公交!AW16+出租!AW16+网约车!AW16+'轨道、轮渡'!AW9</f>
        <v>8909.4524953147975</v>
      </c>
      <c r="AX9" s="224"/>
      <c r="AY9" s="520">
        <f>公交!AY16+出租!AY16+网约车!AY16+'轨道、轮渡'!AY9</f>
        <v>6920.9487036532582</v>
      </c>
      <c r="AZ9" s="224"/>
      <c r="BA9" s="520">
        <f>公交!BA16+出租!BA16+网约车!BA16+'轨道、轮渡'!BA9</f>
        <v>7956.3175349471876</v>
      </c>
      <c r="BB9" s="224"/>
      <c r="BC9" s="520">
        <f>公交!BC16+出租!BC16+网约车!BC16+'轨道、轮渡'!BC9</f>
        <v>8123.5648943009473</v>
      </c>
      <c r="BD9" s="224"/>
      <c r="BE9" s="520">
        <f>公交!BE16+出租!BE16+网约车!BE16+'轨道、轮渡'!BE9</f>
        <v>7783.9793033503956</v>
      </c>
      <c r="BF9" s="224"/>
      <c r="BG9" s="520">
        <f>公交!BG16+出租!BG16+网约车!BG16+'轨道、轮渡'!BG9</f>
        <v>7486.2423365215209</v>
      </c>
      <c r="BH9" s="224"/>
      <c r="BI9" s="520">
        <f>公交!BI16+出租!BI16+网约车!BI16+'轨道、轮渡'!BI9</f>
        <v>7259.9700068733873</v>
      </c>
      <c r="BJ9" s="224"/>
      <c r="BK9" s="520">
        <f>公交!BK16+出租!BK16+网约车!BK16+'轨道、轮渡'!BK9</f>
        <v>7229.2115160209842</v>
      </c>
      <c r="BL9" s="224"/>
      <c r="BM9" s="520">
        <f>公交!BM16+出租!BM16+网约车!BM16+'轨道、轮渡'!BM9</f>
        <v>7169.6610493384123</v>
      </c>
      <c r="BN9" s="224"/>
      <c r="BO9" s="520">
        <f>公交!BO16+出租!BO16+网约车!BO16+'轨道、轮渡'!BO9</f>
        <v>7424.3267516657734</v>
      </c>
      <c r="BP9" s="224"/>
      <c r="BQ9" s="520">
        <f>公交!BQ16+出租!BQ16+网约车!BQ16+'轨道、轮渡'!BQ9</f>
        <v>7459.0414788763601</v>
      </c>
      <c r="BR9" s="224"/>
      <c r="BS9" s="520">
        <f>公交!BS16+出租!BS16+网约车!BS16+'轨道、轮渡'!BS9</f>
        <v>7652.8708550233669</v>
      </c>
      <c r="BT9" s="224"/>
      <c r="BU9" s="222">
        <f t="shared" si="22"/>
        <v>91375.586925886382</v>
      </c>
    </row>
    <row r="10" spans="1:73" s="88" customFormat="1" ht="31.2" customHeight="1">
      <c r="A10" s="636" t="s">
        <v>95</v>
      </c>
      <c r="B10" s="221" t="s">
        <v>193</v>
      </c>
      <c r="C10" s="520">
        <f>公交!C19+出租!C19+网约车!C19</f>
        <v>1785.545727401676</v>
      </c>
      <c r="D10" s="521">
        <f t="shared" si="0"/>
        <v>-1.0913402013881912E-2</v>
      </c>
      <c r="E10" s="520">
        <f>公交!E19+出租!E19+网约车!E19</f>
        <v>1644.207181727948</v>
      </c>
      <c r="F10" s="521">
        <f t="shared" si="1"/>
        <v>5.5660881766658177E-2</v>
      </c>
      <c r="G10" s="520">
        <f>公交!G19+出租!G19+网约车!G19</f>
        <v>1770.6022070322399</v>
      </c>
      <c r="H10" s="521">
        <f t="shared" si="2"/>
        <v>5.5096098634056512E-2</v>
      </c>
      <c r="I10" s="520">
        <f>公交!I19+出租!I19+网约车!I19</f>
        <v>1910.0302080161009</v>
      </c>
      <c r="J10" s="521">
        <f t="shared" si="3"/>
        <v>8.0759756755878431E-2</v>
      </c>
      <c r="K10" s="520">
        <f>公交!K19+出租!K19+网约车!K19</f>
        <v>1857.038334373472</v>
      </c>
      <c r="L10" s="521">
        <f t="shared" si="4"/>
        <v>9.2586153460491705E-2</v>
      </c>
      <c r="M10" s="520">
        <f>公交!M19+出租!M19+网约车!M19</f>
        <v>1869.790346428337</v>
      </c>
      <c r="N10" s="521">
        <f t="shared" si="5"/>
        <v>8.0700126744868816E-2</v>
      </c>
      <c r="O10" s="520">
        <f>公交!O19+出租!O19+网约车!O19</f>
        <v>1745.107675868343</v>
      </c>
      <c r="P10" s="521">
        <f t="shared" si="6"/>
        <v>9.9716723332595292E-2</v>
      </c>
      <c r="Q10" s="588"/>
      <c r="R10" s="126"/>
      <c r="S10" s="522">
        <f t="shared" si="7"/>
        <v>12582.321680848117</v>
      </c>
      <c r="T10" s="523">
        <f>S10/(V10+X10+Z10+AB10+AD10+AF10+AH10+AJ10)-1</f>
        <v>-5.9338560757618564E-2</v>
      </c>
      <c r="U10" s="520">
        <f t="shared" si="8"/>
        <v>10238.045935779426</v>
      </c>
      <c r="V10" s="520">
        <f>公交!V19+出租!V19+网约车!V19</f>
        <v>1805.2471149009909</v>
      </c>
      <c r="W10" s="521">
        <f t="shared" si="9"/>
        <v>-0.12097129775508009</v>
      </c>
      <c r="X10" s="520">
        <f>公交!X19+出租!X19+网约车!X19</f>
        <v>1557.5145485890812</v>
      </c>
      <c r="Y10" s="521">
        <f t="shared" si="10"/>
        <v>-8.8072376991242263E-2</v>
      </c>
      <c r="Z10" s="520">
        <f>公交!Z19+出租!Z19+网约车!Z19</f>
        <v>1678.143070877135</v>
      </c>
      <c r="AA10" s="521">
        <f t="shared" si="11"/>
        <v>-0.10314786293502998</v>
      </c>
      <c r="AB10" s="520">
        <f>公交!AB19+出租!AB19+网约车!AB19</f>
        <v>1767.3032291186041</v>
      </c>
      <c r="AC10" s="521">
        <f t="shared" si="12"/>
        <v>-8.3043962048126696E-2</v>
      </c>
      <c r="AD10" s="520">
        <f>公交!AD19+出租!AD19+网约车!AD19</f>
        <v>1699.6722212630741</v>
      </c>
      <c r="AE10" s="521">
        <f t="shared" si="13"/>
        <v>-7.9258122123599839E-2</v>
      </c>
      <c r="AF10" s="520">
        <f>公交!AF19+出租!AF19+网约车!AF19</f>
        <v>1730.1657510305411</v>
      </c>
      <c r="AG10" s="521">
        <f t="shared" si="14"/>
        <v>-7.5670720578734696E-2</v>
      </c>
      <c r="AH10" s="520">
        <f>公交!AH19+出租!AH19+网约车!AH19</f>
        <v>1586.870181058943</v>
      </c>
      <c r="AI10" s="521">
        <f t="shared" si="15"/>
        <v>-0.13895198468902203</v>
      </c>
      <c r="AJ10" s="520">
        <f>公交!AJ19+出租!AJ19+网约车!AJ19</f>
        <v>1551.1203144860101</v>
      </c>
      <c r="AK10" s="521">
        <f t="shared" si="16"/>
        <v>-0.10521930963336057</v>
      </c>
      <c r="AL10" s="520">
        <f>公交!AL19+出租!AL19+网约车!AL19</f>
        <v>1737.7112492754909</v>
      </c>
      <c r="AM10" s="521">
        <f t="shared" si="17"/>
        <v>-5.3570124021528942E-2</v>
      </c>
      <c r="AN10" s="520">
        <f>公交!AN19+出租!AN19+网约车!AN19</f>
        <v>1713.704088324263</v>
      </c>
      <c r="AO10" s="521">
        <f t="shared" si="18"/>
        <v>-4.8204102237263347E-2</v>
      </c>
      <c r="AP10" s="520">
        <f>公交!AP19+出租!AP19+网约车!AP19</f>
        <v>1733.7346845260431</v>
      </c>
      <c r="AQ10" s="521">
        <f t="shared" si="19"/>
        <v>-5.190115705897036E-2</v>
      </c>
      <c r="AR10" s="520">
        <f>公交!AR19+出租!AR19+网约车!AR19</f>
        <v>1742.7913174251039</v>
      </c>
      <c r="AS10" s="521">
        <f t="shared" si="20"/>
        <v>-6.9152032861617418E-2</v>
      </c>
      <c r="AT10" s="520">
        <f t="shared" si="23"/>
        <v>20303.977770875281</v>
      </c>
      <c r="AU10" s="521">
        <f t="shared" si="21"/>
        <v>-8.5070842610952435E-2</v>
      </c>
      <c r="AV10" s="223"/>
      <c r="AW10" s="520">
        <f>公交!AW19+出租!AW19+网约车!AW19</f>
        <v>2053.6839244163871</v>
      </c>
      <c r="AX10" s="224"/>
      <c r="AY10" s="520">
        <f>公交!AY19+出租!AY19+网约车!AY19</f>
        <v>1707.9365832239118</v>
      </c>
      <c r="AZ10" s="224"/>
      <c r="BA10" s="520">
        <f>公交!BA19+出租!BA19+网约车!BA19</f>
        <v>1871.1479869680752</v>
      </c>
      <c r="BB10" s="224"/>
      <c r="BC10" s="520">
        <f>公交!BC19+出租!BC19+网约车!BC19</f>
        <v>1927.3587347394309</v>
      </c>
      <c r="BD10" s="224"/>
      <c r="BE10" s="520">
        <f>公交!BE19+出租!BE19+网约车!BE19</f>
        <v>1845.9812267724799</v>
      </c>
      <c r="BF10" s="224"/>
      <c r="BG10" s="520">
        <f>公交!BG19+出租!BG19+网约车!BG19</f>
        <v>1871.806713851822</v>
      </c>
      <c r="BH10" s="224"/>
      <c r="BI10" s="520">
        <f>公交!BI19+出租!BI19+网约车!BI19</f>
        <v>1842.9520222351659</v>
      </c>
      <c r="BJ10" s="224"/>
      <c r="BK10" s="520">
        <f>公交!BK19+出租!BK19+网约车!BK19</f>
        <v>1733.5201029544271</v>
      </c>
      <c r="BL10" s="224"/>
      <c r="BM10" s="520">
        <f>公交!BM19+出租!BM19+网约车!BM19</f>
        <v>1836.0697325609569</v>
      </c>
      <c r="BN10" s="224"/>
      <c r="BO10" s="520">
        <f>公交!BO19+出租!BO19+网约车!BO19</f>
        <v>1800.4953502662129</v>
      </c>
      <c r="BP10" s="224"/>
      <c r="BQ10" s="520">
        <f>公交!BQ19+出租!BQ19+网约车!BQ19</f>
        <v>1828.6433924420251</v>
      </c>
      <c r="BR10" s="224"/>
      <c r="BS10" s="520">
        <f>公交!BS19+出租!BS19+网约车!BS19</f>
        <v>1872.262043803782</v>
      </c>
      <c r="BT10" s="224"/>
      <c r="BU10" s="222">
        <f t="shared" si="22"/>
        <v>22191.857814234674</v>
      </c>
    </row>
    <row r="11" spans="1:73" s="88" customFormat="1" ht="31.2" customHeight="1">
      <c r="A11" s="598"/>
      <c r="B11" s="221" t="s">
        <v>194</v>
      </c>
      <c r="C11" s="520">
        <f>公交!C20+出租!C20+网约车!C20</f>
        <v>8526.9069949164495</v>
      </c>
      <c r="D11" s="521">
        <f t="shared" si="0"/>
        <v>4.3058962824454872E-2</v>
      </c>
      <c r="E11" s="520">
        <f>公交!E20+出租!E20+网约车!E20</f>
        <v>8518.9103966856492</v>
      </c>
      <c r="F11" s="521">
        <f t="shared" si="1"/>
        <v>0.15600134297039814</v>
      </c>
      <c r="G11" s="520">
        <f>公交!G20+出租!G20+网约车!G20</f>
        <v>8669.5553208473793</v>
      </c>
      <c r="H11" s="521">
        <f t="shared" si="2"/>
        <v>0.174154324354727</v>
      </c>
      <c r="I11" s="520">
        <f>公交!I20+出租!I20+网约车!I20</f>
        <v>9305.1612655008394</v>
      </c>
      <c r="J11" s="521">
        <f t="shared" si="3"/>
        <v>0.18389477698860568</v>
      </c>
      <c r="K11" s="520">
        <f>公交!K20+出租!K20+网约车!K20</f>
        <v>9205.20597916513</v>
      </c>
      <c r="L11" s="521">
        <f t="shared" si="4"/>
        <v>0.22358654366257613</v>
      </c>
      <c r="M11" s="520">
        <f>公交!M20+出租!M20+网约车!M20</f>
        <v>8987.6820498387387</v>
      </c>
      <c r="N11" s="521">
        <f t="shared" si="5"/>
        <v>0.18488426825825099</v>
      </c>
      <c r="O11" s="520">
        <f>公交!O20+出租!O20+网约车!O20</f>
        <v>8654.2589497432091</v>
      </c>
      <c r="P11" s="521">
        <f t="shared" si="6"/>
        <v>0.16777207220747536</v>
      </c>
      <c r="Q11" s="588"/>
      <c r="R11" s="126"/>
      <c r="S11" s="522">
        <f t="shared" si="7"/>
        <v>61867.680956697382</v>
      </c>
      <c r="T11" s="523">
        <f>S11/(V11+X11+Z11+AB11+AD11+AF11+AH11+AJ11)-1</f>
        <v>2.0363394203482432E-2</v>
      </c>
      <c r="U11" s="520">
        <f t="shared" si="8"/>
        <v>45896.058746278955</v>
      </c>
      <c r="V11" s="520">
        <f>公交!V20+出租!V20+网约车!V20</f>
        <v>8174.9041030497465</v>
      </c>
      <c r="W11" s="521">
        <f t="shared" si="9"/>
        <v>-4.1098182317433563E-2</v>
      </c>
      <c r="X11" s="520">
        <f>公交!X20+出租!X20+网约车!X20</f>
        <v>7369.2910899185645</v>
      </c>
      <c r="Y11" s="521">
        <f t="shared" si="10"/>
        <v>3.3816546643204104E-2</v>
      </c>
      <c r="Z11" s="520">
        <f>公交!Z20+出租!Z20+网约车!Z20</f>
        <v>7383.6591502670281</v>
      </c>
      <c r="AA11" s="521">
        <f t="shared" si="11"/>
        <v>-3.7453147162188394E-2</v>
      </c>
      <c r="AB11" s="520">
        <f>公交!AB20+出租!AB20+网约车!AB20</f>
        <v>7859.7874121632312</v>
      </c>
      <c r="AC11" s="521">
        <f t="shared" si="12"/>
        <v>-9.7324710122426161E-4</v>
      </c>
      <c r="AD11" s="520">
        <f>公交!AD20+出租!AD20+网约车!AD20</f>
        <v>7523.1343682573342</v>
      </c>
      <c r="AE11" s="521">
        <f t="shared" si="13"/>
        <v>2.9076983509033205E-3</v>
      </c>
      <c r="AF11" s="520">
        <f>公交!AF20+出租!AF20+网约车!AF20</f>
        <v>7585.28262262305</v>
      </c>
      <c r="AG11" s="521">
        <f t="shared" si="14"/>
        <v>-0.10716670312795451</v>
      </c>
      <c r="AH11" s="520">
        <f>公交!AH20+出租!AH20+网约车!AH20</f>
        <v>7410.9144718487723</v>
      </c>
      <c r="AI11" s="521">
        <f t="shared" si="15"/>
        <v>-0.10542244101377685</v>
      </c>
      <c r="AJ11" s="520">
        <f>公交!AJ20+出租!AJ20+网约车!AJ20</f>
        <v>7326.0143117636426</v>
      </c>
      <c r="AK11" s="521">
        <f t="shared" si="16"/>
        <v>-8.918234687926363E-2</v>
      </c>
      <c r="AL11" s="520">
        <f>公交!AL20+出租!AL20+网约车!AL20</f>
        <v>8165.1662028967894</v>
      </c>
      <c r="AM11" s="521">
        <f t="shared" si="17"/>
        <v>9.9887907147784283E-3</v>
      </c>
      <c r="AN11" s="520">
        <f>公交!AN20+出租!AN20+网约车!AN20</f>
        <v>8057.5563299716769</v>
      </c>
      <c r="AO11" s="521">
        <f t="shared" si="18"/>
        <v>-3.5702458452248287E-2</v>
      </c>
      <c r="AP11" s="520">
        <f>公交!AP20+出租!AP20+网约车!AP20</f>
        <v>8221.6621182435592</v>
      </c>
      <c r="AQ11" s="521">
        <f t="shared" si="19"/>
        <v>-5.6681809568858155E-3</v>
      </c>
      <c r="AR11" s="520">
        <f>公交!AR20+出租!AR20+网约车!AR20</f>
        <v>8189.9745299766628</v>
      </c>
      <c r="AS11" s="521">
        <f t="shared" si="20"/>
        <v>-3.2673908933683604E-2</v>
      </c>
      <c r="AT11" s="520">
        <f t="shared" si="23"/>
        <v>93267.346710980055</v>
      </c>
      <c r="AU11" s="521">
        <f t="shared" si="21"/>
        <v>-3.5418397366636878E-2</v>
      </c>
      <c r="AV11" s="223"/>
      <c r="AW11" s="520">
        <f>公交!AW20+出租!AW20+网约车!AW20</f>
        <v>8525.2775125679818</v>
      </c>
      <c r="AX11" s="224"/>
      <c r="AY11" s="520">
        <f>公交!AY20+出租!AY20+网约车!AY20</f>
        <v>7128.2386743050374</v>
      </c>
      <c r="AZ11" s="224"/>
      <c r="BA11" s="520">
        <f>公交!BA20+出租!BA20+网约车!BA20</f>
        <v>7670.9607729725431</v>
      </c>
      <c r="BB11" s="224"/>
      <c r="BC11" s="520">
        <f>公交!BC20+出租!BC20+网约车!BC20</f>
        <v>7867.4443795997195</v>
      </c>
      <c r="BD11" s="224"/>
      <c r="BE11" s="520">
        <f>公交!BE20+出租!BE20+网约车!BE20</f>
        <v>7501.322784367635</v>
      </c>
      <c r="BF11" s="224"/>
      <c r="BG11" s="520">
        <f>公交!BG20+出租!BG20+网约车!BG20</f>
        <v>8495.7434374337845</v>
      </c>
      <c r="BH11" s="224"/>
      <c r="BI11" s="520">
        <f>公交!BI20+出租!BI20+网约车!BI20</f>
        <v>8284.2615460275629</v>
      </c>
      <c r="BJ11" s="224"/>
      <c r="BK11" s="520">
        <f>公交!BK20+出租!BK20+网约车!BK20</f>
        <v>8043.3380783326993</v>
      </c>
      <c r="BL11" s="224"/>
      <c r="BM11" s="520">
        <f>公交!BM20+出租!BM20+网约车!BM20</f>
        <v>8084.4126964203497</v>
      </c>
      <c r="BN11" s="224"/>
      <c r="BO11" s="520">
        <f>公交!BO20+出租!BO20+网约车!BO20</f>
        <v>8355.8818547217761</v>
      </c>
      <c r="BP11" s="224"/>
      <c r="BQ11" s="520">
        <f>公交!BQ20+出租!BQ20+网约车!BQ20</f>
        <v>8268.5296404932487</v>
      </c>
      <c r="BR11" s="224"/>
      <c r="BS11" s="520">
        <f>公交!BS20+出租!BS20+网约车!BS20</f>
        <v>8466.611834018222</v>
      </c>
      <c r="BT11" s="224"/>
      <c r="BU11" s="222">
        <f t="shared" si="22"/>
        <v>96692.023211260544</v>
      </c>
    </row>
    <row r="12" spans="1:73" s="88" customFormat="1" ht="31.2" customHeight="1">
      <c r="A12" s="636" t="s">
        <v>96</v>
      </c>
      <c r="B12" s="221" t="s">
        <v>193</v>
      </c>
      <c r="C12" s="520">
        <f>公交!C23+出租!C23+网约车!C23</f>
        <v>1964.455969724582</v>
      </c>
      <c r="D12" s="521">
        <f t="shared" si="0"/>
        <v>-7.9875345921930574E-2</v>
      </c>
      <c r="E12" s="520">
        <f>公交!E23+出租!E23+网约车!E23</f>
        <v>1894.4239120553459</v>
      </c>
      <c r="F12" s="521">
        <f t="shared" si="1"/>
        <v>9.1883623354630517E-2</v>
      </c>
      <c r="G12" s="520">
        <f>公交!G23+出租!G23+网约车!G23</f>
        <v>2076.0922378621631</v>
      </c>
      <c r="H12" s="521">
        <f t="shared" si="2"/>
        <v>9.8624816195105769E-2</v>
      </c>
      <c r="I12" s="520">
        <f>公交!I23+出租!I23+网约车!I23</f>
        <v>2241.3228548443462</v>
      </c>
      <c r="J12" s="521">
        <f t="shared" si="3"/>
        <v>0.10491765898344574</v>
      </c>
      <c r="K12" s="520">
        <f>公交!K23+出租!K23+网约车!K23</f>
        <v>2267.8808743297823</v>
      </c>
      <c r="L12" s="521">
        <f t="shared" si="4"/>
        <v>0.14834001138947617</v>
      </c>
      <c r="M12" s="520">
        <f>公交!M23+出租!M23+网约车!M23</f>
        <v>2266.995628565237</v>
      </c>
      <c r="N12" s="521">
        <f t="shared" si="5"/>
        <v>0.17384297592273268</v>
      </c>
      <c r="O12" s="520">
        <f>公交!O23+出租!O23+网约车!O23</f>
        <v>2164.9948326027938</v>
      </c>
      <c r="P12" s="521">
        <f t="shared" si="6"/>
        <v>0.18317878133966947</v>
      </c>
      <c r="Q12" s="588"/>
      <c r="R12" s="126"/>
      <c r="S12" s="522">
        <f t="shared" si="7"/>
        <v>14876.16630998425</v>
      </c>
      <c r="T12" s="523">
        <f>S12/(V12+X12+Z12+AB12+AD12+AF12+AH12+AJ12)-1</f>
        <v>-2.9806230060440475E-2</v>
      </c>
      <c r="U12" s="520">
        <f t="shared" si="8"/>
        <v>11694.391719826619</v>
      </c>
      <c r="V12" s="520">
        <f>公交!V23+出租!V23+网约车!V23</f>
        <v>2134.9889507013522</v>
      </c>
      <c r="W12" s="521">
        <f t="shared" si="9"/>
        <v>8.4770531179110931E-2</v>
      </c>
      <c r="X12" s="520">
        <f>公交!X23+出租!X23+网约车!X23</f>
        <v>1735.0053353076621</v>
      </c>
      <c r="Y12" s="521">
        <f t="shared" si="10"/>
        <v>-1.653400277022099E-3</v>
      </c>
      <c r="Z12" s="520">
        <f>公交!Z23+出租!Z23+网约车!Z23</f>
        <v>1889.7190444435291</v>
      </c>
      <c r="AA12" s="521">
        <f t="shared" si="11"/>
        <v>-1.9053612904439632E-2</v>
      </c>
      <c r="AB12" s="520">
        <f>公交!AB23+出租!AB23+网约车!AB23</f>
        <v>2028.4976320375079</v>
      </c>
      <c r="AC12" s="521">
        <f t="shared" si="12"/>
        <v>2.3196768725297634E-3</v>
      </c>
      <c r="AD12" s="520">
        <f>公交!AD23+出租!AD23+网约车!AD23</f>
        <v>1974.9210615640541</v>
      </c>
      <c r="AE12" s="521">
        <f t="shared" si="13"/>
        <v>-5.5520375850588444E-3</v>
      </c>
      <c r="AF12" s="520">
        <f>公交!AF23+出租!AF23+网约车!AF23</f>
        <v>1931.259695772512</v>
      </c>
      <c r="AG12" s="521">
        <f t="shared" si="14"/>
        <v>-6.4156945840867063E-2</v>
      </c>
      <c r="AH12" s="520">
        <f>公交!AH23+出租!AH23+网约车!AH23</f>
        <v>1829.8120848241128</v>
      </c>
      <c r="AI12" s="521">
        <f t="shared" si="15"/>
        <v>-9.9106398965573494E-2</v>
      </c>
      <c r="AJ12" s="520">
        <f>公交!AJ23+出租!AJ23+网约车!AJ23</f>
        <v>1808.9871216432971</v>
      </c>
      <c r="AK12" s="521">
        <f t="shared" si="16"/>
        <v>-8.3156007830104794E-2</v>
      </c>
      <c r="AL12" s="520">
        <f>公交!AL23+出租!AL23+网约车!AL23</f>
        <v>1834.4750791428301</v>
      </c>
      <c r="AM12" s="521">
        <f t="shared" si="17"/>
        <v>-7.860920945724692E-2</v>
      </c>
      <c r="AN12" s="520">
        <f>公交!AN23+出租!AN23+网约车!AN23</f>
        <v>1883.18225953965</v>
      </c>
      <c r="AO12" s="521">
        <f t="shared" si="18"/>
        <v>-7.6353526347387235E-2</v>
      </c>
      <c r="AP12" s="520">
        <f>公交!AP23+出租!AP23+网约车!AP23</f>
        <v>1925.114757657107</v>
      </c>
      <c r="AQ12" s="521">
        <f t="shared" si="19"/>
        <v>-7.8137243935648582E-2</v>
      </c>
      <c r="AR12" s="520">
        <f>公交!AR23+出租!AR23+网约车!AR23</f>
        <v>1886.3964111052242</v>
      </c>
      <c r="AS12" s="521">
        <f t="shared" si="20"/>
        <v>-9.1391914183595158E-2</v>
      </c>
      <c r="AT12" s="520">
        <f t="shared" si="23"/>
        <v>22862.359433738839</v>
      </c>
      <c r="AU12" s="521">
        <f t="shared" si="21"/>
        <v>-4.3587721965750115E-2</v>
      </c>
      <c r="AV12" s="223"/>
      <c r="AW12" s="520">
        <f>公交!AW23+出租!AW23+网约车!AW23</f>
        <v>1968.1479993567739</v>
      </c>
      <c r="AX12" s="224"/>
      <c r="AY12" s="520">
        <f>公交!AY23+出租!AY23+网约车!AY23</f>
        <v>1737.8787445052578</v>
      </c>
      <c r="AZ12" s="224"/>
      <c r="BA12" s="520">
        <f>公交!BA23+出租!BA23+网约车!BA23</f>
        <v>1926.4243890420071</v>
      </c>
      <c r="BB12" s="224"/>
      <c r="BC12" s="520">
        <f>公交!BC23+出租!BC23+网约车!BC23</f>
        <v>2023.803062877995</v>
      </c>
      <c r="BD12" s="224"/>
      <c r="BE12" s="520">
        <f>公交!BE23+出租!BE23+网约车!BE23</f>
        <v>1985.9471145861758</v>
      </c>
      <c r="BF12" s="224"/>
      <c r="BG12" s="520">
        <f>公交!BG23+出租!BG23+网约车!BG23</f>
        <v>2063.6576690818888</v>
      </c>
      <c r="BH12" s="224"/>
      <c r="BI12" s="520">
        <f>公交!BI23+出租!BI23+网约车!BI23</f>
        <v>2031.107871920814</v>
      </c>
      <c r="BJ12" s="224"/>
      <c r="BK12" s="520">
        <f>公交!BK23+出租!BK23+网约车!BK23</f>
        <v>1973.0588159954741</v>
      </c>
      <c r="BL12" s="224"/>
      <c r="BM12" s="520">
        <f>公交!BM23+出租!BM23+网约车!BM23</f>
        <v>1990.984822045179</v>
      </c>
      <c r="BN12" s="224"/>
      <c r="BO12" s="520">
        <f>公交!BO23+出租!BO23+网约车!BO23</f>
        <v>2038.8561135219823</v>
      </c>
      <c r="BP12" s="224"/>
      <c r="BQ12" s="520">
        <f>公交!BQ23+出租!BQ23+网约车!BQ23</f>
        <v>2088.2878118168846</v>
      </c>
      <c r="BR12" s="224"/>
      <c r="BS12" s="520">
        <f>公交!BS23+出租!BS23+网约车!BS23</f>
        <v>2076.1387011103411</v>
      </c>
      <c r="BT12" s="224"/>
      <c r="BU12" s="222">
        <f t="shared" si="22"/>
        <v>23904.293115860775</v>
      </c>
    </row>
    <row r="13" spans="1:73" s="88" customFormat="1" ht="31.2" customHeight="1">
      <c r="A13" s="598"/>
      <c r="B13" s="221" t="s">
        <v>194</v>
      </c>
      <c r="C13" s="520">
        <f>公交!C24+出租!C24+网约车!C24</f>
        <v>7407.5740381209043</v>
      </c>
      <c r="D13" s="521">
        <f t="shared" si="0"/>
        <v>-6.5323432624490807E-2</v>
      </c>
      <c r="E13" s="520">
        <f>公交!E24+出租!E24+网约车!E24</f>
        <v>7346.1993878090852</v>
      </c>
      <c r="F13" s="521">
        <f t="shared" si="1"/>
        <v>0.12426124165834929</v>
      </c>
      <c r="G13" s="520">
        <f>公交!G24+出租!G24+网约车!G24</f>
        <v>7849.8356270157492</v>
      </c>
      <c r="H13" s="521">
        <f t="shared" si="2"/>
        <v>0.11698360216998327</v>
      </c>
      <c r="I13" s="520">
        <f>公交!I24+出租!I24+网约车!I24</f>
        <v>8312.9917812239801</v>
      </c>
      <c r="J13" s="521">
        <f t="shared" si="3"/>
        <v>0.11854474558488226</v>
      </c>
      <c r="K13" s="520">
        <f>公交!K24+出租!K24+网约车!K24</f>
        <v>8553.9325016929997</v>
      </c>
      <c r="L13" s="521">
        <f t="shared" si="4"/>
        <v>0.16594587069358457</v>
      </c>
      <c r="M13" s="520">
        <f>公交!M24+出租!M24+网约车!M24</f>
        <v>8449.3734982515107</v>
      </c>
      <c r="N13" s="521">
        <f t="shared" si="5"/>
        <v>0.1781076363402474</v>
      </c>
      <c r="O13" s="520">
        <f>公交!O24+出租!O24+网约车!O24</f>
        <v>8135.5957697218291</v>
      </c>
      <c r="P13" s="521">
        <f t="shared" si="6"/>
        <v>0.18922133782992256</v>
      </c>
      <c r="Q13" s="588"/>
      <c r="R13" s="126"/>
      <c r="S13" s="522">
        <f t="shared" si="7"/>
        <v>56055.502603836052</v>
      </c>
      <c r="T13" s="523">
        <f>S13/(V13+X13+Z13+AB13+AD13+AF13+AH13+AJ13)-1</f>
        <v>-1.8277983817895027E-2</v>
      </c>
      <c r="U13" s="520">
        <f t="shared" si="8"/>
        <v>43427.668598515796</v>
      </c>
      <c r="V13" s="520">
        <f>公交!V24+出租!V24+网约车!V24</f>
        <v>7925.2805694281287</v>
      </c>
      <c r="W13" s="521">
        <f t="shared" si="9"/>
        <v>0.10271209505127121</v>
      </c>
      <c r="X13" s="520">
        <f>公交!X24+出租!X24+网约车!X24</f>
        <v>6534.2458812980358</v>
      </c>
      <c r="Y13" s="521">
        <f t="shared" si="10"/>
        <v>-6.2543552009164394E-3</v>
      </c>
      <c r="Z13" s="520">
        <f>公交!Z24+出租!Z24+网约车!Z24</f>
        <v>7027.708922284748</v>
      </c>
      <c r="AA13" s="521">
        <f t="shared" si="11"/>
        <v>-1.0089891560201347E-2</v>
      </c>
      <c r="AB13" s="520">
        <f>公交!AB24+出租!AB24+网约车!AB24</f>
        <v>7431.9707048260752</v>
      </c>
      <c r="AC13" s="521">
        <f t="shared" si="12"/>
        <v>1.0219173335590082E-2</v>
      </c>
      <c r="AD13" s="520">
        <f>公交!AD24+出租!AD24+网约车!AD24</f>
        <v>7336.4748027320811</v>
      </c>
      <c r="AE13" s="521">
        <f t="shared" si="13"/>
        <v>9.7555406995837313E-3</v>
      </c>
      <c r="AF13" s="520">
        <f>公交!AF24+出租!AF24+网约车!AF24</f>
        <v>7171.987717946733</v>
      </c>
      <c r="AG13" s="521">
        <f t="shared" si="14"/>
        <v>-6.0828940434629941E-2</v>
      </c>
      <c r="AH13" s="520">
        <f>公交!AH24+出租!AH24+网约车!AH24</f>
        <v>6841.1114995359658</v>
      </c>
      <c r="AI13" s="521">
        <f t="shared" si="15"/>
        <v>-9.8742140442314441E-2</v>
      </c>
      <c r="AJ13" s="520">
        <f>公交!AJ24+出租!AJ24+网约车!AJ24</f>
        <v>6830.3800306317653</v>
      </c>
      <c r="AK13" s="521">
        <f t="shared" si="16"/>
        <v>-9.5397912415353225E-2</v>
      </c>
      <c r="AL13" s="520">
        <f>公交!AL24+出租!AL24+网约车!AL24</f>
        <v>6864.5194835236443</v>
      </c>
      <c r="AM13" s="521">
        <f t="shared" si="17"/>
        <v>-8.4034697628082911E-2</v>
      </c>
      <c r="AN13" s="520">
        <f>公交!AN24+出租!AN24+网约车!AN24</f>
        <v>7137.5001035999639</v>
      </c>
      <c r="AO13" s="521">
        <f t="shared" si="18"/>
        <v>-6.8430001234225268E-2</v>
      </c>
      <c r="AP13" s="520">
        <f>公交!AP24+出租!AP24+网约车!AP24</f>
        <v>7168.0849452979674</v>
      </c>
      <c r="AQ13" s="521">
        <f t="shared" si="19"/>
        <v>-7.4678730614249234E-2</v>
      </c>
      <c r="AR13" s="520">
        <f>公交!AR24+出租!AR24+网约车!AR24</f>
        <v>7063.6018223779083</v>
      </c>
      <c r="AS13" s="521">
        <f t="shared" si="20"/>
        <v>-9.7804888902130904E-2</v>
      </c>
      <c r="AT13" s="520">
        <f t="shared" si="23"/>
        <v>85332.866483483027</v>
      </c>
      <c r="AU13" s="521">
        <f t="shared" si="21"/>
        <v>-4.113965935323427E-2</v>
      </c>
      <c r="AV13" s="223"/>
      <c r="AW13" s="520">
        <f>公交!AW24+出租!AW24+网约车!AW24</f>
        <v>7187.080476395462</v>
      </c>
      <c r="AX13" s="224"/>
      <c r="AY13" s="520">
        <f>公交!AY24+出租!AY24+网约车!AY24</f>
        <v>6575.3705845112263</v>
      </c>
      <c r="AZ13" s="224"/>
      <c r="BA13" s="520">
        <f>公交!BA24+出租!BA24+网约车!BA24</f>
        <v>7099.3404980591104</v>
      </c>
      <c r="BB13" s="224"/>
      <c r="BC13" s="520">
        <f>公交!BC24+出租!BC24+网约车!BC24</f>
        <v>7356.7903886508493</v>
      </c>
      <c r="BD13" s="224"/>
      <c r="BE13" s="520">
        <f>公交!BE24+出租!BE24+网约车!BE24</f>
        <v>7265.5949950511676</v>
      </c>
      <c r="BF13" s="224"/>
      <c r="BG13" s="520">
        <f>公交!BG24+出租!BG24+网约车!BG24</f>
        <v>7636.5084346463873</v>
      </c>
      <c r="BH13" s="224"/>
      <c r="BI13" s="520">
        <f>公交!BI24+出租!BI24+网约车!BI24</f>
        <v>7590.6261753915906</v>
      </c>
      <c r="BJ13" s="224"/>
      <c r="BK13" s="520">
        <f>公交!BK24+出租!BK24+网约车!BK24</f>
        <v>7550.7011584169295</v>
      </c>
      <c r="BL13" s="224"/>
      <c r="BM13" s="520">
        <f>公交!BM24+出租!BM24+网约车!BM24</f>
        <v>7494.3007838264002</v>
      </c>
      <c r="BN13" s="224"/>
      <c r="BO13" s="520">
        <f>公交!BO24+出租!BO24+网约车!BO24</f>
        <v>7661.7968730813009</v>
      </c>
      <c r="BP13" s="224"/>
      <c r="BQ13" s="520">
        <f>公交!BQ24+出租!BQ24+网约车!BQ24</f>
        <v>7746.5904896537231</v>
      </c>
      <c r="BR13" s="224"/>
      <c r="BS13" s="520">
        <f>公交!BS24+出租!BS24+网约车!BS24</f>
        <v>7829.3505866844107</v>
      </c>
      <c r="BT13" s="224"/>
      <c r="BU13" s="222">
        <f t="shared" si="22"/>
        <v>88994.051444368553</v>
      </c>
    </row>
    <row r="14" spans="1:73" s="88" customFormat="1" ht="31.2" customHeight="1">
      <c r="A14" s="636" t="s">
        <v>97</v>
      </c>
      <c r="B14" s="221" t="s">
        <v>193</v>
      </c>
      <c r="C14" s="520">
        <f>公交!C27+出租!C27+网约车!C27</f>
        <v>1877.9402572841111</v>
      </c>
      <c r="D14" s="521">
        <f t="shared" si="0"/>
        <v>-0.24363290031467211</v>
      </c>
      <c r="E14" s="520">
        <f>公交!E27+出租!E27+网约车!E27</f>
        <v>1886.8503664842551</v>
      </c>
      <c r="F14" s="521">
        <f t="shared" si="1"/>
        <v>-0.12566178947494289</v>
      </c>
      <c r="G14" s="520">
        <f>公交!G27+出租!G27+网约车!G27</f>
        <v>1881.0599909581749</v>
      </c>
      <c r="H14" s="521">
        <f t="shared" si="2"/>
        <v>-4.7795300764835291E-2</v>
      </c>
      <c r="I14" s="520">
        <f>公交!I27+出租!I27+网约车!I27</f>
        <v>1863.197926834483</v>
      </c>
      <c r="J14" s="521">
        <f t="shared" si="3"/>
        <v>1.9278842558188902E-2</v>
      </c>
      <c r="K14" s="520">
        <f>公交!K27+出租!K27+网约车!K27</f>
        <v>1971.7419515015279</v>
      </c>
      <c r="L14" s="521">
        <f t="shared" si="4"/>
        <v>3.0347695832098065E-2</v>
      </c>
      <c r="M14" s="520">
        <f>公交!M27+出租!M27+网约车!M27</f>
        <v>1978.7202213546379</v>
      </c>
      <c r="N14" s="521">
        <f t="shared" si="5"/>
        <v>0.11142354035854352</v>
      </c>
      <c r="O14" s="520">
        <f>公交!O27+出租!O27+网约车!O27</f>
        <v>1798.4607283292942</v>
      </c>
      <c r="P14" s="521">
        <f t="shared" si="6"/>
        <v>2.8262973231381494E-2</v>
      </c>
      <c r="Q14" s="588"/>
      <c r="R14" s="126"/>
      <c r="S14" s="522">
        <f t="shared" si="7"/>
        <v>13257.971442746482</v>
      </c>
      <c r="T14" s="523">
        <f>S14/(V14+X14+Z14+AB14+AD14+AF14+AH14+AJ14)-1</f>
        <v>-0.15534312357472169</v>
      </c>
      <c r="U14" s="520">
        <f t="shared" si="8"/>
        <v>12138.32472735326</v>
      </c>
      <c r="V14" s="520">
        <f>公交!V27+出租!V27+网约车!V27</f>
        <v>2482.8423368300819</v>
      </c>
      <c r="W14" s="521">
        <f t="shared" si="9"/>
        <v>-6.6041309747565391E-3</v>
      </c>
      <c r="X14" s="520">
        <f>公交!X27+出租!X27+网约车!X27</f>
        <v>2158.0326054275552</v>
      </c>
      <c r="Y14" s="521">
        <f t="shared" si="10"/>
        <v>-2.1175193698308448E-3</v>
      </c>
      <c r="Z14" s="520">
        <f>公交!Z27+出租!Z27+网约车!Z27</f>
        <v>1975.4785840366999</v>
      </c>
      <c r="AA14" s="521">
        <f t="shared" si="11"/>
        <v>-3.9730339271760839E-2</v>
      </c>
      <c r="AB14" s="520">
        <f>公交!AB27+出租!AB27+网约车!AB27</f>
        <v>1827.957031030119</v>
      </c>
      <c r="AC14" s="521">
        <f t="shared" si="12"/>
        <v>-0.13635713762988755</v>
      </c>
      <c r="AD14" s="520">
        <f>公交!AD27+出租!AD27+网约车!AD27</f>
        <v>1913.6665802015209</v>
      </c>
      <c r="AE14" s="521">
        <f t="shared" si="13"/>
        <v>-0.13055608326401591</v>
      </c>
      <c r="AF14" s="520">
        <f>公交!AF27+出租!AF27+网约车!AF27</f>
        <v>1780.347589827282</v>
      </c>
      <c r="AG14" s="521">
        <f t="shared" si="14"/>
        <v>-0.15085697983072233</v>
      </c>
      <c r="AH14" s="520">
        <f>公交!AH27+出租!AH27+网约车!AH27</f>
        <v>1749.027996872743</v>
      </c>
      <c r="AI14" s="521">
        <f t="shared" si="15"/>
        <v>-0.15299040130562769</v>
      </c>
      <c r="AJ14" s="520">
        <f>公交!AJ27+出租!AJ27+网约车!AJ27</f>
        <v>1808.9279937577512</v>
      </c>
      <c r="AK14" s="521">
        <f t="shared" si="16"/>
        <v>-0.13754141221013605</v>
      </c>
      <c r="AL14" s="520">
        <f>公交!AL27+出租!AL27+网约车!AL27</f>
        <v>1774.3113267129493</v>
      </c>
      <c r="AM14" s="521">
        <f t="shared" si="17"/>
        <v>-0.14778250357298295</v>
      </c>
      <c r="AN14" s="520">
        <f>公交!AN27+出租!AN27+网约车!AN27</f>
        <v>1945.216516788189</v>
      </c>
      <c r="AO14" s="521">
        <f t="shared" si="18"/>
        <v>-0.1281857335585298</v>
      </c>
      <c r="AP14" s="520">
        <f>公交!AP27+出租!AP27+网约车!AP27</f>
        <v>2124.8597796355289</v>
      </c>
      <c r="AQ14" s="521">
        <f t="shared" si="19"/>
        <v>-0.1324907003836211</v>
      </c>
      <c r="AR14" s="520">
        <f>公交!AR27+出租!AR27+网约车!AR27</f>
        <v>1742.408371807815</v>
      </c>
      <c r="AS14" s="521">
        <f t="shared" si="20"/>
        <v>-0.46070123466326418</v>
      </c>
      <c r="AT14" s="520">
        <f t="shared" si="23"/>
        <v>23283.076712928236</v>
      </c>
      <c r="AU14" s="521">
        <f t="shared" si="21"/>
        <v>-0.14680361521217244</v>
      </c>
      <c r="AV14" s="223"/>
      <c r="AW14" s="520">
        <f>公交!AW27+出租!AW27+网约车!AW27</f>
        <v>2499.3483607560579</v>
      </c>
      <c r="AX14" s="224"/>
      <c r="AY14" s="520">
        <f>公交!AY27+出租!AY27+网约车!AY27</f>
        <v>2162.6119781807811</v>
      </c>
      <c r="AZ14" s="224"/>
      <c r="BA14" s="520">
        <f>公交!BA27+出租!BA27+网约车!BA27</f>
        <v>2057.2123277731771</v>
      </c>
      <c r="BB14" s="224"/>
      <c r="BC14" s="520">
        <f>公交!BC27+出租!BC27+网约车!BC27</f>
        <v>2116.5658985632322</v>
      </c>
      <c r="BD14" s="224"/>
      <c r="BE14" s="520">
        <f>公交!BE27+出租!BE27+网约车!BE27</f>
        <v>2201.0236006776572</v>
      </c>
      <c r="BF14" s="224"/>
      <c r="BG14" s="520">
        <f>公交!BG27+出租!BG27+网约车!BG27</f>
        <v>2096.6404334011572</v>
      </c>
      <c r="BH14" s="224"/>
      <c r="BI14" s="520">
        <f>公交!BI27+出租!BI27+网约车!BI27</f>
        <v>2064.9447179450999</v>
      </c>
      <c r="BJ14" s="224"/>
      <c r="BK14" s="520">
        <f>公交!BK27+出租!BK27+网约车!BK27</f>
        <v>2097.4085241510661</v>
      </c>
      <c r="BL14" s="224"/>
      <c r="BM14" s="520">
        <f>公交!BM27+出租!BM27+网约车!BM27</f>
        <v>2081.9935452532677</v>
      </c>
      <c r="BN14" s="224"/>
      <c r="BO14" s="520">
        <f>公交!BO27+出租!BO27+网约车!BO27</f>
        <v>2231.2281315699051</v>
      </c>
      <c r="BP14" s="224"/>
      <c r="BQ14" s="520">
        <f>公交!BQ27+出租!BQ27+网约车!BQ27</f>
        <v>2449.379828637183</v>
      </c>
      <c r="BR14" s="224"/>
      <c r="BS14" s="520">
        <f>公交!BS27+出租!BS27+网约车!BS27</f>
        <v>3230.8777319745259</v>
      </c>
      <c r="BT14" s="224"/>
      <c r="BU14" s="222">
        <f t="shared" si="22"/>
        <v>27289.235078883114</v>
      </c>
    </row>
    <row r="15" spans="1:73" s="88" customFormat="1" ht="31.2" customHeight="1">
      <c r="A15" s="598"/>
      <c r="B15" s="221" t="s">
        <v>194</v>
      </c>
      <c r="C15" s="520">
        <f>公交!C28+出租!C28+网约车!C28</f>
        <v>9039.15840090854</v>
      </c>
      <c r="D15" s="521">
        <f t="shared" si="0"/>
        <v>-0.36349131587031525</v>
      </c>
      <c r="E15" s="520">
        <f>公交!E28+出租!E28+网约车!E28</f>
        <v>9221.2881610585191</v>
      </c>
      <c r="F15" s="521">
        <f t="shared" si="1"/>
        <v>-0.25019447771083791</v>
      </c>
      <c r="G15" s="520">
        <f>公交!G28+出租!G28+网约车!G28</f>
        <v>9118.8914446642702</v>
      </c>
      <c r="H15" s="521">
        <f t="shared" si="2"/>
        <v>-5.071853582091701E-2</v>
      </c>
      <c r="I15" s="520">
        <f>公交!I28+出租!I28+网约车!I28</f>
        <v>9058.8927606486504</v>
      </c>
      <c r="J15" s="521">
        <f t="shared" si="3"/>
        <v>2.2681780143377184E-2</v>
      </c>
      <c r="K15" s="520">
        <f>公交!K28+出租!K28+网约车!K28</f>
        <v>9610.5158202780603</v>
      </c>
      <c r="L15" s="521">
        <f t="shared" si="4"/>
        <v>3.8948931165036393E-2</v>
      </c>
      <c r="M15" s="520">
        <f>公交!M28+出租!M28+网约车!M28</f>
        <v>9628.7508848889884</v>
      </c>
      <c r="N15" s="521">
        <f t="shared" si="5"/>
        <v>0.11703553818561518</v>
      </c>
      <c r="O15" s="520">
        <f>公交!O28+出租!O28+网约车!O28</f>
        <v>8693.7679618716811</v>
      </c>
      <c r="P15" s="521">
        <f t="shared" si="6"/>
        <v>3.0066159302882589E-2</v>
      </c>
      <c r="Q15" s="588"/>
      <c r="R15" s="126"/>
      <c r="S15" s="522">
        <f t="shared" si="7"/>
        <v>64371.265434318702</v>
      </c>
      <c r="T15" s="523">
        <f>S15/(V15+X15+Z15+AB15+AD15+AF15+AH15+AJ15)-1</f>
        <v>-0.19534862492185057</v>
      </c>
      <c r="U15" s="520">
        <f t="shared" si="8"/>
        <v>62833.615311476802</v>
      </c>
      <c r="V15" s="520">
        <f>公交!V28+出租!V28+网约车!V28</f>
        <v>14201.15487232986</v>
      </c>
      <c r="W15" s="521">
        <f t="shared" si="9"/>
        <v>-1.2970436517794059E-2</v>
      </c>
      <c r="X15" s="520">
        <f>公交!X28+出租!X28+网约车!X28</f>
        <v>12298.239859458296</v>
      </c>
      <c r="Y15" s="521">
        <f t="shared" si="10"/>
        <v>-1.4805396571800911E-2</v>
      </c>
      <c r="Z15" s="520">
        <f>公交!Z28+出租!Z28+网约车!Z28</f>
        <v>9606.0987059829295</v>
      </c>
      <c r="AA15" s="521">
        <f t="shared" si="11"/>
        <v>-0.18103841792886</v>
      </c>
      <c r="AB15" s="520">
        <f>公交!AB28+出租!AB28+网约车!AB28</f>
        <v>8857.9780500036086</v>
      </c>
      <c r="AC15" s="521">
        <f t="shared" si="12"/>
        <v>-0.26865531362236295</v>
      </c>
      <c r="AD15" s="520">
        <f>公交!AD28+出租!AD28+网约车!AD28</f>
        <v>9250.2292769108553</v>
      </c>
      <c r="AE15" s="521">
        <f t="shared" si="13"/>
        <v>-0.2698727464529842</v>
      </c>
      <c r="AF15" s="520">
        <f>公交!AF28+出租!AF28+网约车!AF28</f>
        <v>8619.9145467912604</v>
      </c>
      <c r="AG15" s="521">
        <f t="shared" si="14"/>
        <v>-0.28550499982185706</v>
      </c>
      <c r="AH15" s="520">
        <f>公交!AH28+出租!AH28+网约车!AH28</f>
        <v>8440.0092978060347</v>
      </c>
      <c r="AI15" s="521">
        <f t="shared" si="15"/>
        <v>-0.28883418865569566</v>
      </c>
      <c r="AJ15" s="520">
        <f>公交!AJ28+出租!AJ28+网约车!AJ28</f>
        <v>8725.3257784758698</v>
      </c>
      <c r="AK15" s="521">
        <f t="shared" si="16"/>
        <v>-0.27849002028474712</v>
      </c>
      <c r="AL15" s="520">
        <f>公交!AL28+出租!AL28+网约车!AL28</f>
        <v>8558.3667900344826</v>
      </c>
      <c r="AM15" s="521">
        <f t="shared" si="17"/>
        <v>-0.28723605876628266</v>
      </c>
      <c r="AN15" s="520">
        <f>公交!AN28+出租!AN28+网约车!AN28</f>
        <v>9444.6557870263405</v>
      </c>
      <c r="AO15" s="521">
        <f t="shared" si="18"/>
        <v>-0.2673652139562801</v>
      </c>
      <c r="AP15" s="520">
        <f>公交!AP28+出租!AP28+网约车!AP28</f>
        <v>10395.19083690411</v>
      </c>
      <c r="AQ15" s="521">
        <f t="shared" si="19"/>
        <v>-0.27236379802932575</v>
      </c>
      <c r="AR15" s="520">
        <f>公交!AR28+出租!AR28+网约车!AR28</f>
        <v>8513.8942055472799</v>
      </c>
      <c r="AS15" s="521">
        <f t="shared" si="20"/>
        <v>-0.55492874449257101</v>
      </c>
      <c r="AT15" s="520">
        <f t="shared" si="23"/>
        <v>116911.05800727091</v>
      </c>
      <c r="AU15" s="521">
        <f t="shared" si="21"/>
        <v>-0.2587486312288102</v>
      </c>
      <c r="AV15" s="223"/>
      <c r="AW15" s="520">
        <f>公交!AW28+出租!AW28+网约车!AW28</f>
        <v>14387.770536708829</v>
      </c>
      <c r="AX15" s="224"/>
      <c r="AY15" s="520">
        <f>公交!AY28+出租!AY28+网约车!AY28</f>
        <v>12483.05646078845</v>
      </c>
      <c r="AZ15" s="224"/>
      <c r="BA15" s="520">
        <f>公交!BA28+出租!BA28+网约车!BA28</f>
        <v>11729.608465502457</v>
      </c>
      <c r="BB15" s="224"/>
      <c r="BC15" s="520">
        <f>公交!BC28+出租!BC28+网约车!BC28</f>
        <v>12111.905938467029</v>
      </c>
      <c r="BD15" s="224"/>
      <c r="BE15" s="520">
        <f>公交!BE28+出租!BE28+网约车!BE28</f>
        <v>12669.338436515705</v>
      </c>
      <c r="BF15" s="224"/>
      <c r="BG15" s="520">
        <f>公交!BG28+出租!BG28+网约车!BG28</f>
        <v>12064.3455092647</v>
      </c>
      <c r="BH15" s="224"/>
      <c r="BI15" s="520">
        <f>公交!BI28+出租!BI28+网约车!BI28</f>
        <v>11867.850173860345</v>
      </c>
      <c r="BJ15" s="224"/>
      <c r="BK15" s="520">
        <f>公交!BK28+出租!BK28+网约车!BK28</f>
        <v>12093.146351100173</v>
      </c>
      <c r="BL15" s="224"/>
      <c r="BM15" s="520">
        <f>公交!BM28+出租!BM28+网约车!BM28</f>
        <v>12007.294834838131</v>
      </c>
      <c r="BN15" s="224"/>
      <c r="BO15" s="520">
        <f>公交!BO28+出租!BO28+网约车!BO28</f>
        <v>12891.355921042401</v>
      </c>
      <c r="BP15" s="224"/>
      <c r="BQ15" s="520">
        <f>公交!BQ28+出租!BQ28+网约车!BQ28</f>
        <v>14286.247452711355</v>
      </c>
      <c r="BR15" s="224"/>
      <c r="BS15" s="520">
        <f>公交!BS28+出租!BS28+网约车!BS28</f>
        <v>19129.283457860081</v>
      </c>
      <c r="BT15" s="224"/>
      <c r="BU15" s="222">
        <f t="shared" si="22"/>
        <v>157721.20353865967</v>
      </c>
    </row>
    <row r="16" spans="1:73" s="88" customFormat="1" ht="31.2" customHeight="1">
      <c r="A16" s="636" t="s">
        <v>98</v>
      </c>
      <c r="B16" s="221" t="s">
        <v>193</v>
      </c>
      <c r="C16" s="520">
        <f>公交!C31+出租!C31+网约车!C31</f>
        <v>363.81276574563248</v>
      </c>
      <c r="D16" s="521">
        <f t="shared" si="0"/>
        <v>0.10118319768650896</v>
      </c>
      <c r="E16" s="520">
        <f>公交!E31+出租!E31+网约车!E31</f>
        <v>325.02258824167427</v>
      </c>
      <c r="F16" s="521">
        <f t="shared" si="1"/>
        <v>-4.926590385518459E-3</v>
      </c>
      <c r="G16" s="520">
        <f>公交!G31+出租!G31+网约车!G31</f>
        <v>310.32134134414741</v>
      </c>
      <c r="H16" s="521">
        <f t="shared" si="2"/>
        <v>-0.14717083043895818</v>
      </c>
      <c r="I16" s="520">
        <f>公交!I31+出租!I31+网约车!I31</f>
        <v>294.2991036268304</v>
      </c>
      <c r="J16" s="521">
        <f t="shared" si="3"/>
        <v>-0.14836483232063913</v>
      </c>
      <c r="K16" s="520">
        <f>公交!K31+出租!K31+网约车!K31</f>
        <v>292.25204144790575</v>
      </c>
      <c r="L16" s="521">
        <f t="shared" si="4"/>
        <v>-0.13036072202846682</v>
      </c>
      <c r="M16" s="520">
        <f>公交!M31+出租!M31+网约车!M31</f>
        <v>269.28266433608678</v>
      </c>
      <c r="N16" s="521">
        <f t="shared" si="5"/>
        <v>-0.21782336721601525</v>
      </c>
      <c r="O16" s="520">
        <f>公交!O31+出租!O31+网约车!O31</f>
        <v>257.38262260433078</v>
      </c>
      <c r="P16" s="521">
        <f t="shared" si="6"/>
        <v>-0.1918636718364326</v>
      </c>
      <c r="Q16" s="588"/>
      <c r="R16" s="126"/>
      <c r="S16" s="522">
        <f t="shared" si="7"/>
        <v>2112.3731273466078</v>
      </c>
      <c r="T16" s="523">
        <f>S16/(V16+X16+Z16+AB16+AD16+AF16+AH16+AJ16)-1</f>
        <v>-0.21126242587191668</v>
      </c>
      <c r="U16" s="520">
        <f t="shared" si="8"/>
        <v>2046.7922342622721</v>
      </c>
      <c r="V16" s="520">
        <f>公交!V31+出租!V31+网约车!V31</f>
        <v>330.38350613228732</v>
      </c>
      <c r="W16" s="521">
        <f t="shared" si="9"/>
        <v>-3.6648657353513969E-2</v>
      </c>
      <c r="X16" s="520">
        <f>公交!X31+出租!X31+网约车!X31</f>
        <v>326.63176917529819</v>
      </c>
      <c r="Y16" s="521">
        <f t="shared" si="10"/>
        <v>-5.0326538880662075E-2</v>
      </c>
      <c r="Z16" s="520">
        <f>公交!Z31+出租!Z31+网约车!Z31</f>
        <v>363.87280409729931</v>
      </c>
      <c r="AA16" s="521">
        <f t="shared" si="11"/>
        <v>7.4351444281176349E-2</v>
      </c>
      <c r="AB16" s="520">
        <f>公交!AB31+出租!AB31+网约车!AB31</f>
        <v>345.56945837355732</v>
      </c>
      <c r="AC16" s="521">
        <f t="shared" si="12"/>
        <v>-2.3525864651435469E-2</v>
      </c>
      <c r="AD16" s="520">
        <f>公交!AD31+出租!AD31+网约车!AD31</f>
        <v>336.06122544234063</v>
      </c>
      <c r="AE16" s="521">
        <f t="shared" si="13"/>
        <v>-6.7730526490946907E-2</v>
      </c>
      <c r="AF16" s="520">
        <f>公交!AF31+出租!AF31+网约车!AF31</f>
        <v>344.2734710414893</v>
      </c>
      <c r="AG16" s="521">
        <f t="shared" si="14"/>
        <v>-3.4646773948032727E-2</v>
      </c>
      <c r="AH16" s="520">
        <f>公交!AH31+出租!AH31+网约车!AH31</f>
        <v>318.48911332722111</v>
      </c>
      <c r="AI16" s="521">
        <f t="shared" si="15"/>
        <v>-7.57910867696584E-2</v>
      </c>
      <c r="AJ16" s="520">
        <f>公交!AJ31+出租!AJ31+网约车!AJ31</f>
        <v>312.8884222249456</v>
      </c>
      <c r="AK16" s="521">
        <f t="shared" si="16"/>
        <v>-4.8101208537283391E-3</v>
      </c>
      <c r="AL16" s="520">
        <f>公交!AL31+出租!AL31+网约车!AL31</f>
        <v>329.2282017787557</v>
      </c>
      <c r="AM16" s="521">
        <f t="shared" si="17"/>
        <v>-2.5754171508300616E-2</v>
      </c>
      <c r="AN16" s="520">
        <f>公交!AN31+出租!AN31+网约车!AN31</f>
        <v>362.38038708476989</v>
      </c>
      <c r="AO16" s="521">
        <f t="shared" si="18"/>
        <v>-1.7565522361436603E-2</v>
      </c>
      <c r="AP16" s="520">
        <f>公交!AP31+出租!AP31+网约车!AP31</f>
        <v>340.32697978719176</v>
      </c>
      <c r="AQ16" s="521">
        <f t="shared" si="19"/>
        <v>-1.8904208778652398E-2</v>
      </c>
      <c r="AR16" s="520">
        <f>公交!AR31+出租!AR31+网约车!AR31</f>
        <v>371.41844857676972</v>
      </c>
      <c r="AS16" s="521">
        <f t="shared" si="20"/>
        <v>5.1191683694021384E-2</v>
      </c>
      <c r="AT16" s="520">
        <f t="shared" si="23"/>
        <v>4081.523787041926</v>
      </c>
      <c r="AU16" s="521">
        <f t="shared" si="21"/>
        <v>-1.9477198122539452E-2</v>
      </c>
      <c r="AV16" s="223"/>
      <c r="AW16" s="520">
        <f>公交!AW31+出租!AW31+网约车!AW31</f>
        <v>342.95224546495052</v>
      </c>
      <c r="AX16" s="224"/>
      <c r="AY16" s="520">
        <f>公交!AY31+出租!AY31+网约车!AY31</f>
        <v>343.9411361356901</v>
      </c>
      <c r="AZ16" s="224"/>
      <c r="BA16" s="520">
        <f>公交!BA31+出租!BA31+网约车!BA31</f>
        <v>338.69066405989537</v>
      </c>
      <c r="BB16" s="224"/>
      <c r="BC16" s="520">
        <f>公交!BC31+出租!BC31+网约车!BC31</f>
        <v>353.89514771960859</v>
      </c>
      <c r="BD16" s="224"/>
      <c r="BE16" s="520">
        <f>公交!BE31+出租!BE31+网约车!BE31</f>
        <v>360.4764877449108</v>
      </c>
      <c r="BF16" s="224"/>
      <c r="BG16" s="520">
        <f>公交!BG31+出租!BG31+网约车!BG31</f>
        <v>356.62953388520219</v>
      </c>
      <c r="BH16" s="224"/>
      <c r="BI16" s="520">
        <f>公交!BI31+出租!BI31+网约车!BI31</f>
        <v>344.60727306126262</v>
      </c>
      <c r="BJ16" s="224"/>
      <c r="BK16" s="520">
        <f>公交!BK31+出租!BK31+网约车!BK31</f>
        <v>314.40072772178752</v>
      </c>
      <c r="BL16" s="224"/>
      <c r="BM16" s="520">
        <f>公交!BM31+出租!BM31+网约车!BM31</f>
        <v>337.93134355879948</v>
      </c>
      <c r="BN16" s="224"/>
      <c r="BO16" s="520">
        <f>公交!BO31+出租!BO31+网约车!BO31</f>
        <v>368.85959861242702</v>
      </c>
      <c r="BP16" s="224"/>
      <c r="BQ16" s="520">
        <f>公交!BQ31+出租!BQ31+网约车!BQ31</f>
        <v>346.88455789166636</v>
      </c>
      <c r="BR16" s="224"/>
      <c r="BS16" s="520">
        <f>公交!BS31+出租!BS31+网约车!BS31</f>
        <v>353.33084758771878</v>
      </c>
      <c r="BT16" s="224"/>
      <c r="BU16" s="222">
        <f t="shared" si="22"/>
        <v>4162.5995634439196</v>
      </c>
    </row>
    <row r="17" spans="1:73" s="88" customFormat="1" ht="31.2" customHeight="1">
      <c r="A17" s="598"/>
      <c r="B17" s="221" t="s">
        <v>194</v>
      </c>
      <c r="C17" s="520">
        <f>公交!C32+出租!C32+网约车!C32</f>
        <v>1846.9436820609901</v>
      </c>
      <c r="D17" s="521">
        <f t="shared" si="0"/>
        <v>-3.74293329957609E-3</v>
      </c>
      <c r="E17" s="520">
        <f>公交!E32+出租!E32+网约车!E32</f>
        <v>1695.3548477439631</v>
      </c>
      <c r="F17" s="521">
        <f t="shared" si="1"/>
        <v>-2.276105458030353E-2</v>
      </c>
      <c r="G17" s="520">
        <f>公交!G32+出租!G32+网约车!G32</f>
        <v>1627.705088236693</v>
      </c>
      <c r="H17" s="521">
        <f t="shared" si="2"/>
        <v>-0.13355778598636903</v>
      </c>
      <c r="I17" s="520">
        <f>公交!I32+出租!I32+网约车!I32</f>
        <v>1545.862197624507</v>
      </c>
      <c r="J17" s="521">
        <f t="shared" si="3"/>
        <v>-0.10227816064659623</v>
      </c>
      <c r="K17" s="520">
        <f>公交!K32+出租!K32+网约车!K32</f>
        <v>1560.0875784819341</v>
      </c>
      <c r="L17" s="521">
        <f t="shared" si="4"/>
        <v>-2.902915776734194E-2</v>
      </c>
      <c r="M17" s="520">
        <f>公交!M32+出租!M32+网约车!M32</f>
        <v>1426.3815476960322</v>
      </c>
      <c r="N17" s="521">
        <f t="shared" si="5"/>
        <v>-0.20384861662559151</v>
      </c>
      <c r="O17" s="520">
        <f>公交!O32+出租!O32+网约车!O32</f>
        <v>1355.9277198352891</v>
      </c>
      <c r="P17" s="521">
        <f t="shared" si="6"/>
        <v>-0.13849898459871124</v>
      </c>
      <c r="Q17" s="588"/>
      <c r="R17" s="126"/>
      <c r="S17" s="522">
        <f t="shared" si="7"/>
        <v>11058.262661679408</v>
      </c>
      <c r="T17" s="523">
        <f>S17/(V17+X17+Z17+AB17+AD17+AF17+AH17+AJ17)-1</f>
        <v>-0.19269941634005106</v>
      </c>
      <c r="U17" s="520">
        <f t="shared" si="8"/>
        <v>10587.641079457326</v>
      </c>
      <c r="V17" s="520">
        <f>公交!V32+出租!V32+网约车!V32</f>
        <v>1853.8826411319892</v>
      </c>
      <c r="W17" s="521">
        <f t="shared" si="9"/>
        <v>6.5855954893843105E-3</v>
      </c>
      <c r="X17" s="520">
        <f>公交!X32+出租!X32+网约车!X32</f>
        <v>1734.8416737687999</v>
      </c>
      <c r="Y17" s="521">
        <f t="shared" si="10"/>
        <v>-0.10382982838214494</v>
      </c>
      <c r="Z17" s="520">
        <f>公交!Z32+出租!Z32+网约车!Z32</f>
        <v>1878.6077846976714</v>
      </c>
      <c r="AA17" s="521">
        <f t="shared" si="11"/>
        <v>4.0198071919619771E-2</v>
      </c>
      <c r="AB17" s="520">
        <f>公交!AB32+出租!AB32+网约车!AB32</f>
        <v>1721.983502972296</v>
      </c>
      <c r="AC17" s="521">
        <f t="shared" si="12"/>
        <v>-0.12769171609139573</v>
      </c>
      <c r="AD17" s="520">
        <f>公交!AD32+出租!AD32+网约车!AD32</f>
        <v>1606.7295850971759</v>
      </c>
      <c r="AE17" s="521">
        <f t="shared" si="13"/>
        <v>-0.17567125972091158</v>
      </c>
      <c r="AF17" s="520">
        <f>公交!AF32+出租!AF32+网约车!AF32</f>
        <v>1791.5958917893929</v>
      </c>
      <c r="AG17" s="521">
        <f t="shared" si="14"/>
        <v>-3.9301805399820644E-2</v>
      </c>
      <c r="AH17" s="520">
        <f>公交!AH32+出租!AH32+网约车!AH32</f>
        <v>1573.9130837863208</v>
      </c>
      <c r="AI17" s="521">
        <f t="shared" si="15"/>
        <v>-9.3884927588958833E-2</v>
      </c>
      <c r="AJ17" s="520">
        <f>公交!AJ32+出租!AJ32+网约车!AJ32</f>
        <v>1536.271510987958</v>
      </c>
      <c r="AK17" s="521">
        <f t="shared" si="16"/>
        <v>4.7358725939597557E-2</v>
      </c>
      <c r="AL17" s="520">
        <f>公交!AL32+出租!AL32+网约车!AL32</f>
        <v>1632.859853288862</v>
      </c>
      <c r="AM17" s="521">
        <f t="shared" si="17"/>
        <v>6.5641839175528016E-2</v>
      </c>
      <c r="AN17" s="520">
        <f>公交!AN32+出租!AN32+网约车!AN32</f>
        <v>1810.0813075195281</v>
      </c>
      <c r="AO17" s="521">
        <f t="shared" si="18"/>
        <v>-7.723664078030934E-4</v>
      </c>
      <c r="AP17" s="520">
        <f>公交!AP32+出租!AP32+网约车!AP32</f>
        <v>1701.7487791422659</v>
      </c>
      <c r="AQ17" s="521">
        <f t="shared" si="19"/>
        <v>3.9116625614787459E-2</v>
      </c>
      <c r="AR17" s="520">
        <f>公交!AR32+出租!AR32+网约车!AR32</f>
        <v>1891.6496472580529</v>
      </c>
      <c r="AS17" s="521">
        <f t="shared" si="20"/>
        <v>0.20236886807042542</v>
      </c>
      <c r="AT17" s="520">
        <f t="shared" si="23"/>
        <v>20734.165261440314</v>
      </c>
      <c r="AU17" s="521">
        <f t="shared" si="21"/>
        <v>-1.8742333916350606E-2</v>
      </c>
      <c r="AV17" s="223"/>
      <c r="AW17" s="520">
        <f>公交!AW32+出租!AW32+网约车!AW32</f>
        <v>1841.7535969513492</v>
      </c>
      <c r="AX17" s="224"/>
      <c r="AY17" s="520">
        <f>公交!AY32+出租!AY32+网约车!AY32</f>
        <v>1935.8395634133772</v>
      </c>
      <c r="AZ17" s="224"/>
      <c r="BA17" s="520">
        <f>公交!BA32+出租!BA32+网约车!BA32</f>
        <v>1806.0096777826357</v>
      </c>
      <c r="BB17" s="224"/>
      <c r="BC17" s="520">
        <f>公交!BC32+出租!BC32+网约车!BC32</f>
        <v>1974.053823330097</v>
      </c>
      <c r="BD17" s="224"/>
      <c r="BE17" s="520">
        <f>公交!BE32+出租!BE32+网约车!BE32</f>
        <v>1949.1369238845105</v>
      </c>
      <c r="BF17" s="224"/>
      <c r="BG17" s="520">
        <f>公交!BG32+出租!BG32+网约车!BG32</f>
        <v>1864.8894125745851</v>
      </c>
      <c r="BH17" s="224"/>
      <c r="BI17" s="520">
        <f>公交!BI32+出租!BI32+网约车!BI32</f>
        <v>1736.990291529271</v>
      </c>
      <c r="BJ17" s="224"/>
      <c r="BK17" s="520">
        <f>公交!BK32+出租!BK32+网约车!BK32</f>
        <v>1466.8054726041939</v>
      </c>
      <c r="BL17" s="224"/>
      <c r="BM17" s="520">
        <f>公交!BM32+出租!BM32+网约车!BM32</f>
        <v>1532.2782883151272</v>
      </c>
      <c r="BN17" s="224"/>
      <c r="BO17" s="520">
        <f>公交!BO32+出租!BO32+网约车!BO32</f>
        <v>1811.4804341552622</v>
      </c>
      <c r="BP17" s="224"/>
      <c r="BQ17" s="520">
        <f>公交!BQ32+出租!BQ32+网约车!BQ32</f>
        <v>1637.6879526255641</v>
      </c>
      <c r="BR17" s="224"/>
      <c r="BS17" s="520">
        <f>公交!BS32+出租!BS32+网约车!BS32</f>
        <v>1573.268983830056</v>
      </c>
      <c r="BT17" s="224"/>
      <c r="BU17" s="222">
        <f t="shared" si="22"/>
        <v>21130.194420996027</v>
      </c>
    </row>
    <row r="18" spans="1:73" s="88" customFormat="1" ht="31.2" customHeight="1">
      <c r="A18" s="636" t="s">
        <v>99</v>
      </c>
      <c r="B18" s="221" t="s">
        <v>193</v>
      </c>
      <c r="C18" s="520">
        <f>公交!C35+出租!C35+网约车!C35</f>
        <v>967.05544089657303</v>
      </c>
      <c r="D18" s="521">
        <f t="shared" si="0"/>
        <v>-9.819005842671813E-3</v>
      </c>
      <c r="E18" s="520">
        <f>公交!E35+出租!E35+网约车!E35</f>
        <v>896.02964351377102</v>
      </c>
      <c r="F18" s="521">
        <f t="shared" si="1"/>
        <v>-4.4566290369307149E-2</v>
      </c>
      <c r="G18" s="520">
        <f>公交!G35+出租!G35+网约车!G35</f>
        <v>942.04630286870599</v>
      </c>
      <c r="H18" s="521">
        <f t="shared" si="2"/>
        <v>2.3644402341799431E-2</v>
      </c>
      <c r="I18" s="520">
        <f>公交!I35+出租!I35+网约车!I35</f>
        <v>969.36418444575099</v>
      </c>
      <c r="J18" s="521">
        <f t="shared" si="3"/>
        <v>9.9577647949213866E-3</v>
      </c>
      <c r="K18" s="520">
        <f>公交!K35+出租!K35+网约车!K35</f>
        <v>966.21488957963004</v>
      </c>
      <c r="L18" s="521">
        <f t="shared" si="4"/>
        <v>5.9547491879319292E-2</v>
      </c>
      <c r="M18" s="520">
        <f>公交!M35+出租!M35+网约车!M35</f>
        <v>947.54340046473408</v>
      </c>
      <c r="N18" s="521">
        <f t="shared" si="5"/>
        <v>2.4332217841176451E-2</v>
      </c>
      <c r="O18" s="520">
        <f>公交!O35+出租!O35+网约车!O35</f>
        <v>937.28936018721197</v>
      </c>
      <c r="P18" s="521">
        <f t="shared" si="6"/>
        <v>5.6535712591502252E-2</v>
      </c>
      <c r="Q18" s="588"/>
      <c r="R18" s="126"/>
      <c r="S18" s="522">
        <f t="shared" si="7"/>
        <v>6625.5432219563772</v>
      </c>
      <c r="T18" s="523">
        <f>S18/(V18+X18+Z18+AB18+AD18+AF18+AH18+AJ18)-1</f>
        <v>-0.10253370884413693</v>
      </c>
      <c r="U18" s="520">
        <f t="shared" si="8"/>
        <v>5631.5114937088592</v>
      </c>
      <c r="V18" s="520">
        <f>公交!V35+出租!V35+网约车!V35</f>
        <v>976.64512508600956</v>
      </c>
      <c r="W18" s="521">
        <f t="shared" si="9"/>
        <v>-9.3926531784943257E-2</v>
      </c>
      <c r="X18" s="520">
        <f>公交!X35+出租!X35+网约车!X35</f>
        <v>937.82502593520223</v>
      </c>
      <c r="Y18" s="521">
        <f t="shared" si="10"/>
        <v>-1.3330733175349052E-2</v>
      </c>
      <c r="Z18" s="520">
        <f>公交!Z35+出租!Z35+网约车!Z35</f>
        <v>920.28667446779286</v>
      </c>
      <c r="AA18" s="521">
        <f t="shared" si="11"/>
        <v>-8.029826684836272E-2</v>
      </c>
      <c r="AB18" s="520">
        <f>公交!AB35+出租!AB35+网约车!AB35</f>
        <v>959.80665552146809</v>
      </c>
      <c r="AC18" s="521">
        <f t="shared" si="12"/>
        <v>-2.7078780681531134E-2</v>
      </c>
      <c r="AD18" s="520">
        <f>公交!AD35+出租!AD35+网约车!AD35</f>
        <v>911.91277123959287</v>
      </c>
      <c r="AE18" s="521">
        <f t="shared" si="13"/>
        <v>-7.0899277732409338E-2</v>
      </c>
      <c r="AF18" s="520">
        <f>公交!AF35+出租!AF35+网约车!AF35</f>
        <v>925.03524145879339</v>
      </c>
      <c r="AG18" s="521">
        <f t="shared" si="14"/>
        <v>-7.0142924013044006E-2</v>
      </c>
      <c r="AH18" s="520">
        <f>公交!AH35+出租!AH35+网约车!AH35</f>
        <v>887.13457483439026</v>
      </c>
      <c r="AI18" s="521">
        <f t="shared" si="15"/>
        <v>-9.9695541002408516E-2</v>
      </c>
      <c r="AJ18" s="520">
        <f>公交!AJ35+出租!AJ35+网约车!AJ35</f>
        <v>863.85206787502261</v>
      </c>
      <c r="AK18" s="521">
        <f t="shared" si="16"/>
        <v>-9.4847920805895769E-2</v>
      </c>
      <c r="AL18" s="520">
        <f>公交!AL35+出租!AL35+网约车!AL35</f>
        <v>873.0356023368098</v>
      </c>
      <c r="AM18" s="521">
        <f t="shared" si="17"/>
        <v>-8.9406557466838121E-2</v>
      </c>
      <c r="AN18" s="520">
        <f>公交!AN35+出租!AN35+网约车!AN35</f>
        <v>954.03192763834602</v>
      </c>
      <c r="AO18" s="521">
        <f t="shared" si="18"/>
        <v>-2.7429752349907854E-2</v>
      </c>
      <c r="AP18" s="520">
        <f>公交!AP35+出租!AP35+网约车!AP35</f>
        <v>985.26901271984195</v>
      </c>
      <c r="AQ18" s="521">
        <f t="shared" si="19"/>
        <v>-2.4900000979643511E-2</v>
      </c>
      <c r="AR18" s="520">
        <f>公交!AR35+出租!AR35+网约车!AR35</f>
        <v>978.71947571914006</v>
      </c>
      <c r="AS18" s="521">
        <f t="shared" si="20"/>
        <v>-3.5810387398553578E-2</v>
      </c>
      <c r="AT18" s="520">
        <f t="shared" si="23"/>
        <v>11173.554154832411</v>
      </c>
      <c r="AU18" s="521">
        <f t="shared" si="21"/>
        <v>-6.0792528953764191E-2</v>
      </c>
      <c r="AV18" s="223"/>
      <c r="AW18" s="520">
        <f>公交!AW35+出租!AW35+网约车!AW35</f>
        <v>1077.887345062622</v>
      </c>
      <c r="AX18" s="224"/>
      <c r="AY18" s="520">
        <f>公交!AY35+出租!AY35+网约车!AY35</f>
        <v>950.4958322593327</v>
      </c>
      <c r="AZ18" s="224"/>
      <c r="BA18" s="520">
        <f>公交!BA35+出租!BA35+网约车!BA35</f>
        <v>1000.6360119754816</v>
      </c>
      <c r="BB18" s="224"/>
      <c r="BC18" s="520">
        <f>公交!BC35+出租!BC35+网约车!BC35</f>
        <v>986.52042576870974</v>
      </c>
      <c r="BD18" s="224"/>
      <c r="BE18" s="520">
        <f>公交!BE35+出租!BE35+网约车!BE35</f>
        <v>981.50044379897975</v>
      </c>
      <c r="BF18" s="224"/>
      <c r="BG18" s="520">
        <f>公交!BG35+出租!BG35+网约车!BG35</f>
        <v>994.81443476348807</v>
      </c>
      <c r="BH18" s="224"/>
      <c r="BI18" s="520">
        <f>公交!BI35+出租!BI35+网约车!BI35</f>
        <v>985.37174393441887</v>
      </c>
      <c r="BJ18" s="224"/>
      <c r="BK18" s="520">
        <f>公交!BK35+出租!BK35+网约车!BK35</f>
        <v>954.37229580707276</v>
      </c>
      <c r="BL18" s="224"/>
      <c r="BM18" s="520">
        <f>公交!BM35+出租!BM35+网约车!BM35</f>
        <v>958.75454572583931</v>
      </c>
      <c r="BN18" s="224"/>
      <c r="BO18" s="520">
        <f>公交!BO35+出租!BO35+网约车!BO35</f>
        <v>980.93883700787876</v>
      </c>
      <c r="BP18" s="224"/>
      <c r="BQ18" s="520">
        <f>公交!BQ35+出租!BQ35+网约车!BQ35</f>
        <v>1010.4286880419463</v>
      </c>
      <c r="BR18" s="224"/>
      <c r="BS18" s="520">
        <f>公交!BS35+出租!BS35+网约车!BS35</f>
        <v>1015.0695080384564</v>
      </c>
      <c r="BT18" s="224"/>
      <c r="BU18" s="222">
        <f t="shared" si="22"/>
        <v>11896.790112184224</v>
      </c>
    </row>
    <row r="19" spans="1:73" s="88" customFormat="1" ht="31.2" customHeight="1">
      <c r="A19" s="598"/>
      <c r="B19" s="221" t="s">
        <v>194</v>
      </c>
      <c r="C19" s="520">
        <f>公交!C36+出租!C36+网约车!C36</f>
        <v>4389.7242681328544</v>
      </c>
      <c r="D19" s="521">
        <f t="shared" si="0"/>
        <v>-2.8955181404280439E-2</v>
      </c>
      <c r="E19" s="520">
        <f>公交!E36+出租!E36+网约车!E36</f>
        <v>4062.1871001429458</v>
      </c>
      <c r="F19" s="521">
        <f t="shared" si="1"/>
        <v>-6.8748406494841929E-2</v>
      </c>
      <c r="G19" s="520">
        <f>公交!G36+出租!G36+网约车!G36</f>
        <v>4271.083214812601</v>
      </c>
      <c r="H19" s="521">
        <f t="shared" si="2"/>
        <v>3.2297886618524174E-3</v>
      </c>
      <c r="I19" s="520">
        <f>公交!I36+出租!I36+网约车!I36</f>
        <v>4447.780182621842</v>
      </c>
      <c r="J19" s="521">
        <f t="shared" si="3"/>
        <v>-3.5546697510772107E-3</v>
      </c>
      <c r="K19" s="520">
        <f>公交!K36+出租!K36+网约车!K36</f>
        <v>4400.9419236375106</v>
      </c>
      <c r="L19" s="521">
        <f t="shared" si="4"/>
        <v>4.8451571952112138E-2</v>
      </c>
      <c r="M19" s="520">
        <f>公交!M36+出租!M36+网约车!M36</f>
        <v>4319.6876286471743</v>
      </c>
      <c r="N19" s="521">
        <f t="shared" si="5"/>
        <v>1.3519608038093489E-2</v>
      </c>
      <c r="O19" s="520">
        <f>公交!O36+出租!O36+网约车!O36</f>
        <v>4228.6220574288818</v>
      </c>
      <c r="P19" s="521">
        <f t="shared" si="6"/>
        <v>4.0835413563753642E-2</v>
      </c>
      <c r="Q19" s="588"/>
      <c r="R19" s="126"/>
      <c r="S19" s="522">
        <f t="shared" si="7"/>
        <v>30120.026375423811</v>
      </c>
      <c r="T19" s="523">
        <f>S19/(V19+X19+Z19+AB19+AD19+AF19+AH19+AJ19)-1</f>
        <v>-0.11577134897891284</v>
      </c>
      <c r="U19" s="520">
        <f t="shared" si="8"/>
        <v>26063.301719842784</v>
      </c>
      <c r="V19" s="520">
        <f>公交!V36+出租!V36+网约车!V36</f>
        <v>4520.6196295667096</v>
      </c>
      <c r="W19" s="521">
        <f t="shared" si="9"/>
        <v>-9.6183215567066216E-2</v>
      </c>
      <c r="X19" s="520">
        <f>公交!X36+出租!X36+网约车!X36</f>
        <v>4362.0726433908067</v>
      </c>
      <c r="Y19" s="521">
        <f t="shared" si="10"/>
        <v>-1.8784403656062265E-2</v>
      </c>
      <c r="Z19" s="520">
        <f>公交!Z36+出租!Z36+网约车!Z36</f>
        <v>4257.3329291881782</v>
      </c>
      <c r="AA19" s="521">
        <f t="shared" si="11"/>
        <v>-8.4226139872742634E-2</v>
      </c>
      <c r="AB19" s="520">
        <f>公交!AB36+出租!AB36+网约车!AB36</f>
        <v>4463.6469734980228</v>
      </c>
      <c r="AC19" s="521">
        <f t="shared" si="12"/>
        <v>-3.1143493351133866E-2</v>
      </c>
      <c r="AD19" s="520">
        <f>公交!AD36+出租!AD36+网约车!AD36</f>
        <v>4197.5633795306312</v>
      </c>
      <c r="AE19" s="521">
        <f t="shared" si="13"/>
        <v>-7.8218385083763442E-2</v>
      </c>
      <c r="AF19" s="520">
        <f>公交!AF36+出租!AF36+网约车!AF36</f>
        <v>4262.0661646684366</v>
      </c>
      <c r="AG19" s="521">
        <f t="shared" si="14"/>
        <v>-7.8192782544989181E-2</v>
      </c>
      <c r="AH19" s="520">
        <f>公交!AH36+出租!AH36+网约车!AH36</f>
        <v>4062.7192371850138</v>
      </c>
      <c r="AI19" s="521">
        <f t="shared" si="15"/>
        <v>-0.10843635536723761</v>
      </c>
      <c r="AJ19" s="520">
        <f>公交!AJ36+出租!AJ36+网约车!AJ36</f>
        <v>3937.596344494711</v>
      </c>
      <c r="AK19" s="521">
        <f t="shared" si="16"/>
        <v>-0.10384605264878677</v>
      </c>
      <c r="AL19" s="520">
        <f>公交!AL36+出租!AL36+网约车!AL36</f>
        <v>4022.198627558952</v>
      </c>
      <c r="AM19" s="521">
        <f t="shared" si="17"/>
        <v>-9.3312373090109202E-2</v>
      </c>
      <c r="AN19" s="520">
        <f>公交!AN36+出租!AN36+网约车!AN36</f>
        <v>4302.6147081447043</v>
      </c>
      <c r="AO19" s="521">
        <f t="shared" si="18"/>
        <v>-5.0560848204054043E-2</v>
      </c>
      <c r="AP19" s="520">
        <f>公交!AP36+出租!AP36+网约车!AP36</f>
        <v>4461.4548827238332</v>
      </c>
      <c r="AQ19" s="521">
        <f t="shared" si="19"/>
        <v>-4.9336209789025753E-2</v>
      </c>
      <c r="AR19" s="520">
        <f>公交!AR36+出租!AR36+网约车!AR36</f>
        <v>4451.3607252552547</v>
      </c>
      <c r="AS19" s="521">
        <f t="shared" si="20"/>
        <v>-5.2291988708914494E-2</v>
      </c>
      <c r="AT19" s="520">
        <f t="shared" si="23"/>
        <v>51301.24624520525</v>
      </c>
      <c r="AU19" s="521">
        <f t="shared" si="21"/>
        <v>-7.0448275799106508E-2</v>
      </c>
      <c r="AV19" s="223"/>
      <c r="AW19" s="520">
        <f>公交!AW36+出租!AW36+网约车!AW36</f>
        <v>5001.6991357413262</v>
      </c>
      <c r="AX19" s="224"/>
      <c r="AY19" s="520">
        <f>公交!AY36+出租!AY36+网约车!AY36</f>
        <v>4445.5802166660669</v>
      </c>
      <c r="AZ19" s="224"/>
      <c r="BA19" s="520">
        <f>公交!BA36+出租!BA36+网约车!BA36</f>
        <v>4648.8910795035936</v>
      </c>
      <c r="BB19" s="224"/>
      <c r="BC19" s="520">
        <f>公交!BC36+出租!BC36+网约车!BC36</f>
        <v>4607.1290669627942</v>
      </c>
      <c r="BD19" s="224"/>
      <c r="BE19" s="520">
        <f>公交!BE36+出租!BE36+网约车!BE36</f>
        <v>4553.750380356706</v>
      </c>
      <c r="BF19" s="224"/>
      <c r="BG19" s="520">
        <f>公交!BG36+出租!BG36+网约车!BG36</f>
        <v>4623.5981710312963</v>
      </c>
      <c r="BH19" s="224"/>
      <c r="BI19" s="520">
        <f>公交!BI36+出租!BI36+网约车!BI36</f>
        <v>4556.8471321623474</v>
      </c>
      <c r="BJ19" s="224"/>
      <c r="BK19" s="520">
        <f>公交!BK36+出租!BK36+网约车!BK36</f>
        <v>4393.8838367371727</v>
      </c>
      <c r="BL19" s="224"/>
      <c r="BM19" s="520">
        <f>公交!BM36+出租!BM36+网约车!BM36</f>
        <v>4436.1459318322532</v>
      </c>
      <c r="BN19" s="224"/>
      <c r="BO19" s="520">
        <f>公交!BO36+出租!BO36+网约车!BO36</f>
        <v>4531.7435035262006</v>
      </c>
      <c r="BP19" s="224"/>
      <c r="BQ19" s="520">
        <f>公交!BQ36+出租!BQ36+网约车!BQ36</f>
        <v>4692.9891815209803</v>
      </c>
      <c r="BR19" s="224"/>
      <c r="BS19" s="520">
        <f>公交!BS36+出租!BS36+网约车!BS36</f>
        <v>4696.974882792284</v>
      </c>
      <c r="BT19" s="224"/>
      <c r="BU19" s="222">
        <f t="shared" si="22"/>
        <v>55189.232518833014</v>
      </c>
    </row>
    <row r="20" spans="1:73" s="88" customFormat="1" ht="31.2" customHeight="1">
      <c r="A20" s="636" t="s">
        <v>100</v>
      </c>
      <c r="B20" s="221" t="s">
        <v>193</v>
      </c>
      <c r="C20" s="520">
        <f>公交!C39+出租!C39+网约车!C39</f>
        <v>795.55764609946914</v>
      </c>
      <c r="D20" s="521">
        <f t="shared" si="0"/>
        <v>0.21192310823516247</v>
      </c>
      <c r="E20" s="520">
        <f>公交!E39+出租!E39+网约车!E39</f>
        <v>781.41443608033092</v>
      </c>
      <c r="F20" s="521">
        <f t="shared" si="1"/>
        <v>0.23300202136194459</v>
      </c>
      <c r="G20" s="520">
        <f>公交!G39+出租!G39+网约车!G39</f>
        <v>784.17015164411202</v>
      </c>
      <c r="H20" s="521">
        <f t="shared" si="2"/>
        <v>0.25145085490807162</v>
      </c>
      <c r="I20" s="520">
        <f>公交!I39+出租!I39+网约车!I39</f>
        <v>790.85863302902396</v>
      </c>
      <c r="J20" s="521">
        <f t="shared" si="3"/>
        <v>0.25819072365918405</v>
      </c>
      <c r="K20" s="520">
        <f>公交!K39+出租!K39+网约车!K39</f>
        <v>807.72576604416804</v>
      </c>
      <c r="L20" s="521">
        <f t="shared" si="4"/>
        <v>-3.4560275509237792E-3</v>
      </c>
      <c r="M20" s="520">
        <f>公交!M39+出租!M39+网约车!M39</f>
        <v>828.91621266402797</v>
      </c>
      <c r="N20" s="521">
        <f t="shared" si="5"/>
        <v>0.11770579578275786</v>
      </c>
      <c r="O20" s="520">
        <f>公交!O39+出租!O39+网约车!O39</f>
        <v>831.39317780873398</v>
      </c>
      <c r="P20" s="521">
        <f t="shared" si="6"/>
        <v>0.16826079306979147</v>
      </c>
      <c r="Q20" s="588"/>
      <c r="R20" s="126"/>
      <c r="S20" s="522">
        <f t="shared" si="7"/>
        <v>5620.0360233698666</v>
      </c>
      <c r="T20" s="523">
        <f>S20/(V20+X20+Z20+AB20+AD20+AF20+AH20+AJ20)-1</f>
        <v>2.0132399329793937E-2</v>
      </c>
      <c r="U20" s="520">
        <f t="shared" si="8"/>
        <v>4097.5187207930703</v>
      </c>
      <c r="V20" s="520">
        <f>公交!V39+出租!V39+网约车!V39</f>
        <v>656.44234415002052</v>
      </c>
      <c r="W20" s="521">
        <f t="shared" si="9"/>
        <v>-3.6427501811493124E-2</v>
      </c>
      <c r="X20" s="520">
        <f>公交!X39+出租!X39+网约车!X39</f>
        <v>633.74951747216051</v>
      </c>
      <c r="Y20" s="521">
        <f t="shared" si="10"/>
        <v>6.8709056440316996E-3</v>
      </c>
      <c r="Z20" s="520">
        <f>公交!Z39+出租!Z39+网约车!Z39</f>
        <v>626.60882652216912</v>
      </c>
      <c r="AA20" s="521">
        <f t="shared" si="11"/>
        <v>-3.6170737938987507E-2</v>
      </c>
      <c r="AB20" s="520">
        <f>公交!AB39+出租!AB39+网约车!AB39</f>
        <v>628.56816391792916</v>
      </c>
      <c r="AC20" s="521">
        <f t="shared" si="12"/>
        <v>-2.0483875527151474E-2</v>
      </c>
      <c r="AD20" s="520">
        <f>公交!AD39+出租!AD39+网约车!AD39</f>
        <v>810.52696958180957</v>
      </c>
      <c r="AE20" s="521">
        <f t="shared" si="13"/>
        <v>0.20300562550161971</v>
      </c>
      <c r="AF20" s="520">
        <f>公交!AF39+出租!AF39+网约车!AF39</f>
        <v>741.62289914898122</v>
      </c>
      <c r="AG20" s="521">
        <f t="shared" si="14"/>
        <v>7.8279568662772192E-2</v>
      </c>
      <c r="AH20" s="520">
        <f>公交!AH39+出租!AH39+网约车!AH39</f>
        <v>711.65032905376881</v>
      </c>
      <c r="AI20" s="521">
        <f t="shared" si="15"/>
        <v>7.7366667155650548E-2</v>
      </c>
      <c r="AJ20" s="520">
        <f>公交!AJ39+出租!AJ39+网约车!AJ39</f>
        <v>699.95508645362122</v>
      </c>
      <c r="AK20" s="521">
        <f t="shared" si="16"/>
        <v>0.13343621381722848</v>
      </c>
      <c r="AL20" s="520">
        <f>公交!AL39+出租!AL39+网约车!AL39</f>
        <v>693.49711218275343</v>
      </c>
      <c r="AM20" s="521">
        <f t="shared" si="17"/>
        <v>0.12390661267277703</v>
      </c>
      <c r="AN20" s="520">
        <f>公交!AN39+出租!AN39+网约车!AN39</f>
        <v>773.51914167092002</v>
      </c>
      <c r="AO20" s="521">
        <f t="shared" si="18"/>
        <v>0.17579084486198115</v>
      </c>
      <c r="AP20" s="520">
        <f>公交!AP39+出租!AP39+网约车!AP39</f>
        <v>759.47357562771401</v>
      </c>
      <c r="AQ20" s="521">
        <f t="shared" si="19"/>
        <v>0.22505140695066572</v>
      </c>
      <c r="AR20" s="520">
        <f>公交!AR39+出租!AR39+网约车!AR39</f>
        <v>763.687886737128</v>
      </c>
      <c r="AS20" s="521">
        <f t="shared" si="20"/>
        <v>0.21807786806313123</v>
      </c>
      <c r="AT20" s="520">
        <f t="shared" si="23"/>
        <v>8499.3018525189764</v>
      </c>
      <c r="AU20" s="521">
        <f t="shared" si="21"/>
        <v>9.4709348888419864E-2</v>
      </c>
      <c r="AV20" s="223"/>
      <c r="AW20" s="520">
        <f>公交!AW39+出租!AW39+网约车!AW39</f>
        <v>681.25890411371881</v>
      </c>
      <c r="AX20" s="224"/>
      <c r="AY20" s="520">
        <f>公交!AY39+出租!AY39+网约车!AY39</f>
        <v>629.42479906775236</v>
      </c>
      <c r="AZ20" s="224"/>
      <c r="BA20" s="520">
        <f>公交!BA39+出租!BA39+网约车!BA39</f>
        <v>650.12430228799531</v>
      </c>
      <c r="BB20" s="224"/>
      <c r="BC20" s="520">
        <f>公交!BC39+出租!BC39+网约车!BC39</f>
        <v>641.71293173576805</v>
      </c>
      <c r="BD20" s="224"/>
      <c r="BE20" s="520">
        <f>公交!BE39+出租!BE39+网约车!BE39</f>
        <v>673.75160381635169</v>
      </c>
      <c r="BF20" s="224"/>
      <c r="BG20" s="520">
        <f>公交!BG39+出租!BG39+网约车!BG39</f>
        <v>687.7835031861955</v>
      </c>
      <c r="BH20" s="224"/>
      <c r="BI20" s="520">
        <f>公交!BI39+出租!BI39+网约车!BI39</f>
        <v>660.54608031691998</v>
      </c>
      <c r="BJ20" s="224"/>
      <c r="BK20" s="520">
        <f>公交!BK39+出租!BK39+网约车!BK39</f>
        <v>617.55136982635008</v>
      </c>
      <c r="BL20" s="224"/>
      <c r="BM20" s="520">
        <f>公交!BM39+出租!BM39+网约车!BM39</f>
        <v>617.04158011272739</v>
      </c>
      <c r="BN20" s="224"/>
      <c r="BO20" s="520">
        <f>公交!BO39+出租!BO39+网约车!BO39</f>
        <v>657.87137657269193</v>
      </c>
      <c r="BP20" s="224"/>
      <c r="BQ20" s="520">
        <f>公交!BQ39+出租!BQ39+网约车!BQ39</f>
        <v>619.9524128690698</v>
      </c>
      <c r="BR20" s="224"/>
      <c r="BS20" s="520">
        <f>公交!BS39+出租!BS39+网约车!BS39</f>
        <v>626.96146671761642</v>
      </c>
      <c r="BT20" s="224"/>
      <c r="BU20" s="222">
        <f t="shared" si="22"/>
        <v>7763.9803306231579</v>
      </c>
    </row>
    <row r="21" spans="1:73" s="88" customFormat="1" ht="31.2" customHeight="1">
      <c r="A21" s="598"/>
      <c r="B21" s="221" t="s">
        <v>194</v>
      </c>
      <c r="C21" s="520">
        <f>公交!C40+出租!C40+网约车!C40</f>
        <v>3352.2904471605807</v>
      </c>
      <c r="D21" s="521">
        <f t="shared" si="0"/>
        <v>0.16988457584234773</v>
      </c>
      <c r="E21" s="520">
        <f>公交!E40+出租!E40+网约车!E40</f>
        <v>3373.7080238717208</v>
      </c>
      <c r="F21" s="521">
        <f t="shared" si="1"/>
        <v>0.22478620235643265</v>
      </c>
      <c r="G21" s="520">
        <f>公交!G40+出租!G40+网约车!G40</f>
        <v>3324.7306197922289</v>
      </c>
      <c r="H21" s="521">
        <f t="shared" si="2"/>
        <v>0.21177255839917875</v>
      </c>
      <c r="I21" s="520">
        <f>公交!I40+出租!I40+网约车!I40</f>
        <v>3347.6527324164044</v>
      </c>
      <c r="J21" s="521">
        <f t="shared" si="3"/>
        <v>0.2169461554719776</v>
      </c>
      <c r="K21" s="520">
        <f>公交!K40+出租!K40+网约车!K40</f>
        <v>3427.9300008260093</v>
      </c>
      <c r="L21" s="521">
        <f t="shared" si="4"/>
        <v>-4.2409621828538469E-2</v>
      </c>
      <c r="M21" s="520">
        <f>公交!M40+出租!M40+网约车!M40</f>
        <v>3521.219240070287</v>
      </c>
      <c r="N21" s="521">
        <f t="shared" si="5"/>
        <v>8.3858225539791276E-2</v>
      </c>
      <c r="O21" s="520">
        <f>公交!O40+出租!O40+网约车!O40</f>
        <v>3517.6464709008751</v>
      </c>
      <c r="P21" s="521">
        <f t="shared" si="6"/>
        <v>0.13416917962358599</v>
      </c>
      <c r="Q21" s="588"/>
      <c r="R21" s="126"/>
      <c r="S21" s="522">
        <f t="shared" si="7"/>
        <v>23865.17753503811</v>
      </c>
      <c r="T21" s="523">
        <f>S21/(V21+X21+Z21+AB21+AD21+AF21+AH21+AJ21)-1</f>
        <v>-1.0230745579279721E-2</v>
      </c>
      <c r="U21" s="520">
        <f t="shared" si="8"/>
        <v>17943.099537855716</v>
      </c>
      <c r="V21" s="520">
        <f>公交!V40+出租!V40+网约车!V40</f>
        <v>2865.4881997626503</v>
      </c>
      <c r="W21" s="521">
        <f t="shared" si="9"/>
        <v>-2.6034881915800723E-2</v>
      </c>
      <c r="X21" s="520">
        <f>公交!X40+出租!X40+网约车!X40</f>
        <v>2754.5281106048228</v>
      </c>
      <c r="Y21" s="521">
        <f t="shared" si="10"/>
        <v>1.0054191251317457E-2</v>
      </c>
      <c r="Z21" s="520">
        <f>公交!Z40+出租!Z40+网约车!Z40</f>
        <v>2743.691955018679</v>
      </c>
      <c r="AA21" s="521">
        <f t="shared" si="11"/>
        <v>-3.4486645512698422E-2</v>
      </c>
      <c r="AB21" s="520">
        <f>公交!AB40+出租!AB40+网约车!AB40</f>
        <v>2750.8634768791871</v>
      </c>
      <c r="AC21" s="521">
        <f t="shared" si="12"/>
        <v>-1.4966345886910926E-2</v>
      </c>
      <c r="AD21" s="520">
        <f>公交!AD40+出租!AD40+网约车!AD40</f>
        <v>3579.7456605315019</v>
      </c>
      <c r="AE21" s="521">
        <f t="shared" si="13"/>
        <v>0.22869205892336719</v>
      </c>
      <c r="AF21" s="520">
        <f>公交!AF40+出租!AF40+网约车!AF40</f>
        <v>3248.7821350588752</v>
      </c>
      <c r="AG21" s="521">
        <f t="shared" si="14"/>
        <v>9.9377281049568778E-2</v>
      </c>
      <c r="AH21" s="520">
        <f>公交!AH40+出租!AH40+网约车!AH40</f>
        <v>3101.5183044105729</v>
      </c>
      <c r="AI21" s="521">
        <f t="shared" si="15"/>
        <v>8.6290348555871033E-2</v>
      </c>
      <c r="AJ21" s="520">
        <f>公交!AJ40+出租!AJ40+网约车!AJ40</f>
        <v>3067.2419962226559</v>
      </c>
      <c r="AK21" s="521">
        <f t="shared" si="16"/>
        <v>0.14366393269525979</v>
      </c>
      <c r="AL21" s="520">
        <f>公交!AL40+出租!AL40+网约车!AL40</f>
        <v>3035.4948012527038</v>
      </c>
      <c r="AM21" s="521">
        <f t="shared" si="17"/>
        <v>0.12459367937514432</v>
      </c>
      <c r="AN21" s="520">
        <f>公交!AN40+出租!AN40+网约车!AN40</f>
        <v>3299.7472097599389</v>
      </c>
      <c r="AO21" s="521">
        <f t="shared" si="18"/>
        <v>0.15623648866447071</v>
      </c>
      <c r="AP21" s="520">
        <f>公交!AP40+出租!AP40+网约车!AP40</f>
        <v>3253.8608198158749</v>
      </c>
      <c r="AQ21" s="521">
        <f t="shared" si="19"/>
        <v>0.20999261200906161</v>
      </c>
      <c r="AR21" s="520">
        <f>公交!AR40+出租!AR40+网约车!AR40</f>
        <v>3240.6078254611903</v>
      </c>
      <c r="AS21" s="521">
        <f t="shared" si="20"/>
        <v>0.20100065402156453</v>
      </c>
      <c r="AT21" s="520">
        <f t="shared" si="23"/>
        <v>36941.570494778658</v>
      </c>
      <c r="AU21" s="521">
        <f t="shared" si="21"/>
        <v>9.7828181965281535E-2</v>
      </c>
      <c r="AV21" s="223"/>
      <c r="AW21" s="520">
        <f>公交!AW40+出租!AW40+网约车!AW40</f>
        <v>2942.0850362681354</v>
      </c>
      <c r="AX21" s="224"/>
      <c r="AY21" s="520">
        <f>公交!AY40+出租!AY40+网约车!AY40</f>
        <v>2727.1092328148684</v>
      </c>
      <c r="AZ21" s="224"/>
      <c r="BA21" s="520">
        <f>公交!BA40+出租!BA40+网约车!BA40</f>
        <v>2841.6923932404957</v>
      </c>
      <c r="BB21" s="224"/>
      <c r="BC21" s="520">
        <f>公交!BC40+出租!BC40+网约车!BC40</f>
        <v>2792.6593831517639</v>
      </c>
      <c r="BD21" s="224"/>
      <c r="BE21" s="520">
        <f>公交!BE40+出租!BE40+网约车!BE40</f>
        <v>2913.4604024935497</v>
      </c>
      <c r="BF21" s="224"/>
      <c r="BG21" s="520">
        <f>公交!BG40+出租!BG40+网约车!BG40</f>
        <v>2955.1112171039981</v>
      </c>
      <c r="BH21" s="224"/>
      <c r="BI21" s="520">
        <f>公交!BI40+出租!BI40+网约车!BI40</f>
        <v>2855.1467004505498</v>
      </c>
      <c r="BJ21" s="224"/>
      <c r="BK21" s="520">
        <f>公交!BK40+出租!BK40+网约车!BK40</f>
        <v>2681.9434525613842</v>
      </c>
      <c r="BL21" s="224"/>
      <c r="BM21" s="520">
        <f>公交!BM40+出租!BM40+网约车!BM40</f>
        <v>2699.1924789576528</v>
      </c>
      <c r="BN21" s="224"/>
      <c r="BO21" s="520">
        <f>公交!BO40+出租!BO40+网约车!BO40</f>
        <v>2853.8687734819409</v>
      </c>
      <c r="BP21" s="224"/>
      <c r="BQ21" s="520">
        <f>公交!BQ40+出租!BQ40+网约车!BQ40</f>
        <v>2689.1575927998369</v>
      </c>
      <c r="BR21" s="224"/>
      <c r="BS21" s="520">
        <f>公交!BS40+出租!BS40+网约车!BS40</f>
        <v>2698.2565035330977</v>
      </c>
      <c r="BT21" s="224"/>
      <c r="BU21" s="222">
        <f t="shared" si="22"/>
        <v>33649.683166857278</v>
      </c>
    </row>
    <row r="22" spans="1:73" s="88" customFormat="1" ht="31.2" customHeight="1">
      <c r="A22" s="636" t="s">
        <v>101</v>
      </c>
      <c r="B22" s="221" t="s">
        <v>193</v>
      </c>
      <c r="C22" s="520">
        <f>公交!C43+出租!C43+网约车!C43</f>
        <v>1638.727188336343</v>
      </c>
      <c r="D22" s="521">
        <f t="shared" si="0"/>
        <v>-2.4802904057182107E-2</v>
      </c>
      <c r="E22" s="520">
        <f>公交!E43+出租!E43+网约车!E43</f>
        <v>1529.9204647137128</v>
      </c>
      <c r="F22" s="521">
        <f t="shared" si="1"/>
        <v>3.5317972126573949E-3</v>
      </c>
      <c r="G22" s="520">
        <f>公交!G43+出租!G43+网约车!G43</f>
        <v>1676.6497142911071</v>
      </c>
      <c r="H22" s="521">
        <f t="shared" si="2"/>
        <v>2.1440096491887273E-2</v>
      </c>
      <c r="I22" s="520">
        <f>公交!I43+出租!I43+网约车!I43</f>
        <v>1661.9318138436931</v>
      </c>
      <c r="J22" s="521">
        <f t="shared" si="3"/>
        <v>-8.8473683849995544E-3</v>
      </c>
      <c r="K22" s="520">
        <f>公交!K43+出租!K43+网约车!K43</f>
        <v>1601.2343736793252</v>
      </c>
      <c r="L22" s="521">
        <f t="shared" si="4"/>
        <v>-4.5039379139717894E-2</v>
      </c>
      <c r="M22" s="520">
        <f>公交!M43+出租!M43+网约车!M43</f>
        <v>1569.117723162843</v>
      </c>
      <c r="N22" s="521">
        <f t="shared" si="5"/>
        <v>-2.6175422789967651E-2</v>
      </c>
      <c r="O22" s="520">
        <f>公交!O43+出租!O43+网约车!O43</f>
        <v>1525.49481874449</v>
      </c>
      <c r="P22" s="521">
        <f t="shared" si="6"/>
        <v>2.8991062541768864E-2</v>
      </c>
      <c r="Q22" s="588"/>
      <c r="R22" s="126"/>
      <c r="S22" s="522">
        <f t="shared" si="7"/>
        <v>11203.076096771514</v>
      </c>
      <c r="T22" s="523">
        <f>S22/(V22+X22+Z22+AB22+AD22+AF22+AH22+AJ22)-1</f>
        <v>-0.11489494433122016</v>
      </c>
      <c r="U22" s="520">
        <f t="shared" si="8"/>
        <v>9811.2141380199118</v>
      </c>
      <c r="V22" s="520">
        <f>公交!V43+出租!V43+网约车!V43</f>
        <v>1680.4061406192213</v>
      </c>
      <c r="W22" s="521">
        <f t="shared" si="9"/>
        <v>-8.9297702267276069E-2</v>
      </c>
      <c r="X22" s="520">
        <f>公交!X43+出租!X43+网约车!X43</f>
        <v>1524.5361123216198</v>
      </c>
      <c r="Y22" s="521">
        <f t="shared" si="10"/>
        <v>-0.12932032364497137</v>
      </c>
      <c r="Z22" s="520">
        <f>公交!Z43+出租!Z43+网约车!Z43</f>
        <v>1641.4567237467204</v>
      </c>
      <c r="AA22" s="521">
        <f t="shared" si="11"/>
        <v>-7.9735182131962512E-2</v>
      </c>
      <c r="AB22" s="520">
        <f>公交!AB43+出租!AB43+网约车!AB43</f>
        <v>1676.766787306728</v>
      </c>
      <c r="AC22" s="521">
        <f t="shared" si="12"/>
        <v>6.7335558718655264E-3</v>
      </c>
      <c r="AD22" s="520">
        <f>公交!AD43+出租!AD43+网约车!AD43</f>
        <v>1676.7543485058509</v>
      </c>
      <c r="AE22" s="521">
        <f t="shared" si="13"/>
        <v>6.3254121751699088E-4</v>
      </c>
      <c r="AF22" s="520">
        <f>公交!AF43+出租!AF43+网约车!AF43</f>
        <v>1611.294025519772</v>
      </c>
      <c r="AG22" s="521">
        <f t="shared" si="14"/>
        <v>-2.1030300527303702E-2</v>
      </c>
      <c r="AH22" s="520">
        <f>公交!AH43+出租!AH43+网约车!AH43</f>
        <v>1482.5151298945971</v>
      </c>
      <c r="AI22" s="521">
        <f t="shared" si="15"/>
        <v>-0.10899527998047798</v>
      </c>
      <c r="AJ22" s="520">
        <f>公交!AJ43+出租!AJ43+网约车!AJ43</f>
        <v>1363.6112647373359</v>
      </c>
      <c r="AK22" s="521">
        <f t="shared" si="16"/>
        <v>-0.15258369225360879</v>
      </c>
      <c r="AL22" s="520">
        <f>公交!AL43+出租!AL43+网约车!AL43</f>
        <v>1483.8024807357638</v>
      </c>
      <c r="AM22" s="521">
        <f t="shared" si="17"/>
        <v>-2.099910468737165E-2</v>
      </c>
      <c r="AN22" s="520">
        <f>公交!AN43+出租!AN43+网约车!AN43</f>
        <v>1738.1017837519501</v>
      </c>
      <c r="AO22" s="521">
        <f t="shared" si="18"/>
        <v>9.2643926336817062E-2</v>
      </c>
      <c r="AP22" s="520">
        <f>公交!AP43+出租!AP43+网约车!AP43</f>
        <v>1586.4080438013661</v>
      </c>
      <c r="AQ22" s="521">
        <f t="shared" si="19"/>
        <v>1.7505442587617548E-2</v>
      </c>
      <c r="AR22" s="520">
        <f>公交!AR43+出租!AR43+网约车!AR43</f>
        <v>1670.6429863840117</v>
      </c>
      <c r="AS22" s="521">
        <f t="shared" si="20"/>
        <v>-1.8545684640027371E-2</v>
      </c>
      <c r="AT22" s="520">
        <f t="shared" si="23"/>
        <v>19136.295827324935</v>
      </c>
      <c r="AU22" s="521">
        <f t="shared" si="21"/>
        <v>-4.3552311540100752E-2</v>
      </c>
      <c r="AV22" s="223"/>
      <c r="AW22" s="520">
        <f>公交!AW43+出租!AW43+网约车!AW43</f>
        <v>1845.1761292386602</v>
      </c>
      <c r="AX22" s="224"/>
      <c r="AY22" s="520">
        <f>公交!AY43+出租!AY43+网约车!AY43</f>
        <v>1750.9724342066468</v>
      </c>
      <c r="AZ22" s="224"/>
      <c r="BA22" s="520">
        <f>公交!BA43+出租!BA43+网约车!BA43</f>
        <v>1783.6786671356799</v>
      </c>
      <c r="BB22" s="224"/>
      <c r="BC22" s="520">
        <f>公交!BC43+出租!BC43+网约车!BC43</f>
        <v>1665.5517018647411</v>
      </c>
      <c r="BD22" s="224"/>
      <c r="BE22" s="520">
        <f>公交!BE43+出租!BE43+网约车!BE43</f>
        <v>1675.6944027281627</v>
      </c>
      <c r="BF22" s="224"/>
      <c r="BG22" s="520">
        <f>公交!BG43+出租!BG43+网约车!BG43</f>
        <v>1645.907964656787</v>
      </c>
      <c r="BH22" s="224"/>
      <c r="BI22" s="520">
        <f>公交!BI43+出租!BI43+网约车!BI43</f>
        <v>1663.8689970824341</v>
      </c>
      <c r="BJ22" s="224"/>
      <c r="BK22" s="520">
        <f>公交!BK43+出租!BK43+网约车!BK43</f>
        <v>1609.139748990325</v>
      </c>
      <c r="BL22" s="224"/>
      <c r="BM22" s="520">
        <f>公交!BM43+出租!BM43+网约车!BM43</f>
        <v>1515.6293399118242</v>
      </c>
      <c r="BN22" s="224"/>
      <c r="BO22" s="520">
        <f>公交!BO43+出租!BO43+网约车!BO43</f>
        <v>1590.7302844569742</v>
      </c>
      <c r="BP22" s="224"/>
      <c r="BQ22" s="520">
        <f>公交!BQ43+出租!BQ43+网约车!BQ43</f>
        <v>1559.1150448954579</v>
      </c>
      <c r="BR22" s="224"/>
      <c r="BS22" s="520">
        <f>公交!BS43+出租!BS43+网约车!BS43</f>
        <v>1702.211667153618</v>
      </c>
      <c r="BT22" s="224"/>
      <c r="BU22" s="222">
        <f t="shared" si="22"/>
        <v>20007.676382321311</v>
      </c>
    </row>
    <row r="23" spans="1:73" s="88" customFormat="1" ht="31.2" customHeight="1">
      <c r="A23" s="598"/>
      <c r="B23" s="221" t="s">
        <v>194</v>
      </c>
      <c r="C23" s="520">
        <f>公交!C44+出租!C44+网约车!C44</f>
        <v>7255.434401240148</v>
      </c>
      <c r="D23" s="521">
        <f t="shared" si="0"/>
        <v>-7.0375683924224886E-2</v>
      </c>
      <c r="E23" s="520">
        <f>公交!E44+出租!E44+网约车!E44</f>
        <v>6682.4155723358363</v>
      </c>
      <c r="F23" s="521">
        <f t="shared" si="1"/>
        <v>-4.1390383864880143E-2</v>
      </c>
      <c r="G23" s="520">
        <f>公交!G44+出租!G44+网约车!G44</f>
        <v>7474.4554293344127</v>
      </c>
      <c r="H23" s="521">
        <f t="shared" si="2"/>
        <v>-1.8802263717751511E-2</v>
      </c>
      <c r="I23" s="520">
        <f>公交!I44+出租!I44+网约车!I44</f>
        <v>7690.0788370563596</v>
      </c>
      <c r="J23" s="521">
        <f t="shared" si="3"/>
        <v>-1.1384755738045982E-2</v>
      </c>
      <c r="K23" s="520">
        <f>公交!K44+出租!K44+网约车!K44</f>
        <v>7418.4765082614158</v>
      </c>
      <c r="L23" s="521">
        <f t="shared" si="4"/>
        <v>-3.9465552738794041E-2</v>
      </c>
      <c r="M23" s="520">
        <f>公交!M44+出租!M44+网约车!M44</f>
        <v>7117.2628703755181</v>
      </c>
      <c r="N23" s="521">
        <f t="shared" si="5"/>
        <v>-4.1457912106760419E-2</v>
      </c>
      <c r="O23" s="520">
        <f>公交!O44+出租!O44+网约车!O44</f>
        <v>6867.627629115882</v>
      </c>
      <c r="P23" s="521">
        <f t="shared" si="6"/>
        <v>1.0007084574054748E-2</v>
      </c>
      <c r="Q23" s="588"/>
      <c r="R23" s="126"/>
      <c r="S23" s="522">
        <f t="shared" si="7"/>
        <v>50505.751247719571</v>
      </c>
      <c r="T23" s="523">
        <f>S23/(V23+X23+Z23+AB23+AD23+AF23+AH23+AJ23)-1</f>
        <v>-0.13495117976922966</v>
      </c>
      <c r="U23" s="520">
        <f t="shared" si="8"/>
        <v>45320.33441342687</v>
      </c>
      <c r="V23" s="520">
        <f>公交!V44+出租!V44+网约车!V44</f>
        <v>7804.6951610167935</v>
      </c>
      <c r="W23" s="521">
        <f t="shared" si="9"/>
        <v>-8.1459401161864675E-2</v>
      </c>
      <c r="X23" s="520">
        <f>公交!X44+出租!X44+网约车!X44</f>
        <v>6970.9456903611144</v>
      </c>
      <c r="Y23" s="521">
        <f t="shared" si="10"/>
        <v>-0.12629814035280096</v>
      </c>
      <c r="Z23" s="520">
        <f>公交!Z44+出租!Z44+网约车!Z44</f>
        <v>7617.6851545286609</v>
      </c>
      <c r="AA23" s="521">
        <f t="shared" si="11"/>
        <v>-7.9873828018565129E-2</v>
      </c>
      <c r="AB23" s="520">
        <f>公交!AB44+出租!AB44+网约车!AB44</f>
        <v>7778.6367160435111</v>
      </c>
      <c r="AC23" s="521">
        <f t="shared" si="12"/>
        <v>7.6645120258762578E-3</v>
      </c>
      <c r="AD23" s="520">
        <f>公交!AD44+出租!AD44+网约车!AD44</f>
        <v>7723.2800233389744</v>
      </c>
      <c r="AE23" s="521">
        <f t="shared" si="13"/>
        <v>-5.853884847231039E-3</v>
      </c>
      <c r="AF23" s="520">
        <f>公交!AF44+出租!AF44+网约车!AF44</f>
        <v>7425.0916681378148</v>
      </c>
      <c r="AG23" s="521">
        <f t="shared" si="14"/>
        <v>-2.2155375599984151E-2</v>
      </c>
      <c r="AH23" s="520">
        <f>公交!AH44+出租!AH44+网约车!AH44</f>
        <v>6799.5836207546336</v>
      </c>
      <c r="AI23" s="521">
        <f t="shared" si="15"/>
        <v>-0.11180684257148432</v>
      </c>
      <c r="AJ23" s="520">
        <f>公交!AJ44+出租!AJ44+网约车!AJ44</f>
        <v>6264.938480906374</v>
      </c>
      <c r="AK23" s="521">
        <f t="shared" si="16"/>
        <v>-0.15780495539182238</v>
      </c>
      <c r="AL23" s="520">
        <f>公交!AL44+出租!AL44+网约车!AL44</f>
        <v>6754.2673422979888</v>
      </c>
      <c r="AM23" s="521">
        <f t="shared" si="17"/>
        <v>-4.1063677646279828E-2</v>
      </c>
      <c r="AN23" s="520">
        <f>公交!AN44+出租!AN44+网约车!AN44</f>
        <v>7689.1567126876253</v>
      </c>
      <c r="AO23" s="521">
        <f t="shared" si="18"/>
        <v>3.764802890217589E-2</v>
      </c>
      <c r="AP23" s="520">
        <f>公交!AP44+出租!AP44+网约车!AP44</f>
        <v>7209.9018461853793</v>
      </c>
      <c r="AQ23" s="521">
        <f t="shared" si="19"/>
        <v>-1.05811971104951E-2</v>
      </c>
      <c r="AR23" s="520">
        <f>公交!AR44+出租!AR44+网约车!AR44</f>
        <v>7644.6451686886921</v>
      </c>
      <c r="AS23" s="521">
        <f t="shared" si="20"/>
        <v>-4.536594001985117E-2</v>
      </c>
      <c r="AT23" s="520">
        <f t="shared" si="23"/>
        <v>87682.827584947561</v>
      </c>
      <c r="AU23" s="521">
        <f t="shared" si="21"/>
        <v>-5.3907813025033779E-2</v>
      </c>
      <c r="AV23" s="223"/>
      <c r="AW23" s="520">
        <f>公交!AW44+出租!AW44+网约车!AW44</f>
        <v>8496.8428950108191</v>
      </c>
      <c r="AX23" s="224"/>
      <c r="AY23" s="520">
        <f>公交!AY44+出租!AY44+网约车!AY44</f>
        <v>7978.6320852927838</v>
      </c>
      <c r="AZ23" s="224"/>
      <c r="BA23" s="520">
        <f>公交!BA44+出租!BA44+网约车!BA44</f>
        <v>8278.9571544568134</v>
      </c>
      <c r="BB23" s="224"/>
      <c r="BC23" s="520">
        <f>公交!BC44+出租!BC44+网约车!BC44</f>
        <v>7719.4707397254861</v>
      </c>
      <c r="BD23" s="224"/>
      <c r="BE23" s="520">
        <f>公交!BE44+出租!BE44+网约车!BE44</f>
        <v>7768.7574347681775</v>
      </c>
      <c r="BF23" s="224"/>
      <c r="BG23" s="520">
        <f>公交!BG44+出租!BG44+网约车!BG44</f>
        <v>7593.3246273084433</v>
      </c>
      <c r="BH23" s="224"/>
      <c r="BI23" s="520">
        <f>公交!BI44+出租!BI44+网约车!BI44</f>
        <v>7655.5235354893885</v>
      </c>
      <c r="BJ23" s="224"/>
      <c r="BK23" s="520">
        <f>公交!BK44+出租!BK44+网约车!BK44</f>
        <v>7438.8213526251166</v>
      </c>
      <c r="BL23" s="224"/>
      <c r="BM23" s="520">
        <f>公交!BM44+出租!BM44+网约车!BM44</f>
        <v>7043.4993282135383</v>
      </c>
      <c r="BN23" s="224"/>
      <c r="BO23" s="520">
        <f>公交!BO44+出租!BO44+网约车!BO44</f>
        <v>7410.1781129220644</v>
      </c>
      <c r="BP23" s="224"/>
      <c r="BQ23" s="520">
        <f>公交!BQ44+出租!BQ44+网约车!BQ44</f>
        <v>7287.00710470585</v>
      </c>
      <c r="BR23" s="224"/>
      <c r="BS23" s="520">
        <f>公交!BS44+出租!BS44+网约车!BS44</f>
        <v>8007.9325567408096</v>
      </c>
      <c r="BT23" s="224"/>
      <c r="BU23" s="222">
        <f t="shared" si="22"/>
        <v>92678.946927259298</v>
      </c>
    </row>
    <row r="24" spans="1:73" s="88" customFormat="1" ht="31.2" customHeight="1">
      <c r="A24" s="636" t="s">
        <v>102</v>
      </c>
      <c r="B24" s="221" t="s">
        <v>193</v>
      </c>
      <c r="C24" s="520">
        <f>公交!C47+出租!C47+网约车!C47</f>
        <v>840.47334296025406</v>
      </c>
      <c r="D24" s="521">
        <f t="shared" si="0"/>
        <v>-0.10136981914333065</v>
      </c>
      <c r="E24" s="520">
        <f>公交!E47+出租!E47+网约车!E47</f>
        <v>844.53198288371198</v>
      </c>
      <c r="F24" s="521">
        <f t="shared" si="1"/>
        <v>-6.1088069308242177E-2</v>
      </c>
      <c r="G24" s="520">
        <f>公交!G47+出租!G47+网约车!G47</f>
        <v>851.28884875319307</v>
      </c>
      <c r="H24" s="521">
        <f t="shared" si="2"/>
        <v>-3.827749201628694E-2</v>
      </c>
      <c r="I24" s="520">
        <f>公交!I47+出租!I47+网约车!I47</f>
        <v>885.27550262025193</v>
      </c>
      <c r="J24" s="521">
        <f t="shared" si="3"/>
        <v>2.2437224518516707E-2</v>
      </c>
      <c r="K24" s="520">
        <f>公交!K47+出租!K47+网约车!K47</f>
        <v>881.192870172992</v>
      </c>
      <c r="L24" s="521">
        <f t="shared" si="4"/>
        <v>5.512942082803618E-2</v>
      </c>
      <c r="M24" s="520">
        <f>公交!M47+出租!M47+网约车!M47</f>
        <v>875.13447695139394</v>
      </c>
      <c r="N24" s="521">
        <f t="shared" si="5"/>
        <v>1.4193707606202866E-2</v>
      </c>
      <c r="O24" s="520">
        <f>公交!O47+出租!O47+网约车!O47</f>
        <v>833.13115321341695</v>
      </c>
      <c r="P24" s="521">
        <f t="shared" si="6"/>
        <v>7.7351937713075802E-2</v>
      </c>
      <c r="Q24" s="588"/>
      <c r="R24" s="126"/>
      <c r="S24" s="522">
        <f t="shared" si="7"/>
        <v>6011.0281775552139</v>
      </c>
      <c r="T24" s="523">
        <f>S24/(V24+X24+Z24+AB24+AD24+AF24+AH24+AJ24)-1</f>
        <v>-0.12215731381517847</v>
      </c>
      <c r="U24" s="520">
        <f t="shared" si="8"/>
        <v>5283.8198466764734</v>
      </c>
      <c r="V24" s="520">
        <f>公交!V47+出租!V47+网约车!V47</f>
        <v>935.28279025641666</v>
      </c>
      <c r="W24" s="521">
        <f t="shared" si="9"/>
        <v>-0.14184118983377036</v>
      </c>
      <c r="X24" s="520">
        <f>公交!X47+出租!X47+网约车!X47</f>
        <v>899.47944559772509</v>
      </c>
      <c r="Y24" s="521">
        <f t="shared" si="10"/>
        <v>-0.13195070867693781</v>
      </c>
      <c r="Z24" s="520">
        <f>公交!Z47+出租!Z47+网约车!Z47</f>
        <v>885.17097362933907</v>
      </c>
      <c r="AA24" s="521">
        <f t="shared" si="11"/>
        <v>-0.15951091108642901</v>
      </c>
      <c r="AB24" s="520">
        <f>公交!AB47+出租!AB47+网约车!AB47</f>
        <v>865.84827057440452</v>
      </c>
      <c r="AC24" s="521">
        <f t="shared" si="12"/>
        <v>-0.16121363085368101</v>
      </c>
      <c r="AD24" s="520">
        <f>公交!AD47+出租!AD47+网约车!AD47</f>
        <v>835.15145419929274</v>
      </c>
      <c r="AE24" s="521">
        <f t="shared" si="13"/>
        <v>-7.6901014929818268E-2</v>
      </c>
      <c r="AF24" s="520">
        <f>公交!AF47+出租!AF47+网约车!AF47</f>
        <v>862.8869124192953</v>
      </c>
      <c r="AG24" s="521">
        <f t="shared" si="14"/>
        <v>-9.425256834464768E-2</v>
      </c>
      <c r="AH24" s="520">
        <f>公交!AH47+出租!AH47+网约车!AH47</f>
        <v>773.31383000241044</v>
      </c>
      <c r="AI24" s="521">
        <f t="shared" si="15"/>
        <v>-0.16708402679446388</v>
      </c>
      <c r="AJ24" s="520">
        <f>公交!AJ47+出租!AJ47+网约车!AJ47</f>
        <v>790.36676064850417</v>
      </c>
      <c r="AK24" s="521">
        <f t="shared" si="16"/>
        <v>-0.18694318183435765</v>
      </c>
      <c r="AL24" s="520">
        <f>公交!AL47+出租!AL47+网约车!AL47</f>
        <v>814.10484749643228</v>
      </c>
      <c r="AM24" s="521">
        <f t="shared" si="17"/>
        <v>-0.17566292125679095</v>
      </c>
      <c r="AN24" s="520">
        <f>公交!AN47+出租!AN47+网约车!AN47</f>
        <v>827.09273771277344</v>
      </c>
      <c r="AO24" s="521">
        <f t="shared" si="18"/>
        <v>-0.19448521966178611</v>
      </c>
      <c r="AP24" s="520">
        <f>公交!AP47+出租!AP47+网约车!AP47</f>
        <v>834.70525083434063</v>
      </c>
      <c r="AQ24" s="521">
        <f t="shared" si="19"/>
        <v>-0.1488423110185163</v>
      </c>
      <c r="AR24" s="520">
        <f>公交!AR47+出租!AR47+网约车!AR47</f>
        <v>813.91244253452203</v>
      </c>
      <c r="AS24" s="521">
        <f t="shared" si="20"/>
        <v>-0.1842025644297085</v>
      </c>
      <c r="AT24" s="520">
        <f t="shared" si="23"/>
        <v>10137.315715905455</v>
      </c>
      <c r="AU24" s="521">
        <f t="shared" si="21"/>
        <v>-0.15255273853684037</v>
      </c>
      <c r="AV24" s="223"/>
      <c r="AW24" s="520">
        <f>公交!AW47+出租!AW47+网约车!AW47</f>
        <v>1089.8714540671647</v>
      </c>
      <c r="AX24" s="224"/>
      <c r="AY24" s="520">
        <f>公交!AY47+出租!AY47+网约车!AY47</f>
        <v>1036.2077990142216</v>
      </c>
      <c r="AZ24" s="224"/>
      <c r="BA24" s="520">
        <f>公交!BA47+出租!BA47+网约车!BA47</f>
        <v>1053.1617665299195</v>
      </c>
      <c r="BB24" s="224"/>
      <c r="BC24" s="520">
        <f>公交!BC47+出租!BC47+网约车!BC47</f>
        <v>1032.263163093158</v>
      </c>
      <c r="BD24" s="224"/>
      <c r="BE24" s="520">
        <f>公交!BE47+出租!BE47+网约车!BE47</f>
        <v>904.7257853238757</v>
      </c>
      <c r="BF24" s="224"/>
      <c r="BG24" s="520">
        <f>公交!BG47+出租!BG47+网约车!BG47</f>
        <v>952.67939191643666</v>
      </c>
      <c r="BH24" s="224"/>
      <c r="BI24" s="520">
        <f>公交!BI47+出租!BI47+网约车!BI47</f>
        <v>928.44158940337934</v>
      </c>
      <c r="BJ24" s="224"/>
      <c r="BK24" s="520">
        <f>公交!BK47+出租!BK47+网约车!BK47</f>
        <v>972.09290050807306</v>
      </c>
      <c r="BL24" s="224"/>
      <c r="BM24" s="520">
        <f>公交!BM47+出租!BM47+网约车!BM47</f>
        <v>987.58732136327421</v>
      </c>
      <c r="BN24" s="224"/>
      <c r="BO24" s="520">
        <f>公交!BO47+出租!BO47+网约车!BO47</f>
        <v>1026.7877857753269</v>
      </c>
      <c r="BP24" s="224"/>
      <c r="BQ24" s="520">
        <f>公交!BQ47+出租!BQ47+网约车!BQ47</f>
        <v>980.67051692051268</v>
      </c>
      <c r="BR24" s="224"/>
      <c r="BS24" s="520">
        <f>公交!BS47+出租!BS47+网约车!BS47</f>
        <v>997.68938592648101</v>
      </c>
      <c r="BT24" s="224"/>
      <c r="BU24" s="222">
        <f t="shared" si="22"/>
        <v>11962.178859841824</v>
      </c>
    </row>
    <row r="25" spans="1:73" s="88" customFormat="1" ht="31.2" customHeight="1">
      <c r="A25" s="598"/>
      <c r="B25" s="221" t="s">
        <v>194</v>
      </c>
      <c r="C25" s="520">
        <f>公交!C48+出租!C48+网约车!C48</f>
        <v>5268.94233389282</v>
      </c>
      <c r="D25" s="521">
        <f t="shared" si="0"/>
        <v>0.10057541561589112</v>
      </c>
      <c r="E25" s="520">
        <f>公交!E48+出租!E48+网约车!E48</f>
        <v>5277.5448064644988</v>
      </c>
      <c r="F25" s="521">
        <f t="shared" si="1"/>
        <v>8.1003253904552874E-2</v>
      </c>
      <c r="G25" s="520">
        <f>公交!G48+出租!G48+网约车!G48</f>
        <v>5416.7590826985888</v>
      </c>
      <c r="H25" s="521">
        <f t="shared" si="2"/>
        <v>0.13085344619245109</v>
      </c>
      <c r="I25" s="520">
        <f>公交!I48+出租!I48+网约车!I48</f>
        <v>5636.5542416548415</v>
      </c>
      <c r="J25" s="521">
        <f t="shared" si="3"/>
        <v>0.22777136230775819</v>
      </c>
      <c r="K25" s="520">
        <f>公交!K48+出租!K48+网约车!K48</f>
        <v>5606.6583283189793</v>
      </c>
      <c r="L25" s="521">
        <f t="shared" si="4"/>
        <v>0.27080323565231068</v>
      </c>
      <c r="M25" s="520">
        <f>公交!M48+出租!M48+网约车!M48</f>
        <v>5577.5917163980757</v>
      </c>
      <c r="N25" s="521">
        <f t="shared" si="5"/>
        <v>0.28504680880393929</v>
      </c>
      <c r="O25" s="520">
        <f>公交!O48+出租!O48+网约车!O48</f>
        <v>5039.4826650849482</v>
      </c>
      <c r="P25" s="521">
        <f t="shared" si="6"/>
        <v>9.994186842794317E-2</v>
      </c>
      <c r="Q25" s="588"/>
      <c r="R25" s="126"/>
      <c r="S25" s="522">
        <f t="shared" si="7"/>
        <v>37823.533174512755</v>
      </c>
      <c r="T25" s="523">
        <f>S25/(V25+X25+Z25+AB25+AD25+AF25+AH25+AJ25)-1</f>
        <v>1.8307288845669234E-2</v>
      </c>
      <c r="U25" s="520">
        <f t="shared" si="8"/>
        <v>27802.662116791191</v>
      </c>
      <c r="V25" s="520">
        <f>公交!V48+出租!V48+网约车!V48</f>
        <v>4787.4432402656175</v>
      </c>
      <c r="W25" s="521">
        <f t="shared" si="9"/>
        <v>-4.1707538851267878E-2</v>
      </c>
      <c r="X25" s="520">
        <f>公交!X48+出租!X48+网约车!X48</f>
        <v>4882.0804076233426</v>
      </c>
      <c r="Y25" s="521">
        <f t="shared" si="10"/>
        <v>1.2937128031945244E-2</v>
      </c>
      <c r="Z25" s="520">
        <f>公交!Z48+出租!Z48+网约车!Z48</f>
        <v>4789.9744223591933</v>
      </c>
      <c r="AA25" s="521">
        <f t="shared" si="11"/>
        <v>2.4316330895775895E-2</v>
      </c>
      <c r="AB25" s="520">
        <f>公交!AB48+出租!AB48+网约车!AB48</f>
        <v>4590.8826469613969</v>
      </c>
      <c r="AC25" s="521">
        <f t="shared" si="12"/>
        <v>2.1533608290145168E-3</v>
      </c>
      <c r="AD25" s="520">
        <f>公交!AD48+出租!AD48+网约车!AD48</f>
        <v>4411.9012062800175</v>
      </c>
      <c r="AE25" s="521">
        <f t="shared" si="13"/>
        <v>5.8551759521000335E-2</v>
      </c>
      <c r="AF25" s="520">
        <f>公交!AF48+出租!AF48+网约车!AF48</f>
        <v>4340.380193301623</v>
      </c>
      <c r="AG25" s="521">
        <f t="shared" si="14"/>
        <v>-1.3297996212155883E-2</v>
      </c>
      <c r="AH25" s="520">
        <f>公交!AH48+出租!AH48+网约车!AH48</f>
        <v>4581.5900001037944</v>
      </c>
      <c r="AI25" s="521">
        <f t="shared" si="15"/>
        <v>8.0494996355169324E-2</v>
      </c>
      <c r="AJ25" s="520">
        <f>公交!AJ48+出租!AJ48+网约车!AJ48</f>
        <v>4759.2836201306</v>
      </c>
      <c r="AK25" s="521">
        <f t="shared" si="16"/>
        <v>4.4452530151858127E-2</v>
      </c>
      <c r="AL25" s="520">
        <f>公交!AL48+出租!AL48+网约车!AL48</f>
        <v>5118.2131529144108</v>
      </c>
      <c r="AM25" s="521">
        <f t="shared" si="17"/>
        <v>0.10588472548892125</v>
      </c>
      <c r="AN25" s="520">
        <f>公交!AN48+出租!AN48+网约车!AN48</f>
        <v>5344.8740321935566</v>
      </c>
      <c r="AO25" s="521">
        <f t="shared" si="18"/>
        <v>0.11239053784121245</v>
      </c>
      <c r="AP25" s="520">
        <f>公交!AP48+出租!AP48+网约车!AP48</f>
        <v>5368.4398001365653</v>
      </c>
      <c r="AQ25" s="521">
        <f t="shared" si="19"/>
        <v>0.17942289087144747</v>
      </c>
      <c r="AR25" s="520">
        <f>公交!AR48+出租!AR48+网约车!AR48</f>
        <v>5177.8070857755729</v>
      </c>
      <c r="AS25" s="521">
        <f t="shared" si="20"/>
        <v>0.10046912710074474</v>
      </c>
      <c r="AT25" s="520">
        <f t="shared" si="23"/>
        <v>58152.869808045689</v>
      </c>
      <c r="AU25" s="521">
        <f t="shared" si="21"/>
        <v>5.4900353052699691E-2</v>
      </c>
      <c r="AV25" s="223"/>
      <c r="AW25" s="520">
        <f>公交!AW48+出租!AW48+网约车!AW48</f>
        <v>4995.8060136743379</v>
      </c>
      <c r="AX25" s="224"/>
      <c r="AY25" s="520">
        <f>公交!AY48+出租!AY48+网约车!AY48</f>
        <v>4819.7269825708026</v>
      </c>
      <c r="AZ25" s="224"/>
      <c r="BA25" s="520">
        <f>公交!BA48+出租!BA48+网约车!BA48</f>
        <v>4676.2648196483487</v>
      </c>
      <c r="BB25" s="224"/>
      <c r="BC25" s="520">
        <f>公交!BC48+出租!BC48+网约车!BC48</f>
        <v>4581.0180621094423</v>
      </c>
      <c r="BD25" s="224"/>
      <c r="BE25" s="520">
        <f>公交!BE48+出租!BE48+网约车!BE48</f>
        <v>4167.8653562263444</v>
      </c>
      <c r="BF25" s="224"/>
      <c r="BG25" s="520">
        <f>公交!BG48+出租!BG48+网约车!BG48</f>
        <v>4398.8764354783561</v>
      </c>
      <c r="BH25" s="224"/>
      <c r="BI25" s="520">
        <f>公交!BI48+出租!BI48+网约车!BI48</f>
        <v>4240.2695205057489</v>
      </c>
      <c r="BJ25" s="224"/>
      <c r="BK25" s="520">
        <f>公交!BK48+出租!BK48+网约车!BK48</f>
        <v>4556.7256363854312</v>
      </c>
      <c r="BL25" s="224"/>
      <c r="BM25" s="520">
        <f>公交!BM48+出租!BM48+网约车!BM48</f>
        <v>4628.1615388544269</v>
      </c>
      <c r="BN25" s="224"/>
      <c r="BO25" s="520">
        <f>公交!BO48+出租!BO48+网约车!BO48</f>
        <v>4804.8539162929374</v>
      </c>
      <c r="BP25" s="224"/>
      <c r="BQ25" s="520">
        <f>公交!BQ48+出租!BQ48+网约车!BQ48</f>
        <v>4551.7514045958133</v>
      </c>
      <c r="BR25" s="224"/>
      <c r="BS25" s="520">
        <f>公交!BS48+出租!BS48+网约车!BS48</f>
        <v>4705.0907274580541</v>
      </c>
      <c r="BT25" s="224"/>
      <c r="BU25" s="222">
        <f t="shared" si="22"/>
        <v>55126.410413800048</v>
      </c>
    </row>
    <row r="26" spans="1:73" s="88" customFormat="1" ht="31.2" customHeight="1">
      <c r="A26" s="636" t="s">
        <v>103</v>
      </c>
      <c r="B26" s="221" t="s">
        <v>193</v>
      </c>
      <c r="C26" s="520">
        <f>公交!C51+出租!C51+网约车!C51</f>
        <v>817.7903620644729</v>
      </c>
      <c r="D26" s="521">
        <f t="shared" si="0"/>
        <v>-0.11991362884733692</v>
      </c>
      <c r="E26" s="520">
        <f>公交!E51+出租!E51+网约车!E51</f>
        <v>743.7475392406717</v>
      </c>
      <c r="F26" s="521">
        <f t="shared" si="1"/>
        <v>-3.9632089071582444E-2</v>
      </c>
      <c r="G26" s="520">
        <f>公交!G51+出租!G51+网约车!G51</f>
        <v>855.69580473472399</v>
      </c>
      <c r="H26" s="521">
        <f t="shared" si="2"/>
        <v>2.4274964435524238E-2</v>
      </c>
      <c r="I26" s="520">
        <f>公交!I51+出租!I51+网约车!I51</f>
        <v>865.74424349288302</v>
      </c>
      <c r="J26" s="521">
        <f t="shared" si="3"/>
        <v>4.8374431361810855E-2</v>
      </c>
      <c r="K26" s="520">
        <f>公交!K51+出租!K51+网约车!K51</f>
        <v>884.22932084219997</v>
      </c>
      <c r="L26" s="521">
        <f t="shared" si="4"/>
        <v>7.625732271056318E-2</v>
      </c>
      <c r="M26" s="520">
        <f>公交!M51+出租!M51+网约车!M51</f>
        <v>855.83946570170792</v>
      </c>
      <c r="N26" s="521">
        <f t="shared" si="5"/>
        <v>4.4321874112934312E-2</v>
      </c>
      <c r="O26" s="520">
        <f>公交!O51+出租!O51+网约车!O51</f>
        <v>749.86003879499003</v>
      </c>
      <c r="P26" s="521">
        <f t="shared" si="6"/>
        <v>2.1449923921403879E-2</v>
      </c>
      <c r="Q26" s="588"/>
      <c r="R26" s="126"/>
      <c r="S26" s="522">
        <f t="shared" si="7"/>
        <v>5772.9067748716498</v>
      </c>
      <c r="T26" s="523">
        <f>S26/(V26+X26+Z26+AB26+AD26+AF26+AH26+AJ26)-1</f>
        <v>-0.10461269289574071</v>
      </c>
      <c r="U26" s="520">
        <f t="shared" si="8"/>
        <v>5005.9640752425485</v>
      </c>
      <c r="V26" s="520">
        <f>公交!V51+出租!V51+网约车!V51</f>
        <v>929.21602796030106</v>
      </c>
      <c r="W26" s="521">
        <f t="shared" si="9"/>
        <v>3.5374562299309575E-2</v>
      </c>
      <c r="X26" s="520">
        <f>公交!X51+出租!X51+网约车!X51</f>
        <v>774.44022314496931</v>
      </c>
      <c r="Y26" s="521">
        <f t="shared" si="10"/>
        <v>-8.3001770523301488E-2</v>
      </c>
      <c r="Z26" s="520">
        <f>公交!Z51+出租!Z51+网约车!Z51</f>
        <v>835.41610841410738</v>
      </c>
      <c r="AA26" s="521">
        <f t="shared" si="11"/>
        <v>-8.0855597820985503E-2</v>
      </c>
      <c r="AB26" s="520">
        <f>公交!AB51+出租!AB51+网约车!AB51</f>
        <v>825.79679320136029</v>
      </c>
      <c r="AC26" s="521">
        <f t="shared" si="12"/>
        <v>-0.11782853479979771</v>
      </c>
      <c r="AD26" s="520">
        <f>公交!AD51+出租!AD51+网约车!AD51</f>
        <v>821.5779834280346</v>
      </c>
      <c r="AE26" s="521">
        <f t="shared" si="13"/>
        <v>-0.11929284154261754</v>
      </c>
      <c r="AF26" s="520">
        <f>公交!AF51+出租!AF51+网约车!AF51</f>
        <v>819.51693909377627</v>
      </c>
      <c r="AG26" s="521">
        <f t="shared" si="14"/>
        <v>-0.1005311498657302</v>
      </c>
      <c r="AH26" s="520">
        <f>公交!AH51+出租!AH51+网约车!AH51</f>
        <v>734.11336300876599</v>
      </c>
      <c r="AI26" s="521">
        <f t="shared" si="15"/>
        <v>-0.16831217053635328</v>
      </c>
      <c r="AJ26" s="520">
        <f>公交!AJ51+出租!AJ51+网约车!AJ51</f>
        <v>707.30765316974316</v>
      </c>
      <c r="AK26" s="521">
        <f t="shared" si="16"/>
        <v>-0.21057956136393441</v>
      </c>
      <c r="AL26" s="520">
        <f>公交!AL51+出租!AL51+网约车!AL51</f>
        <v>766.01625185314811</v>
      </c>
      <c r="AM26" s="521">
        <f t="shared" si="17"/>
        <v>-0.1337823601344138</v>
      </c>
      <c r="AN26" s="520">
        <f>公交!AN51+出租!AN51+网约车!AN51</f>
        <v>815.72496359414902</v>
      </c>
      <c r="AO26" s="521">
        <f t="shared" si="18"/>
        <v>-0.10802032145302021</v>
      </c>
      <c r="AP26" s="520">
        <f>公交!AP51+出租!AP51+网约车!AP51</f>
        <v>812.10296869086903</v>
      </c>
      <c r="AQ26" s="521">
        <f t="shared" si="19"/>
        <v>-6.5439521595922923E-2</v>
      </c>
      <c r="AR26" s="520">
        <f>公交!AR51+出租!AR51+网约车!AR51</f>
        <v>846.90970396997</v>
      </c>
      <c r="AS26" s="521">
        <f t="shared" si="20"/>
        <v>-0.10836460084354615</v>
      </c>
      <c r="AT26" s="520">
        <f t="shared" si="23"/>
        <v>9688.1389795291943</v>
      </c>
      <c r="AU26" s="521">
        <f t="shared" si="21"/>
        <v>-0.10521068928199673</v>
      </c>
      <c r="AV26" s="223"/>
      <c r="AW26" s="520">
        <f>公交!AW51+出租!AW51+网约车!AW51</f>
        <v>897.46847353168801</v>
      </c>
      <c r="AX26" s="224"/>
      <c r="AY26" s="520">
        <f>公交!AY51+出租!AY51+网约车!AY51</f>
        <v>844.53840612856743</v>
      </c>
      <c r="AZ26" s="224"/>
      <c r="BA26" s="520">
        <f>公交!BA51+出租!BA51+网约车!BA51</f>
        <v>908.90626808321679</v>
      </c>
      <c r="BB26" s="224"/>
      <c r="BC26" s="520">
        <f>公交!BC51+出租!BC51+网约车!BC51</f>
        <v>936.09556166493303</v>
      </c>
      <c r="BD26" s="224"/>
      <c r="BE26" s="520">
        <f>公交!BE51+出租!BE51+网约车!BE51</f>
        <v>932.86170725248041</v>
      </c>
      <c r="BF26" s="224"/>
      <c r="BG26" s="520">
        <f>公交!BG51+出租!BG51+网约车!BG51</f>
        <v>911.11208461687295</v>
      </c>
      <c r="BH26" s="224"/>
      <c r="BI26" s="520">
        <f>公交!BI51+出租!BI51+网约车!BI51</f>
        <v>882.67897761855397</v>
      </c>
      <c r="BJ26" s="224"/>
      <c r="BK26" s="520">
        <f>公交!BK51+出租!BK51+网约车!BK51</f>
        <v>895.98345640987691</v>
      </c>
      <c r="BL26" s="224"/>
      <c r="BM26" s="520">
        <f>公交!BM51+出租!BM51+网约车!BM51</f>
        <v>884.32308071215607</v>
      </c>
      <c r="BN26" s="224"/>
      <c r="BO26" s="520">
        <f>公交!BO51+出租!BO51+网约车!BO51</f>
        <v>914.51070378974498</v>
      </c>
      <c r="BP26" s="224"/>
      <c r="BQ26" s="520">
        <f>公交!BQ51+出租!BQ51+网约车!BQ51</f>
        <v>868.96780621161588</v>
      </c>
      <c r="BR26" s="224"/>
      <c r="BS26" s="520">
        <f>公交!BS51+出租!BS51+网约车!BS51</f>
        <v>949.83858286829195</v>
      </c>
      <c r="BT26" s="224"/>
      <c r="BU26" s="222">
        <f t="shared" si="22"/>
        <v>10827.285108888</v>
      </c>
    </row>
    <row r="27" spans="1:73" s="88" customFormat="1" ht="31.2" customHeight="1">
      <c r="A27" s="598"/>
      <c r="B27" s="221" t="s">
        <v>194</v>
      </c>
      <c r="C27" s="520">
        <f>公交!C52+出租!C52+网约车!C52</f>
        <v>3839.1194695463114</v>
      </c>
      <c r="D27" s="521">
        <f t="shared" si="0"/>
        <v>-6.8878283341560875E-2</v>
      </c>
      <c r="E27" s="520">
        <f>公交!E52+出租!E52+网约车!E52</f>
        <v>3330.8503930795418</v>
      </c>
      <c r="F27" s="521">
        <f t="shared" si="1"/>
        <v>-3.5709036935566263E-2</v>
      </c>
      <c r="G27" s="520">
        <f>公交!G52+出租!G52+网约车!G52</f>
        <v>4042.0336461516331</v>
      </c>
      <c r="H27" s="521">
        <f t="shared" si="2"/>
        <v>9.3064487328474055E-2</v>
      </c>
      <c r="I27" s="520">
        <f>公交!I52+出租!I52+网约车!I52</f>
        <v>4100.7616363502157</v>
      </c>
      <c r="J27" s="521">
        <f t="shared" si="3"/>
        <v>0.11087265562953386</v>
      </c>
      <c r="K27" s="520">
        <f>公交!K52+出租!K52+网约车!K52</f>
        <v>4150.4997982146988</v>
      </c>
      <c r="L27" s="521">
        <f t="shared" si="4"/>
        <v>0.13098738300926027</v>
      </c>
      <c r="M27" s="520">
        <f>公交!M52+出租!M52+网约车!M52</f>
        <v>4024.8000971712618</v>
      </c>
      <c r="N27" s="521">
        <f t="shared" si="5"/>
        <v>9.1959025494918745E-2</v>
      </c>
      <c r="O27" s="520">
        <f>公交!O52+出租!O52+网约车!O52</f>
        <v>3528.2664546209412</v>
      </c>
      <c r="P27" s="521">
        <f t="shared" si="6"/>
        <v>2.5746212114899247E-2</v>
      </c>
      <c r="Q27" s="588"/>
      <c r="R27" s="126"/>
      <c r="S27" s="522">
        <f t="shared" si="7"/>
        <v>27016.331495134604</v>
      </c>
      <c r="T27" s="523">
        <f>S27/(V27+X27+Z27+AB27+AD27+AF27+AH27+AJ27)-1</f>
        <v>-7.0977715409636932E-2</v>
      </c>
      <c r="U27" s="520">
        <f t="shared" si="8"/>
        <v>22322.332492563808</v>
      </c>
      <c r="V27" s="520">
        <f>公交!V52+出租!V52+网约车!V52</f>
        <v>4123.1123717358269</v>
      </c>
      <c r="W27" s="521">
        <f t="shared" si="9"/>
        <v>9.6910822394093987E-3</v>
      </c>
      <c r="X27" s="520">
        <f>公交!X52+出租!X52+网约车!X52</f>
        <v>3454.1964206471312</v>
      </c>
      <c r="Y27" s="521">
        <f t="shared" si="10"/>
        <v>-0.12286246993338601</v>
      </c>
      <c r="Z27" s="520">
        <f>公交!Z52+出租!Z52+网约车!Z52</f>
        <v>3697.891289132122</v>
      </c>
      <c r="AA27" s="521">
        <f t="shared" si="11"/>
        <v>-0.11211795573492822</v>
      </c>
      <c r="AB27" s="520">
        <f>公交!AB52+出租!AB52+网约车!AB52</f>
        <v>3691.4777004987177</v>
      </c>
      <c r="AC27" s="521">
        <f t="shared" si="12"/>
        <v>-0.11451807120311819</v>
      </c>
      <c r="AD27" s="520">
        <f>公交!AD52+出租!AD52+网约车!AD52</f>
        <v>3669.8020336631071</v>
      </c>
      <c r="AE27" s="521">
        <f t="shared" si="13"/>
        <v>-0.11790899441763703</v>
      </c>
      <c r="AF27" s="520">
        <f>公交!AF52+出租!AF52+网约车!AF52</f>
        <v>3685.8526768869042</v>
      </c>
      <c r="AG27" s="521">
        <f t="shared" si="14"/>
        <v>-9.3635179383783296E-2</v>
      </c>
      <c r="AH27" s="520">
        <f>公交!AH52+出租!AH52+网约车!AH52</f>
        <v>3439.7070278683336</v>
      </c>
      <c r="AI27" s="521">
        <f t="shared" si="15"/>
        <v>-0.13264704054260379</v>
      </c>
      <c r="AJ27" s="520">
        <f>公交!AJ52+出租!AJ52+网约车!AJ52</f>
        <v>3318.3517072626869</v>
      </c>
      <c r="AK27" s="521">
        <f t="shared" si="16"/>
        <v>-0.19629418898852879</v>
      </c>
      <c r="AL27" s="520">
        <f>公交!AL52+出租!AL52+网约车!AL52</f>
        <v>3636.1125137799618</v>
      </c>
      <c r="AM27" s="521">
        <f t="shared" si="17"/>
        <v>-9.7035340984132357E-2</v>
      </c>
      <c r="AN27" s="520">
        <f>公交!AN52+出租!AN52+网约车!AN52</f>
        <v>3843.0500834583258</v>
      </c>
      <c r="AO27" s="521">
        <f t="shared" si="18"/>
        <v>-6.3892384413672509E-2</v>
      </c>
      <c r="AP27" s="520">
        <f>公交!AP52+出租!AP52+网约车!AP52</f>
        <v>3845.1096071704128</v>
      </c>
      <c r="AQ27" s="521">
        <f t="shared" si="19"/>
        <v>-1.684027130327681E-2</v>
      </c>
      <c r="AR27" s="520">
        <f>公交!AR52+出租!AR52+网约车!AR52</f>
        <v>3976.894475716952</v>
      </c>
      <c r="AS27" s="521">
        <f t="shared" si="20"/>
        <v>-6.8357016941875792E-2</v>
      </c>
      <c r="AT27" s="520">
        <f t="shared" si="23"/>
        <v>44381.557907820483</v>
      </c>
      <c r="AU27" s="521">
        <f t="shared" si="21"/>
        <v>-9.404540588099719E-2</v>
      </c>
      <c r="AV27" s="223"/>
      <c r="AW27" s="520">
        <f>公交!AW52+出租!AW52+网约车!AW52</f>
        <v>4083.5384646471402</v>
      </c>
      <c r="AX27" s="224"/>
      <c r="AY27" s="520">
        <f>公交!AY52+出租!AY52+网约车!AY52</f>
        <v>3938.0328651366713</v>
      </c>
      <c r="AZ27" s="224"/>
      <c r="BA27" s="520">
        <f>公交!BA52+出租!BA52+网约车!BA52</f>
        <v>4164.8452212962411</v>
      </c>
      <c r="BB27" s="224"/>
      <c r="BC27" s="520">
        <f>公交!BC52+出租!BC52+网约车!BC52</f>
        <v>4168.8910642302844</v>
      </c>
      <c r="BD27" s="224"/>
      <c r="BE27" s="520">
        <f>公交!BE52+出租!BE52+网约车!BE52</f>
        <v>4160.3440126229116</v>
      </c>
      <c r="BF27" s="224"/>
      <c r="BG27" s="520">
        <f>公交!BG52+出租!BG52+网约车!BG52</f>
        <v>4066.6325446975948</v>
      </c>
      <c r="BH27" s="224"/>
      <c r="BI27" s="520">
        <f>公交!BI52+出租!BI52+网约车!BI52</f>
        <v>3965.7523391863051</v>
      </c>
      <c r="BJ27" s="224"/>
      <c r="BK27" s="520">
        <f>公交!BK52+出租!BK52+网约车!BK52</f>
        <v>4128.8138791562433</v>
      </c>
      <c r="BL27" s="224"/>
      <c r="BM27" s="520">
        <f>公交!BM52+出租!BM52+网约车!BM52</f>
        <v>4026.860273516048</v>
      </c>
      <c r="BN27" s="224"/>
      <c r="BO27" s="520">
        <f>公交!BO52+出租!BO52+网约车!BO52</f>
        <v>4105.3507304833174</v>
      </c>
      <c r="BP27" s="224"/>
      <c r="BQ27" s="520">
        <f>公交!BQ52+出租!BQ52+网约车!BQ52</f>
        <v>3910.9714270614918</v>
      </c>
      <c r="BR27" s="224"/>
      <c r="BS27" s="520">
        <f>公交!BS52+出租!BS52+网约车!BS52</f>
        <v>4268.6893456362113</v>
      </c>
      <c r="BT27" s="224"/>
      <c r="BU27" s="222">
        <f t="shared" si="22"/>
        <v>48988.722167670465</v>
      </c>
    </row>
    <row r="28" spans="1:73" s="88" customFormat="1" ht="31.2" customHeight="1">
      <c r="A28" s="636" t="s">
        <v>104</v>
      </c>
      <c r="B28" s="221" t="s">
        <v>193</v>
      </c>
      <c r="C28" s="520">
        <f>公交!C55+出租!C55+网约车!C55</f>
        <v>379.73686879759805</v>
      </c>
      <c r="D28" s="521">
        <f t="shared" si="0"/>
        <v>0.14978087422186204</v>
      </c>
      <c r="E28" s="520">
        <f>公交!E55+出租!E55+网约车!E55</f>
        <v>401.33550157029771</v>
      </c>
      <c r="F28" s="521">
        <f t="shared" si="1"/>
        <v>0.19794119411426347</v>
      </c>
      <c r="G28" s="520">
        <f>公交!G55+出租!G55+网约车!G55</f>
        <v>388.64611266776376</v>
      </c>
      <c r="H28" s="521">
        <f t="shared" si="2"/>
        <v>0.22775489122993964</v>
      </c>
      <c r="I28" s="520">
        <f>公交!I55+出租!I55+网约车!I55</f>
        <v>382.23010787897977</v>
      </c>
      <c r="J28" s="521">
        <f t="shared" si="3"/>
        <v>0.22516013963850967</v>
      </c>
      <c r="K28" s="520">
        <f>公交!K55+出租!K55+网约车!K55</f>
        <v>384.16646748681342</v>
      </c>
      <c r="L28" s="521">
        <f t="shared" si="4"/>
        <v>0.18407656492855318</v>
      </c>
      <c r="M28" s="520">
        <f>公交!M55+出租!M55+网约车!M55</f>
        <v>373.42904749597096</v>
      </c>
      <c r="N28" s="521">
        <f t="shared" si="5"/>
        <v>0.20698674322451915</v>
      </c>
      <c r="O28" s="520">
        <f>公交!O55+出租!O55+网约车!O55</f>
        <v>362.16079811374692</v>
      </c>
      <c r="P28" s="521">
        <f t="shared" si="6"/>
        <v>0.21778389228722372</v>
      </c>
      <c r="Q28" s="588"/>
      <c r="R28" s="126"/>
      <c r="S28" s="522">
        <f t="shared" si="7"/>
        <v>2671.7049040111706</v>
      </c>
      <c r="T28" s="523">
        <f>S28/(V28+X28+Z28+AB28+AD28+AF28+AH28+AJ28)-1</f>
        <v>5.8328984001924988E-2</v>
      </c>
      <c r="U28" s="520">
        <f t="shared" si="8"/>
        <v>1927.6574402134117</v>
      </c>
      <c r="V28" s="520">
        <f>公交!V55+出租!V55+网约车!V55</f>
        <v>330.26890367661821</v>
      </c>
      <c r="W28" s="521">
        <f t="shared" si="9"/>
        <v>-2.9310956548271649E-2</v>
      </c>
      <c r="X28" s="520">
        <f>公交!X55+出租!X55+网约车!X55</f>
        <v>335.02103737824802</v>
      </c>
      <c r="Y28" s="521">
        <f t="shared" si="10"/>
        <v>-8.0632038996273248E-2</v>
      </c>
      <c r="Z28" s="520">
        <f>公交!Z55+出租!Z55+网约车!Z55</f>
        <v>316.55024585438719</v>
      </c>
      <c r="AA28" s="521">
        <f t="shared" si="11"/>
        <v>-5.9407286667416126E-2</v>
      </c>
      <c r="AB28" s="520">
        <f>公交!AB55+出租!AB55+网约车!AB55</f>
        <v>311.98379339353863</v>
      </c>
      <c r="AC28" s="521">
        <f t="shared" si="12"/>
        <v>-1.6687727442534217E-2</v>
      </c>
      <c r="AD28" s="520">
        <f>公交!AD55+出租!AD55+网约车!AD55</f>
        <v>324.44394126658011</v>
      </c>
      <c r="AE28" s="521">
        <f t="shared" si="13"/>
        <v>4.4738241272506807E-2</v>
      </c>
      <c r="AF28" s="520">
        <f>公交!AF55+出租!AF55+网约车!AF55</f>
        <v>309.38951864403958</v>
      </c>
      <c r="AG28" s="521">
        <f t="shared" si="14"/>
        <v>-6.4284881273045547E-2</v>
      </c>
      <c r="AH28" s="520">
        <f>公交!AH55+出租!AH55+网约车!AH55</f>
        <v>297.39332274591175</v>
      </c>
      <c r="AI28" s="521">
        <f t="shared" si="15"/>
        <v>-4.1438367414533994E-2</v>
      </c>
      <c r="AJ28" s="520">
        <f>公交!AJ55+出租!AJ55+网约车!AJ55</f>
        <v>299.40519014940401</v>
      </c>
      <c r="AK28" s="521">
        <f t="shared" si="16"/>
        <v>7.6682743413567511E-3</v>
      </c>
      <c r="AL28" s="520">
        <f>公交!AL55+出租!AL55+网约车!AL55</f>
        <v>296.4017802604568</v>
      </c>
      <c r="AM28" s="521">
        <f t="shared" si="17"/>
        <v>-3.4252483201515638E-3</v>
      </c>
      <c r="AN28" s="520">
        <f>公交!AN55+出租!AN55+网约车!AN55</f>
        <v>321.31037027830979</v>
      </c>
      <c r="AO28" s="521">
        <f t="shared" si="18"/>
        <v>1.1239256921546925E-2</v>
      </c>
      <c r="AP28" s="520">
        <f>公交!AP55+出租!AP55+网约车!AP55</f>
        <v>324.31888503908249</v>
      </c>
      <c r="AQ28" s="521">
        <f t="shared" si="19"/>
        <v>1.0952041995649475E-2</v>
      </c>
      <c r="AR28" s="520">
        <f>公交!AR55+出租!AR55+网约车!AR55</f>
        <v>354.39937263244155</v>
      </c>
      <c r="AS28" s="521">
        <f t="shared" si="20"/>
        <v>3.7064049169645674E-2</v>
      </c>
      <c r="AT28" s="520">
        <f t="shared" si="23"/>
        <v>3820.8863613190179</v>
      </c>
      <c r="AU28" s="521">
        <f t="shared" si="21"/>
        <v>-1.6436393477996747E-2</v>
      </c>
      <c r="AV28" s="223"/>
      <c r="AW28" s="520">
        <f>公交!AW55+出租!AW55+网约车!AW55</f>
        <v>340.24171376468433</v>
      </c>
      <c r="AX28" s="224"/>
      <c r="AY28" s="520">
        <f>公交!AY55+出租!AY55+网约车!AY55</f>
        <v>364.40364640560927</v>
      </c>
      <c r="AZ28" s="224"/>
      <c r="BA28" s="520">
        <f>公交!BA55+出租!BA55+网约车!BA55</f>
        <v>336.54337458433861</v>
      </c>
      <c r="BB28" s="224"/>
      <c r="BC28" s="520">
        <f>公交!BC55+出租!BC55+网约车!BC55</f>
        <v>317.27844968527631</v>
      </c>
      <c r="BD28" s="224"/>
      <c r="BE28" s="520">
        <f>公交!BE55+出租!BE55+网约车!BE55</f>
        <v>310.5504598658153</v>
      </c>
      <c r="BF28" s="224"/>
      <c r="BG28" s="520">
        <f>公交!BG55+出租!BG55+网约车!BG55</f>
        <v>330.6449927462599</v>
      </c>
      <c r="BH28" s="224"/>
      <c r="BI28" s="520">
        <f>公交!BI55+出租!BI55+网约车!BI55</f>
        <v>310.24955791707629</v>
      </c>
      <c r="BJ28" s="224"/>
      <c r="BK28" s="520">
        <f>公交!BK55+出租!BK55+网约车!BK55</f>
        <v>297.1267407868969</v>
      </c>
      <c r="BL28" s="224"/>
      <c r="BM28" s="520">
        <f>公交!BM55+出租!BM55+网约车!BM55</f>
        <v>297.42051939489278</v>
      </c>
      <c r="BN28" s="224"/>
      <c r="BO28" s="520">
        <f>公交!BO55+出租!BO55+网约车!BO55</f>
        <v>317.73921757790043</v>
      </c>
      <c r="BP28" s="224"/>
      <c r="BQ28" s="520">
        <f>公交!BQ55+出租!BQ55+网约车!BQ55</f>
        <v>320.80541070857066</v>
      </c>
      <c r="BR28" s="224"/>
      <c r="BS28" s="520">
        <f>公交!BS55+出租!BS55+网约车!BS55</f>
        <v>341.73335091135527</v>
      </c>
      <c r="BT28" s="224"/>
      <c r="BU28" s="222">
        <f t="shared" si="22"/>
        <v>3884.7374343486767</v>
      </c>
    </row>
    <row r="29" spans="1:73" s="88" customFormat="1" ht="31.2" customHeight="1">
      <c r="A29" s="598"/>
      <c r="B29" s="221" t="s">
        <v>194</v>
      </c>
      <c r="C29" s="520">
        <f>公交!C56+出租!C56+网约车!C56</f>
        <v>1726.8031345844279</v>
      </c>
      <c r="D29" s="521">
        <f t="shared" si="0"/>
        <v>9.7448786635897289E-2</v>
      </c>
      <c r="E29" s="520">
        <f>公交!E56+出租!E56+网约车!E56</f>
        <v>1846.4462756389489</v>
      </c>
      <c r="F29" s="521">
        <f t="shared" si="1"/>
        <v>0.15661030912205542</v>
      </c>
      <c r="G29" s="520">
        <f>公交!G56+出租!G56+网约车!G56</f>
        <v>1785.246480591095</v>
      </c>
      <c r="H29" s="521">
        <f t="shared" si="2"/>
        <v>0.18597202911099675</v>
      </c>
      <c r="I29" s="520">
        <f>公交!I56+出租!I56+网约车!I56</f>
        <v>1761.863310928936</v>
      </c>
      <c r="J29" s="521">
        <f t="shared" si="3"/>
        <v>0.18976685523185655</v>
      </c>
      <c r="K29" s="520">
        <f>公交!K56+出租!K56+网约车!K56</f>
        <v>1775.7216516779599</v>
      </c>
      <c r="L29" s="521">
        <f t="shared" si="4"/>
        <v>0.15682140605680983</v>
      </c>
      <c r="M29" s="520">
        <f>公交!M56+出租!M56+网约车!M56</f>
        <v>1716.8815514482551</v>
      </c>
      <c r="N29" s="521">
        <f t="shared" si="5"/>
        <v>0.17539153964604126</v>
      </c>
      <c r="O29" s="520">
        <f>公交!O56+出租!O56+网约车!O56</f>
        <v>1655.9020132176149</v>
      </c>
      <c r="P29" s="521">
        <f t="shared" si="6"/>
        <v>0.18565559338735205</v>
      </c>
      <c r="Q29" s="588"/>
      <c r="R29" s="126"/>
      <c r="S29" s="522">
        <f t="shared" si="7"/>
        <v>12268.86441808724</v>
      </c>
      <c r="T29" s="523">
        <f>S29/(V29+X29+Z29+AB29+AD29+AF29+AH29+AJ29)-1</f>
        <v>2.6482641824535857E-2</v>
      </c>
      <c r="U29" s="520">
        <f t="shared" si="8"/>
        <v>9151.7390049932292</v>
      </c>
      <c r="V29" s="520">
        <f>公交!V56+出租!V56+网约车!V56</f>
        <v>1573.470357443962</v>
      </c>
      <c r="W29" s="521">
        <f t="shared" si="9"/>
        <v>2.3911286198345483E-2</v>
      </c>
      <c r="X29" s="520">
        <f>公交!X56+出租!X56+网约车!X56</f>
        <v>1596.4290315210185</v>
      </c>
      <c r="Y29" s="521">
        <f t="shared" si="10"/>
        <v>-7.2716805572747956E-2</v>
      </c>
      <c r="Z29" s="520">
        <f>公交!Z56+出租!Z56+网约车!Z56</f>
        <v>1505.3023484283299</v>
      </c>
      <c r="AA29" s="521">
        <f t="shared" si="11"/>
        <v>-4.5062519031913495E-2</v>
      </c>
      <c r="AB29" s="520">
        <f>公交!AB56+出租!AB56+网约车!AB56</f>
        <v>1480.8475317507412</v>
      </c>
      <c r="AC29" s="521">
        <f t="shared" si="12"/>
        <v>3.5635360631358637E-4</v>
      </c>
      <c r="AD29" s="520">
        <f>公交!AD56+出租!AD56+网约车!AD56</f>
        <v>1535.0006858282122</v>
      </c>
      <c r="AE29" s="521">
        <f t="shared" si="13"/>
        <v>5.5213213750645362E-2</v>
      </c>
      <c r="AF29" s="520">
        <f>公交!AF56+出租!AF56+网约车!AF56</f>
        <v>1460.6890500209647</v>
      </c>
      <c r="AG29" s="521">
        <f t="shared" si="14"/>
        <v>-6.121839747192559E-2</v>
      </c>
      <c r="AH29" s="520">
        <f>公交!AH56+出租!AH56+网约车!AH56</f>
        <v>1396.6129982879725</v>
      </c>
      <c r="AI29" s="521">
        <f t="shared" si="15"/>
        <v>-3.8987380762464996E-2</v>
      </c>
      <c r="AJ29" s="520">
        <f>公交!AJ56+出租!AJ56+网约车!AJ56</f>
        <v>1403.9830077422441</v>
      </c>
      <c r="AK29" s="521">
        <f t="shared" si="16"/>
        <v>5.3829081043725857E-3</v>
      </c>
      <c r="AL29" s="520">
        <f>公交!AL56+出租!AL56+网约车!AL56</f>
        <v>1391.9103634767932</v>
      </c>
      <c r="AM29" s="521">
        <f t="shared" si="17"/>
        <v>-5.8034199100971406E-3</v>
      </c>
      <c r="AN29" s="520">
        <f>公交!AN56+出租!AN56+网约车!AN56</f>
        <v>1510.5571493629789</v>
      </c>
      <c r="AO29" s="521">
        <f t="shared" si="18"/>
        <v>1.0470474503555538E-2</v>
      </c>
      <c r="AP29" s="520">
        <f>公交!AP56+出租!AP56+网约车!AP56</f>
        <v>1514.8364259619141</v>
      </c>
      <c r="AQ29" s="521">
        <f t="shared" si="19"/>
        <v>7.4879698336229872E-3</v>
      </c>
      <c r="AR29" s="520">
        <f>公交!AR56+出租!AR56+网约车!AR56</f>
        <v>1635.9598484191481</v>
      </c>
      <c r="AS29" s="521">
        <f t="shared" si="20"/>
        <v>1.6966878472650215E-2</v>
      </c>
      <c r="AT29" s="520">
        <f t="shared" si="23"/>
        <v>18005.598798244278</v>
      </c>
      <c r="AU29" s="521">
        <f t="shared" si="21"/>
        <v>-9.7317692869072214E-3</v>
      </c>
      <c r="AV29" s="223"/>
      <c r="AW29" s="520">
        <f>公交!AW56+出租!AW56+网约车!AW56</f>
        <v>1536.725279478128</v>
      </c>
      <c r="AX29" s="224"/>
      <c r="AY29" s="520">
        <f>公交!AY56+出租!AY56+网约车!AY56</f>
        <v>1721.619717811313</v>
      </c>
      <c r="AZ29" s="224"/>
      <c r="BA29" s="520">
        <f>公交!BA56+出租!BA56+网约车!BA56</f>
        <v>1576.3360203458558</v>
      </c>
      <c r="BB29" s="224"/>
      <c r="BC29" s="520">
        <f>公交!BC56+出租!BC56+网约车!BC56</f>
        <v>1480.3200143751205</v>
      </c>
      <c r="BD29" s="224"/>
      <c r="BE29" s="520">
        <f>公交!BE56+出租!BE56+网约车!BE56</f>
        <v>1454.6829643766612</v>
      </c>
      <c r="BF29" s="224"/>
      <c r="BG29" s="520">
        <f>公交!BG56+出租!BG56+网约车!BG56</f>
        <v>1555.941281856642</v>
      </c>
      <c r="BH29" s="224"/>
      <c r="BI29" s="520">
        <f>公交!BI56+出租!BI56+网约车!BI56</f>
        <v>1453.272277939536</v>
      </c>
      <c r="BJ29" s="224"/>
      <c r="BK29" s="520">
        <f>公交!BK56+出租!BK56+网约车!BK56</f>
        <v>1396.4659598097041</v>
      </c>
      <c r="BL29" s="224"/>
      <c r="BM29" s="520">
        <f>公交!BM56+出租!BM56+网约车!BM56</f>
        <v>1400.0353565397761</v>
      </c>
      <c r="BN29" s="224"/>
      <c r="BO29" s="520">
        <f>公交!BO56+出租!BO56+网约车!BO56</f>
        <v>1494.9047869064318</v>
      </c>
      <c r="BP29" s="224"/>
      <c r="BQ29" s="520">
        <f>公交!BQ56+出租!BQ56+网约车!BQ56</f>
        <v>1503.5776816392902</v>
      </c>
      <c r="BR29" s="224"/>
      <c r="BS29" s="520">
        <f>公交!BS56+出租!BS56+网约车!BS56</f>
        <v>1608.665811099122</v>
      </c>
      <c r="BT29" s="224"/>
      <c r="BU29" s="222">
        <f t="shared" si="22"/>
        <v>18182.54715217758</v>
      </c>
    </row>
    <row r="30" spans="1:73" s="88" customFormat="1" ht="31.2" customHeight="1">
      <c r="A30" s="636" t="s">
        <v>195</v>
      </c>
      <c r="B30" s="221" t="s">
        <v>193</v>
      </c>
      <c r="C30" s="520">
        <f>公交!C59+出租!C59+网约车!C59</f>
        <v>1099.9008691588372</v>
      </c>
      <c r="D30" s="521">
        <f t="shared" si="0"/>
        <v>7.6588760560918789E-2</v>
      </c>
      <c r="E30" s="520">
        <f>公交!E59+出租!E59+网约车!E59</f>
        <v>949.36962817592394</v>
      </c>
      <c r="F30" s="521">
        <f t="shared" si="1"/>
        <v>3.1797604759586928E-2</v>
      </c>
      <c r="G30" s="520">
        <f>公交!G59+出租!G59+网约车!G59</f>
        <v>1078.101262048566</v>
      </c>
      <c r="H30" s="521">
        <f t="shared" si="2"/>
        <v>7.9403559049750161E-2</v>
      </c>
      <c r="I30" s="520">
        <f>公交!I59+出租!I59+网约车!I59</f>
        <v>1092.8971696214041</v>
      </c>
      <c r="J30" s="521">
        <f t="shared" si="3"/>
        <v>7.3762991085247975E-2</v>
      </c>
      <c r="K30" s="520">
        <f>公交!K59+出租!K59+网约车!K59</f>
        <v>1156.295124276719</v>
      </c>
      <c r="L30" s="521">
        <f t="shared" si="4"/>
        <v>0.12025981171341815</v>
      </c>
      <c r="M30" s="520">
        <f>公交!M59+出租!M59+网约车!M59</f>
        <v>1117.6774945980949</v>
      </c>
      <c r="N30" s="521">
        <f t="shared" si="5"/>
        <v>6.6743948636824202E-2</v>
      </c>
      <c r="O30" s="520">
        <f>公交!O59+出租!O59+网约车!O59</f>
        <v>1143.7652042235479</v>
      </c>
      <c r="P30" s="521">
        <f t="shared" si="6"/>
        <v>8.1224418846229218E-2</v>
      </c>
      <c r="Q30" s="588"/>
      <c r="R30" s="126"/>
      <c r="S30" s="522">
        <f t="shared" si="7"/>
        <v>7638.0067521030933</v>
      </c>
      <c r="T30" s="523">
        <f>S30/(V30+X30+Z30+AB30+AD30+AF30+AH30+AJ30)-1</f>
        <v>-6.2862543848965502E-2</v>
      </c>
      <c r="U30" s="520">
        <f t="shared" si="8"/>
        <v>6038.2928507849892</v>
      </c>
      <c r="V30" s="520">
        <f>公交!V59+出租!V59+网约车!V59</f>
        <v>1021.653680079079</v>
      </c>
      <c r="W30" s="521">
        <f t="shared" si="9"/>
        <v>-5.451721978703461E-2</v>
      </c>
      <c r="X30" s="520">
        <f>公交!X59+出租!X59+网约车!X59</f>
        <v>920.11226213025657</v>
      </c>
      <c r="Y30" s="521">
        <f t="shared" si="10"/>
        <v>-8.604972283277168E-3</v>
      </c>
      <c r="Z30" s="520">
        <f>公交!Z59+出租!Z59+网约车!Z59</f>
        <v>998.79350314322596</v>
      </c>
      <c r="AA30" s="521">
        <f t="shared" si="11"/>
        <v>-1.96849786086013E-2</v>
      </c>
      <c r="AB30" s="520">
        <f>公交!AB59+出租!AB59+网约车!AB59</f>
        <v>1017.8197411300396</v>
      </c>
      <c r="AC30" s="521">
        <f t="shared" si="12"/>
        <v>-5.0682130037694617E-2</v>
      </c>
      <c r="AD30" s="520">
        <f>公交!AD59+出租!AD59+网约车!AD59</f>
        <v>1032.1669243031984</v>
      </c>
      <c r="AE30" s="521">
        <f t="shared" si="13"/>
        <v>-1.6858459443416018E-2</v>
      </c>
      <c r="AF30" s="520">
        <f>公交!AF59+出租!AF59+网约车!AF59</f>
        <v>1047.746739999189</v>
      </c>
      <c r="AG30" s="521">
        <f t="shared" si="14"/>
        <v>-2.4957638579102159E-2</v>
      </c>
      <c r="AH30" s="520">
        <f>公交!AH59+出租!AH59+网约车!AH59</f>
        <v>1057.842557277846</v>
      </c>
      <c r="AI30" s="521">
        <f t="shared" si="15"/>
        <v>-3.5620099316725384E-2</v>
      </c>
      <c r="AJ30" s="520">
        <f>公交!AJ59+出租!AJ59+网约车!AJ59</f>
        <v>1054.2236475591048</v>
      </c>
      <c r="AK30" s="521">
        <f t="shared" si="16"/>
        <v>-1.7440318783491948E-2</v>
      </c>
      <c r="AL30" s="520">
        <f>公交!AL59+出租!AL59+网约车!AL59</f>
        <v>1017.0612480259571</v>
      </c>
      <c r="AM30" s="521">
        <f t="shared" si="17"/>
        <v>-9.0936609919715083E-3</v>
      </c>
      <c r="AN30" s="520">
        <f>公交!AN59+出租!AN59+网约车!AN59</f>
        <v>1123.3467091547909</v>
      </c>
      <c r="AO30" s="521">
        <f t="shared" si="18"/>
        <v>0.10571829096433394</v>
      </c>
      <c r="AP30" s="520">
        <f>公交!AP59+出租!AP59+网约车!AP59</f>
        <v>1112.006260483992</v>
      </c>
      <c r="AQ30" s="521">
        <f t="shared" si="19"/>
        <v>0.1203656336855361</v>
      </c>
      <c r="AR30" s="520">
        <f>公交!AR59+出租!AR59+网约车!AR59</f>
        <v>1113.5329122255109</v>
      </c>
      <c r="AS30" s="521">
        <f t="shared" si="20"/>
        <v>8.4168397826491326E-2</v>
      </c>
      <c r="AT30" s="520">
        <f t="shared" si="23"/>
        <v>12516.30618551219</v>
      </c>
      <c r="AU30" s="521">
        <f t="shared" si="21"/>
        <v>4.8485016083981147E-3</v>
      </c>
      <c r="AV30" s="223"/>
      <c r="AW30" s="520">
        <f>公交!AW59+出租!AW59+网约车!AW59</f>
        <v>1080.5629689511177</v>
      </c>
      <c r="AX30" s="224"/>
      <c r="AY30" s="520">
        <f>公交!AY59+出租!AY59+网约车!AY59</f>
        <v>928.09852420721006</v>
      </c>
      <c r="AZ30" s="224"/>
      <c r="BA30" s="520">
        <f>公交!BA59+出租!BA59+网约车!BA59</f>
        <v>1018.8495344339415</v>
      </c>
      <c r="BB30" s="224"/>
      <c r="BC30" s="520">
        <f>公交!BC59+出租!BC59+网约车!BC59</f>
        <v>1072.1590452842252</v>
      </c>
      <c r="BD30" s="224"/>
      <c r="BE30" s="520">
        <f>公交!BE59+出租!BE59+网约车!BE59</f>
        <v>1049.8660485029041</v>
      </c>
      <c r="BF30" s="224"/>
      <c r="BG30" s="520">
        <f>公交!BG59+出租!BG59+网约车!BG59</f>
        <v>1074.565353727136</v>
      </c>
      <c r="BH30" s="224"/>
      <c r="BI30" s="520">
        <f>公交!BI59+出租!BI59+网约车!BI59</f>
        <v>1096.9147703393155</v>
      </c>
      <c r="BJ30" s="224"/>
      <c r="BK30" s="520">
        <f>公交!BK59+出租!BK59+网约车!BK59</f>
        <v>1072.935993316833</v>
      </c>
      <c r="BL30" s="224"/>
      <c r="BM30" s="520">
        <f>公交!BM59+出租!BM59+网约车!BM59</f>
        <v>1026.39493561431</v>
      </c>
      <c r="BN30" s="224"/>
      <c r="BO30" s="520">
        <f>公交!BO59+出租!BO59+网约车!BO59</f>
        <v>1015.9429561168629</v>
      </c>
      <c r="BP30" s="224"/>
      <c r="BQ30" s="520">
        <f>公交!BQ59+出租!BQ59+网约车!BQ59</f>
        <v>992.53870972992524</v>
      </c>
      <c r="BR30" s="224"/>
      <c r="BS30" s="520">
        <f>公交!BS59+出租!BS59+网约车!BS59</f>
        <v>1027.0848278347614</v>
      </c>
      <c r="BT30" s="224"/>
      <c r="BU30" s="222">
        <f t="shared" si="22"/>
        <v>12455.91366805854</v>
      </c>
    </row>
    <row r="31" spans="1:73" s="88" customFormat="1" ht="31.2" customHeight="1">
      <c r="A31" s="598"/>
      <c r="B31" s="221" t="s">
        <v>194</v>
      </c>
      <c r="C31" s="520">
        <f>公交!C60+出租!C60+网约车!C60</f>
        <v>5333.7480123368277</v>
      </c>
      <c r="D31" s="521">
        <f t="shared" si="0"/>
        <v>6.3629950940580216E-2</v>
      </c>
      <c r="E31" s="520">
        <f>公交!E60+出租!E60+网约车!E60</f>
        <v>4602.7833985902653</v>
      </c>
      <c r="F31" s="521">
        <f t="shared" si="1"/>
        <v>5.4704356727492298E-2</v>
      </c>
      <c r="G31" s="520">
        <f>公交!G60+出租!G60+网约车!G60</f>
        <v>5244.733593739541</v>
      </c>
      <c r="H31" s="521">
        <f t="shared" si="2"/>
        <v>0.10461898837795092</v>
      </c>
      <c r="I31" s="520">
        <f>公交!I60+出租!I60+网约车!I60</f>
        <v>5319.829026367097</v>
      </c>
      <c r="J31" s="521">
        <f t="shared" si="3"/>
        <v>0.10947445966488267</v>
      </c>
      <c r="K31" s="520">
        <f>公交!K60+出租!K60+网约车!K60</f>
        <v>5624.2656709243311</v>
      </c>
      <c r="L31" s="521">
        <f t="shared" si="4"/>
        <v>0.1648459366934365</v>
      </c>
      <c r="M31" s="520">
        <f>公交!M60+出租!M60+网约车!M60</f>
        <v>5384.8280895277067</v>
      </c>
      <c r="N31" s="521">
        <f t="shared" si="5"/>
        <v>0.10061042309030843</v>
      </c>
      <c r="O31" s="520">
        <f>公交!O60+出租!O60+网约车!O60</f>
        <v>5448.6252423800297</v>
      </c>
      <c r="P31" s="521">
        <f t="shared" si="6"/>
        <v>0.10528724191362815</v>
      </c>
      <c r="Q31" s="588"/>
      <c r="R31" s="126"/>
      <c r="S31" s="522">
        <f t="shared" si="7"/>
        <v>36958.813033865801</v>
      </c>
      <c r="T31" s="523">
        <f>S31/(V31+X31+Z31+AB31+AD31+AF31+AH31+AJ31)-1</f>
        <v>-5.0318738890565928E-2</v>
      </c>
      <c r="U31" s="520">
        <f t="shared" si="8"/>
        <v>28642.544860345013</v>
      </c>
      <c r="V31" s="520">
        <f>公交!V60+出租!V60+网约车!V60</f>
        <v>5014.6651169611505</v>
      </c>
      <c r="W31" s="521">
        <f t="shared" si="9"/>
        <v>0.14238056753500339</v>
      </c>
      <c r="X31" s="520">
        <f>公交!X60+出租!X60+网约车!X60</f>
        <v>4364.0508064948699</v>
      </c>
      <c r="Y31" s="521">
        <f t="shared" si="10"/>
        <v>0.20597888560976507</v>
      </c>
      <c r="Z31" s="520">
        <f>公交!Z60+出租!Z60+网约车!Z60</f>
        <v>4748.0023871769881</v>
      </c>
      <c r="AA31" s="521">
        <f t="shared" si="11"/>
        <v>0.17275544527052245</v>
      </c>
      <c r="AB31" s="520">
        <f>公交!AB60+出租!AB60+网约车!AB60</f>
        <v>4794.9089589443583</v>
      </c>
      <c r="AC31" s="521">
        <f t="shared" si="12"/>
        <v>-7.5146468476522843E-2</v>
      </c>
      <c r="AD31" s="520">
        <f>公交!AD60+出租!AD60+网约车!AD60</f>
        <v>4828.3343691694763</v>
      </c>
      <c r="AE31" s="521">
        <f t="shared" si="13"/>
        <v>-4.9581348290698823E-2</v>
      </c>
      <c r="AF31" s="520">
        <f>公交!AF60+出租!AF60+网约车!AF60</f>
        <v>4892.5832215981709</v>
      </c>
      <c r="AG31" s="521">
        <f t="shared" si="14"/>
        <v>-6.6066573695463426E-2</v>
      </c>
      <c r="AH31" s="520">
        <f>公交!AH60+出租!AH60+网约车!AH60</f>
        <v>4929.6011351281013</v>
      </c>
      <c r="AI31" s="521">
        <f t="shared" si="15"/>
        <v>-1.6120629465734115E-2</v>
      </c>
      <c r="AJ31" s="520">
        <f>公交!AJ60+出租!AJ60+网约车!AJ60</f>
        <v>5344.9249707265135</v>
      </c>
      <c r="AK31" s="521">
        <f t="shared" si="16"/>
        <v>8.6233871542529927E-2</v>
      </c>
      <c r="AL31" s="520">
        <f>公交!AL60+出租!AL60+网约车!AL60</f>
        <v>5256.4939160729818</v>
      </c>
      <c r="AM31" s="521">
        <f t="shared" si="17"/>
        <v>0.1188043252992228</v>
      </c>
      <c r="AN31" s="520">
        <f>公交!AN60+出租!AN60+网约车!AN60</f>
        <v>5687.653284813493</v>
      </c>
      <c r="AO31" s="521">
        <f t="shared" si="18"/>
        <v>0.22039097448012268</v>
      </c>
      <c r="AP31" s="520">
        <f>公交!AP60+出租!AP60+网约车!AP60</f>
        <v>5647.8560086457128</v>
      </c>
      <c r="AQ31" s="521">
        <f t="shared" si="19"/>
        <v>0.2405273874580347</v>
      </c>
      <c r="AR31" s="520">
        <f>公交!AR60+出租!AR60+网约车!AR60</f>
        <v>5663.9103100584762</v>
      </c>
      <c r="AS31" s="521">
        <f t="shared" si="20"/>
        <v>0.19811630995694296</v>
      </c>
      <c r="AT31" s="520">
        <f t="shared" si="23"/>
        <v>61172.984485790294</v>
      </c>
      <c r="AU31" s="521">
        <f t="shared" si="21"/>
        <v>8.9839368373645145E-2</v>
      </c>
      <c r="AV31" s="223"/>
      <c r="AW31" s="520">
        <f>公交!AW60+出租!AW60+网约车!AW60</f>
        <v>4389.6624815508321</v>
      </c>
      <c r="AX31" s="224"/>
      <c r="AY31" s="520">
        <f>公交!AY60+出租!AY60+网约车!AY60</f>
        <v>3618.6792808468826</v>
      </c>
      <c r="AZ31" s="224"/>
      <c r="BA31" s="520">
        <f>公交!BA60+出租!BA60+网约车!BA60</f>
        <v>4048.586946515311</v>
      </c>
      <c r="BB31" s="224"/>
      <c r="BC31" s="520">
        <f>公交!BC60+出租!BC60+网约车!BC60</f>
        <v>5184.506298036059</v>
      </c>
      <c r="BD31" s="224"/>
      <c r="BE31" s="520">
        <f>公交!BE60+出租!BE60+网约车!BE60</f>
        <v>5080.2184495073334</v>
      </c>
      <c r="BF31" s="224"/>
      <c r="BG31" s="520">
        <f>公交!BG60+出租!BG60+网约车!BG60</f>
        <v>5238.6852036740356</v>
      </c>
      <c r="BH31" s="224"/>
      <c r="BI31" s="520">
        <f>公交!BI60+出租!BI60+网约车!BI60</f>
        <v>5010.3714771976884</v>
      </c>
      <c r="BJ31" s="224"/>
      <c r="BK31" s="520">
        <f>公交!BK60+出租!BK60+网约车!BK60</f>
        <v>4920.6023774017813</v>
      </c>
      <c r="BL31" s="224"/>
      <c r="BM31" s="520">
        <f>公交!BM60+出租!BM60+网约车!BM60</f>
        <v>4698.3139028061405</v>
      </c>
      <c r="BN31" s="224"/>
      <c r="BO31" s="520">
        <f>公交!BO60+出租!BO60+网约车!BO60</f>
        <v>4660.5173290767661</v>
      </c>
      <c r="BP31" s="224"/>
      <c r="BQ31" s="520">
        <f>公交!BQ60+出租!BQ60+网约车!BQ60</f>
        <v>4552.7862308777703</v>
      </c>
      <c r="BR31" s="224"/>
      <c r="BS31" s="520">
        <f>公交!BS60+出租!BS60+网约车!BS60</f>
        <v>4727.3459704943189</v>
      </c>
      <c r="BT31" s="224"/>
      <c r="BU31" s="222">
        <f t="shared" si="22"/>
        <v>56130.275947984919</v>
      </c>
    </row>
    <row r="32" spans="1:73" s="88" customFormat="1" ht="31.2" customHeight="1">
      <c r="A32" s="636" t="s">
        <v>106</v>
      </c>
      <c r="B32" s="221" t="s">
        <v>193</v>
      </c>
      <c r="C32" s="520">
        <f>公交!C63+出租!C63+网约车!C63</f>
        <v>246.3207581184983</v>
      </c>
      <c r="D32" s="521">
        <f t="shared" si="0"/>
        <v>-0.1038502029476126</v>
      </c>
      <c r="E32" s="520">
        <f>公交!E63+出租!E63+网约车!E63</f>
        <v>241.50899930704961</v>
      </c>
      <c r="F32" s="521">
        <f t="shared" si="1"/>
        <v>-0.14416046518750603</v>
      </c>
      <c r="G32" s="520">
        <f>公交!G63+出租!G63+网约车!G63</f>
        <v>254.88101783864698</v>
      </c>
      <c r="H32" s="521">
        <f t="shared" si="2"/>
        <v>-0.10404947902490003</v>
      </c>
      <c r="I32" s="520">
        <f>公交!I63+出租!I63+网约车!I63</f>
        <v>259.94622979065679</v>
      </c>
      <c r="J32" s="521">
        <f t="shared" si="3"/>
        <v>-0.10243940786985195</v>
      </c>
      <c r="K32" s="520">
        <f>公交!K63+出租!K63+网约车!K63</f>
        <v>273.13842913976032</v>
      </c>
      <c r="L32" s="521">
        <f t="shared" si="4"/>
        <v>-0.13624793640648725</v>
      </c>
      <c r="M32" s="520">
        <f>公交!M63+出租!M63+网约车!M63</f>
        <v>257.9364259550324</v>
      </c>
      <c r="N32" s="521">
        <f t="shared" si="5"/>
        <v>-0.13821442769158276</v>
      </c>
      <c r="O32" s="520">
        <f>公交!O63+出租!O63+网约车!O63</f>
        <v>249.64155133882781</v>
      </c>
      <c r="P32" s="521">
        <f t="shared" si="6"/>
        <v>0.31116759340490874</v>
      </c>
      <c r="Q32" s="588"/>
      <c r="R32" s="126"/>
      <c r="S32" s="522">
        <f t="shared" si="7"/>
        <v>1783.3734114884724</v>
      </c>
      <c r="T32" s="523">
        <f>S32/(V32+X32+Z32+AB32+AD32+AF32+AH32+AJ32)-1</f>
        <v>-0.15076018171383454</v>
      </c>
      <c r="U32" s="520">
        <f t="shared" si="8"/>
        <v>1746.6782807969823</v>
      </c>
      <c r="V32" s="520">
        <f>公交!V63+出租!V63+网约车!V63</f>
        <v>274.86560721064228</v>
      </c>
      <c r="W32" s="521">
        <f t="shared" si="9"/>
        <v>-0.37199469524988094</v>
      </c>
      <c r="X32" s="520">
        <f>公交!X63+出租!X63+网约车!X63</f>
        <v>282.18958050350159</v>
      </c>
      <c r="Y32" s="521">
        <f t="shared" si="10"/>
        <v>-0.33183707359816672</v>
      </c>
      <c r="Z32" s="520">
        <f>公交!Z63+出租!Z63+网约车!Z63</f>
        <v>284.4811313477997</v>
      </c>
      <c r="AA32" s="521">
        <f t="shared" si="11"/>
        <v>-0.32666214140728178</v>
      </c>
      <c r="AB32" s="520">
        <f>公交!AB63+出租!AB63+网约车!AB63</f>
        <v>289.61412975333042</v>
      </c>
      <c r="AC32" s="521">
        <f t="shared" si="12"/>
        <v>-0.29877502781111209</v>
      </c>
      <c r="AD32" s="520">
        <f>公交!AD63+出租!AD63+网约车!AD63</f>
        <v>316.22318562506035</v>
      </c>
      <c r="AE32" s="521">
        <f t="shared" si="13"/>
        <v>-0.21867966047046938</v>
      </c>
      <c r="AF32" s="520">
        <f>公交!AF63+出租!AF63+网约车!AF63</f>
        <v>299.30464635664811</v>
      </c>
      <c r="AG32" s="521">
        <f t="shared" si="14"/>
        <v>-0.37082835375147583</v>
      </c>
      <c r="AH32" s="520">
        <f>公交!AH63+出租!AH63+网约车!AH63</f>
        <v>190.39637083352977</v>
      </c>
      <c r="AI32" s="521">
        <f t="shared" si="15"/>
        <v>-0.58078482357867967</v>
      </c>
      <c r="AJ32" s="520">
        <f>公交!AJ63+出租!AJ63+网约车!AJ63</f>
        <v>162.88977901460768</v>
      </c>
      <c r="AK32" s="521">
        <f t="shared" si="16"/>
        <v>-0.67276104221233246</v>
      </c>
      <c r="AL32" s="520">
        <f>公交!AL63+出租!AL63+网约车!AL63</f>
        <v>159.93639623102109</v>
      </c>
      <c r="AM32" s="521">
        <f t="shared" si="17"/>
        <v>-0.62309323196622035</v>
      </c>
      <c r="AN32" s="520">
        <f>公交!AN63+出租!AN63+网约车!AN63</f>
        <v>171.16682742705819</v>
      </c>
      <c r="AO32" s="521">
        <f t="shared" si="18"/>
        <v>-0.58902165184748889</v>
      </c>
      <c r="AP32" s="520">
        <f>公交!AP63+出租!AP63+网约车!AP63</f>
        <v>184.18638432891859</v>
      </c>
      <c r="AQ32" s="521">
        <f t="shared" si="19"/>
        <v>-0.51110223847471781</v>
      </c>
      <c r="AR32" s="520">
        <f>公交!AR63+出租!AR63+网约车!AR63</f>
        <v>221.89768092312778</v>
      </c>
      <c r="AS32" s="521">
        <f t="shared" si="20"/>
        <v>-0.43317827166539113</v>
      </c>
      <c r="AT32" s="520">
        <f t="shared" si="23"/>
        <v>2837.1517195552451</v>
      </c>
      <c r="AU32" s="521">
        <f t="shared" si="21"/>
        <v>-0.44769703174832121</v>
      </c>
      <c r="AV32" s="223"/>
      <c r="AW32" s="520">
        <f>公交!AW63+出租!AW63+网约车!AW63</f>
        <v>437.68039080499528</v>
      </c>
      <c r="AX32" s="224"/>
      <c r="AY32" s="520">
        <f>公交!AY63+出租!AY63+网约车!AY63</f>
        <v>422.3364831436229</v>
      </c>
      <c r="AZ32" s="224"/>
      <c r="BA32" s="520">
        <f>公交!BA63+出租!BA63+网约车!BA63</f>
        <v>422.49389027726386</v>
      </c>
      <c r="BB32" s="224"/>
      <c r="BC32" s="520">
        <f>公交!BC63+出租!BC63+网约车!BC63</f>
        <v>413.01171698049211</v>
      </c>
      <c r="BD32" s="224"/>
      <c r="BE32" s="520">
        <f>公交!BE63+出租!BE63+网约车!BE63</f>
        <v>404.72923796591942</v>
      </c>
      <c r="BF32" s="224"/>
      <c r="BG32" s="520">
        <f>公交!BG63+出租!BG63+网约车!BG63</f>
        <v>475.71222915284096</v>
      </c>
      <c r="BH32" s="224"/>
      <c r="BI32" s="520">
        <f>公交!BI63+出租!BI63+网约车!BI63</f>
        <v>454.17337334700233</v>
      </c>
      <c r="BJ32" s="224"/>
      <c r="BK32" s="520">
        <f>公交!BK63+出租!BK63+网约车!BK63</f>
        <v>497.77013139218104</v>
      </c>
      <c r="BL32" s="224"/>
      <c r="BM32" s="520">
        <f>公交!BM63+出租!BM63+网约车!BM63</f>
        <v>424.33941174727602</v>
      </c>
      <c r="BN32" s="224"/>
      <c r="BO32" s="520">
        <f>公交!BO63+出租!BO63+网约车!BO63</f>
        <v>416.48624117672347</v>
      </c>
      <c r="BP32" s="224"/>
      <c r="BQ32" s="520">
        <f>公交!BQ63+出租!BQ63+网约车!BQ63</f>
        <v>376.73803977806477</v>
      </c>
      <c r="BR32" s="224"/>
      <c r="BS32" s="520">
        <f>公交!BS63+出租!BS63+网约车!BS63</f>
        <v>391.47701972380298</v>
      </c>
      <c r="BT32" s="224"/>
      <c r="BU32" s="222">
        <f t="shared" si="22"/>
        <v>5136.9481654901847</v>
      </c>
    </row>
    <row r="33" spans="1:73" s="88" customFormat="1" ht="31.2" customHeight="1">
      <c r="A33" s="598"/>
      <c r="B33" s="221" t="s">
        <v>194</v>
      </c>
      <c r="C33" s="520">
        <f>公交!C64+出租!C64+网约车!C64</f>
        <v>1237.872394128701</v>
      </c>
      <c r="D33" s="521">
        <f t="shared" si="0"/>
        <v>-0.10353147556562181</v>
      </c>
      <c r="E33" s="520">
        <f>公交!E64+出租!E64+网约车!E64</f>
        <v>1398.094704813594</v>
      </c>
      <c r="F33" s="521">
        <f t="shared" si="1"/>
        <v>-3.0632466565951977E-2</v>
      </c>
      <c r="G33" s="520">
        <f>公交!G64+出租!G64+网约车!G64</f>
        <v>1501.1776133837229</v>
      </c>
      <c r="H33" s="521">
        <f t="shared" si="2"/>
        <v>4.6454324481542963E-2</v>
      </c>
      <c r="I33" s="520">
        <f>公交!I64+出租!I64+网约车!I64</f>
        <v>1549.992528384247</v>
      </c>
      <c r="J33" s="521">
        <f t="shared" si="3"/>
        <v>-1.2695232524790878E-2</v>
      </c>
      <c r="K33" s="520">
        <f>公交!K64+出租!K64+网约车!K64</f>
        <v>1646.327075050946</v>
      </c>
      <c r="L33" s="521">
        <f t="shared" si="4"/>
        <v>-4.8523048368901422E-2</v>
      </c>
      <c r="M33" s="520">
        <f>公交!M64+出租!M64+网约车!M64</f>
        <v>1527.6943659711001</v>
      </c>
      <c r="N33" s="521">
        <f t="shared" si="5"/>
        <v>-3.8672971875348683E-3</v>
      </c>
      <c r="O33" s="520">
        <f>公交!O64+出租!O64+网约车!O64</f>
        <v>1451.665147125271</v>
      </c>
      <c r="P33" s="521">
        <f t="shared" si="6"/>
        <v>0.3855204828385852</v>
      </c>
      <c r="Q33" s="588"/>
      <c r="R33" s="126"/>
      <c r="S33" s="522">
        <f t="shared" si="7"/>
        <v>10312.823828857581</v>
      </c>
      <c r="T33" s="523">
        <f>S33/(V33+X33+Z33+AB33+AD33+AF33+AH33+AJ33)-1</f>
        <v>-6.0621681809600592E-2</v>
      </c>
      <c r="U33" s="520">
        <f t="shared" si="8"/>
        <v>9091.4785090345267</v>
      </c>
      <c r="V33" s="520">
        <f>公交!V64+出租!V64+网约车!V64</f>
        <v>1380.8319649702478</v>
      </c>
      <c r="W33" s="521">
        <f t="shared" si="9"/>
        <v>-0.32945736370109979</v>
      </c>
      <c r="X33" s="520">
        <f>公交!X64+出租!X64+网约车!X64</f>
        <v>1442.2751501288185</v>
      </c>
      <c r="Y33" s="521">
        <f t="shared" si="10"/>
        <v>-0.29168201519834058</v>
      </c>
      <c r="Z33" s="520">
        <f>公交!Z64+出租!Z64+网约车!Z64</f>
        <v>1434.5371587311934</v>
      </c>
      <c r="AA33" s="521">
        <f t="shared" si="11"/>
        <v>-0.23930133466596737</v>
      </c>
      <c r="AB33" s="520">
        <f>公交!AB64+出租!AB64+网约车!AB64</f>
        <v>1569.923066762834</v>
      </c>
      <c r="AC33" s="521">
        <f t="shared" si="12"/>
        <v>-0.14856744016229229</v>
      </c>
      <c r="AD33" s="520">
        <f>公交!AD64+出租!AD64+网约车!AD64</f>
        <v>1730.2858174637643</v>
      </c>
      <c r="AE33" s="521">
        <f t="shared" si="13"/>
        <v>-4.3361239447429978E-2</v>
      </c>
      <c r="AF33" s="520">
        <f>公交!AF64+出租!AF64+网约车!AF64</f>
        <v>1533.6253509776682</v>
      </c>
      <c r="AG33" s="521">
        <f t="shared" si="14"/>
        <v>-0.24699457799248148</v>
      </c>
      <c r="AH33" s="520">
        <f>公交!AH64+出租!AH64+网约车!AH64</f>
        <v>1047.7399396876269</v>
      </c>
      <c r="AI33" s="521">
        <f t="shared" si="15"/>
        <v>-0.48531773321263683</v>
      </c>
      <c r="AJ33" s="520">
        <f>公交!AJ64+出租!AJ64+网约车!AJ64</f>
        <v>839.1314121986419</v>
      </c>
      <c r="AK33" s="521">
        <f t="shared" si="16"/>
        <v>-0.60675235987261078</v>
      </c>
      <c r="AL33" s="520">
        <f>公交!AL64+出租!AL64+网约车!AL64</f>
        <v>817.66405150045227</v>
      </c>
      <c r="AM33" s="521">
        <f t="shared" si="17"/>
        <v>-0.57154594758386956</v>
      </c>
      <c r="AN33" s="520">
        <f>公交!AN64+出租!AN64+网约车!AN64</f>
        <v>861.77007023901206</v>
      </c>
      <c r="AO33" s="521">
        <f t="shared" si="18"/>
        <v>-0.53473303889418689</v>
      </c>
      <c r="AP33" s="520">
        <f>公交!AP64+出租!AP64+网约车!AP64</f>
        <v>905.88836420333178</v>
      </c>
      <c r="AQ33" s="521">
        <f t="shared" si="19"/>
        <v>-0.45913882929096539</v>
      </c>
      <c r="AR33" s="520">
        <f>公交!AR64+出租!AR64+网约车!AR64</f>
        <v>1052.3405098294111</v>
      </c>
      <c r="AS33" s="521">
        <f t="shared" si="20"/>
        <v>-0.39766408426706146</v>
      </c>
      <c r="AT33" s="520">
        <f t="shared" si="23"/>
        <v>14616.012856693003</v>
      </c>
      <c r="AU33" s="521">
        <f t="shared" si="21"/>
        <v>-0.36514767809918847</v>
      </c>
      <c r="AV33" s="223"/>
      <c r="AW33" s="520">
        <f>公交!AW64+出租!AW64+网约车!AW64</f>
        <v>2059.2754140017578</v>
      </c>
      <c r="AX33" s="224"/>
      <c r="AY33" s="520">
        <f>公交!AY64+出租!AY64+网约车!AY64</f>
        <v>2036.197274494843</v>
      </c>
      <c r="AZ33" s="224"/>
      <c r="BA33" s="520">
        <f>公交!BA64+出租!BA64+网约车!BA64</f>
        <v>1885.8152697050803</v>
      </c>
      <c r="BB33" s="224"/>
      <c r="BC33" s="520">
        <f>公交!BC64+出租!BC64+网约车!BC64</f>
        <v>1843.8607363830183</v>
      </c>
      <c r="BD33" s="224"/>
      <c r="BE33" s="520">
        <f>公交!BE64+出租!BE64+网约车!BE64</f>
        <v>1808.7138937004008</v>
      </c>
      <c r="BF33" s="224"/>
      <c r="BG33" s="520">
        <f>公交!BG64+出租!BG64+网约车!BG64</f>
        <v>2036.6723879477663</v>
      </c>
      <c r="BH33" s="224"/>
      <c r="BI33" s="520">
        <f>公交!BI64+出租!BI64+网约车!BI64</f>
        <v>2035.7024271063378</v>
      </c>
      <c r="BJ33" s="224"/>
      <c r="BK33" s="520">
        <f>公交!BK64+出租!BK64+网约车!BK64</f>
        <v>2133.8498355052111</v>
      </c>
      <c r="BL33" s="224"/>
      <c r="BM33" s="520">
        <f>公交!BM64+出租!BM64+网约车!BM64</f>
        <v>1908.4054565232741</v>
      </c>
      <c r="BN33" s="224"/>
      <c r="BO33" s="520">
        <f>公交!BO64+出租!BO64+网约车!BO64</f>
        <v>1852.2055986756909</v>
      </c>
      <c r="BP33" s="224"/>
      <c r="BQ33" s="520">
        <f>公交!BQ64+出租!BQ64+网约车!BQ64</f>
        <v>1674.8999803697679</v>
      </c>
      <c r="BR33" s="224"/>
      <c r="BS33" s="520">
        <f>公交!BS64+出租!BS64+网约车!BS64</f>
        <v>1747.0990560954592</v>
      </c>
      <c r="BT33" s="224"/>
      <c r="BU33" s="222">
        <f t="shared" si="22"/>
        <v>23022.697330508607</v>
      </c>
    </row>
    <row r="34" spans="1:73" s="88" customFormat="1" ht="31.2" customHeight="1">
      <c r="A34" s="636" t="s">
        <v>108</v>
      </c>
      <c r="B34" s="221" t="s">
        <v>193</v>
      </c>
      <c r="C34" s="520">
        <f>公交!C67+出租!C67+网约车!C67</f>
        <v>201.5305667332523</v>
      </c>
      <c r="D34" s="521">
        <f t="shared" si="0"/>
        <v>9.8674709646519254E-2</v>
      </c>
      <c r="E34" s="520">
        <f>公交!E67+出租!E67+网约车!E67</f>
        <v>196.99897598663941</v>
      </c>
      <c r="F34" s="521">
        <f t="shared" si="1"/>
        <v>0.1366469070708336</v>
      </c>
      <c r="G34" s="520">
        <f>公交!G67+出租!G67+网约车!G67</f>
        <v>181.36973609315828</v>
      </c>
      <c r="H34" s="521">
        <f t="shared" si="2"/>
        <v>8.7493135647963793E-2</v>
      </c>
      <c r="I34" s="520">
        <f>公交!I67+出租!I67+网约车!I67</f>
        <v>177.38582761041158</v>
      </c>
      <c r="J34" s="521">
        <f t="shared" si="3"/>
        <v>0.18530585399726562</v>
      </c>
      <c r="K34" s="520">
        <f>公交!K67+出租!K67+网约车!K67</f>
        <v>196.86409957131599</v>
      </c>
      <c r="L34" s="521">
        <f t="shared" si="4"/>
        <v>9.5630086696734784E-2</v>
      </c>
      <c r="M34" s="520">
        <f>公交!M67+出租!M67+网约车!M67</f>
        <v>183.71704850534942</v>
      </c>
      <c r="N34" s="521">
        <f t="shared" si="5"/>
        <v>9.1993761753199399E-2</v>
      </c>
      <c r="O34" s="520">
        <f>公交!O67+出租!O67+网约车!O67</f>
        <v>190.9989429257555</v>
      </c>
      <c r="P34" s="521">
        <f t="shared" si="6"/>
        <v>6.115204097137017E-2</v>
      </c>
      <c r="Q34" s="588"/>
      <c r="R34" s="126"/>
      <c r="S34" s="522">
        <f t="shared" si="7"/>
        <v>1328.8651974258823</v>
      </c>
      <c r="T34" s="523">
        <f>S34/(V34+X34+Z34+AB34+AD34+AF34+AH34+AJ34)-1</f>
        <v>-3.448627239683566E-2</v>
      </c>
      <c r="U34" s="520">
        <f t="shared" si="8"/>
        <v>1021.0995665755829</v>
      </c>
      <c r="V34" s="520">
        <f>公交!V67+出租!V67+网约车!V67</f>
        <v>183.43060504058701</v>
      </c>
      <c r="W34" s="521">
        <f t="shared" si="9"/>
        <v>-3.8923200611161723E-3</v>
      </c>
      <c r="X34" s="520">
        <f>公交!X67+出租!X67+网约车!X67</f>
        <v>173.31589499003741</v>
      </c>
      <c r="Y34" s="521">
        <f t="shared" si="10"/>
        <v>-7.5083150975182034E-2</v>
      </c>
      <c r="Z34" s="520">
        <f>公交!Z67+出租!Z67+网约车!Z67</f>
        <v>166.77782153088469</v>
      </c>
      <c r="AA34" s="521">
        <f t="shared" si="11"/>
        <v>6.8570578269536719E-2</v>
      </c>
      <c r="AB34" s="520">
        <f>公交!AB67+出租!AB67+网约车!AB67</f>
        <v>149.65405512189497</v>
      </c>
      <c r="AC34" s="521">
        <f t="shared" si="12"/>
        <v>-4.0215972899057095E-2</v>
      </c>
      <c r="AD34" s="520">
        <f>公交!AD67+出租!AD67+网约车!AD67</f>
        <v>179.6811733829349</v>
      </c>
      <c r="AE34" s="521">
        <f t="shared" si="13"/>
        <v>-7.1818370379179819E-2</v>
      </c>
      <c r="AF34" s="520">
        <f>公交!AF67+出租!AF67+网约车!AF67</f>
        <v>168.24001650924373</v>
      </c>
      <c r="AG34" s="521">
        <f t="shared" si="14"/>
        <v>-0.1808514696719894</v>
      </c>
      <c r="AH34" s="520">
        <f>公交!AH67+出租!AH67+网约车!AH67</f>
        <v>179.99206103483209</v>
      </c>
      <c r="AI34" s="521">
        <f t="shared" si="15"/>
        <v>-0.11766518177194518</v>
      </c>
      <c r="AJ34" s="520">
        <f>公交!AJ67+出租!AJ67+网约车!AJ67</f>
        <v>175.23804998486739</v>
      </c>
      <c r="AK34" s="521">
        <f t="shared" si="16"/>
        <v>-0.15760791523156581</v>
      </c>
      <c r="AL34" s="520">
        <f>公交!AL67+出租!AL67+网约车!AL67</f>
        <v>167.92451781371901</v>
      </c>
      <c r="AM34" s="521">
        <f t="shared" si="17"/>
        <v>-8.348745280716563E-2</v>
      </c>
      <c r="AN34" s="520">
        <f>公交!AN67+出租!AN67+网约车!AN67</f>
        <v>184.32825140189911</v>
      </c>
      <c r="AO34" s="521">
        <f t="shared" si="18"/>
        <v>-0.113365558642467</v>
      </c>
      <c r="AP34" s="520">
        <f>公交!AP67+出租!AP67+网约车!AP67</f>
        <v>174.60395485312151</v>
      </c>
      <c r="AQ34" s="521">
        <f t="shared" si="19"/>
        <v>-3.0127327874985954E-2</v>
      </c>
      <c r="AR34" s="520">
        <f>公交!AR67+出租!AR67+网约车!AR67</f>
        <v>184.51309078938698</v>
      </c>
      <c r="AS34" s="521">
        <f t="shared" si="20"/>
        <v>4.2096397790221118E-3</v>
      </c>
      <c r="AT34" s="520">
        <f t="shared" si="23"/>
        <v>2087.6994924534083</v>
      </c>
      <c r="AU34" s="521">
        <f t="shared" si="21"/>
        <v>-7.1888441993272267E-2</v>
      </c>
      <c r="AV34" s="223"/>
      <c r="AW34" s="520">
        <f>公交!AW67+出租!AW67+网约车!AW67</f>
        <v>184.14736552562408</v>
      </c>
      <c r="AX34" s="224"/>
      <c r="AY34" s="520">
        <f>公交!AY67+出租!AY67+网约车!AY67</f>
        <v>187.3853797482144</v>
      </c>
      <c r="AZ34" s="224"/>
      <c r="BA34" s="520">
        <f>公交!BA67+出租!BA67+网约车!BA67</f>
        <v>156.07562562780629</v>
      </c>
      <c r="BB34" s="224"/>
      <c r="BC34" s="520">
        <f>公交!BC67+出租!BC67+网约车!BC67</f>
        <v>155.92471941206361</v>
      </c>
      <c r="BD34" s="224"/>
      <c r="BE34" s="520">
        <f>公交!BE67+出租!BE67+网约车!BE67</f>
        <v>193.58406549840689</v>
      </c>
      <c r="BF34" s="224"/>
      <c r="BG34" s="520">
        <f>公交!BG67+出租!BG67+网约车!BG67</f>
        <v>205.38401801426122</v>
      </c>
      <c r="BH34" s="224"/>
      <c r="BI34" s="520">
        <f>公交!BI67+出租!BI67+网约车!BI67</f>
        <v>203.9951924330725</v>
      </c>
      <c r="BJ34" s="224"/>
      <c r="BK34" s="520">
        <f>公交!BK67+出租!BK67+网约车!BK67</f>
        <v>208.0243311320271</v>
      </c>
      <c r="BL34" s="224"/>
      <c r="BM34" s="520">
        <f>公交!BM67+出租!BM67+网约车!BM67</f>
        <v>183.22118810926401</v>
      </c>
      <c r="BN34" s="224"/>
      <c r="BO34" s="520">
        <f>公交!BO67+出租!BO67+网约车!BO67</f>
        <v>207.89656120246431</v>
      </c>
      <c r="BP34" s="224"/>
      <c r="BQ34" s="520">
        <f>公交!BQ67+出租!BQ67+网约车!BQ67</f>
        <v>180.0277086584573</v>
      </c>
      <c r="BR34" s="224"/>
      <c r="BS34" s="520">
        <f>公交!BS67+出租!BS67+网约车!BS67</f>
        <v>183.73961320465853</v>
      </c>
      <c r="BT34" s="224"/>
      <c r="BU34" s="222">
        <f t="shared" si="22"/>
        <v>2249.4057685663206</v>
      </c>
    </row>
    <row r="35" spans="1:73" s="88" customFormat="1" ht="31.2" customHeight="1">
      <c r="A35" s="598"/>
      <c r="B35" s="221" t="s">
        <v>194</v>
      </c>
      <c r="C35" s="520">
        <f>公交!C68+出租!C68+网约车!C68</f>
        <v>574.85638473668121</v>
      </c>
      <c r="D35" s="521">
        <f t="shared" si="0"/>
        <v>6.5207571336387549E-3</v>
      </c>
      <c r="E35" s="520">
        <f>公交!E68+出租!E68+网约车!E68</f>
        <v>561.01802745074986</v>
      </c>
      <c r="F35" s="521">
        <f t="shared" si="1"/>
        <v>4.3635659792202963E-2</v>
      </c>
      <c r="G35" s="520">
        <f>公交!G68+出租!G68+网约车!G68</f>
        <v>513.53984832052856</v>
      </c>
      <c r="H35" s="521">
        <f t="shared" si="2"/>
        <v>2.3262686310887348E-2</v>
      </c>
      <c r="I35" s="520">
        <f>公交!I68+出租!I68+网约车!I68</f>
        <v>502.5842248193257</v>
      </c>
      <c r="J35" s="521">
        <f t="shared" si="3"/>
        <v>0.12399036121027263</v>
      </c>
      <c r="K35" s="520">
        <f>公交!K68+出租!K68+网约车!K68</f>
        <v>558.42921283356316</v>
      </c>
      <c r="L35" s="521">
        <f t="shared" si="4"/>
        <v>5.0552653617327525E-2</v>
      </c>
      <c r="M35" s="520">
        <f>公交!M68+出租!M68+网约车!M68</f>
        <v>528.57006353641179</v>
      </c>
      <c r="N35" s="521">
        <f t="shared" si="5"/>
        <v>2.6951203116022837E-2</v>
      </c>
      <c r="O35" s="520">
        <f>公交!O68+出租!O68+网约车!O68</f>
        <v>554.23059178552705</v>
      </c>
      <c r="P35" s="521">
        <f t="shared" si="6"/>
        <v>-6.7705054728974812E-3</v>
      </c>
      <c r="Q35" s="588"/>
      <c r="R35" s="126"/>
      <c r="S35" s="522">
        <f t="shared" si="7"/>
        <v>3793.2283534827875</v>
      </c>
      <c r="T35" s="523">
        <f>S35/(V35+X35+Z35+AB35+AD35+AF35+AH35+AJ35)-1</f>
        <v>-8.7811494958287994E-2</v>
      </c>
      <c r="U35" s="520">
        <f t="shared" si="8"/>
        <v>3103.9571945248854</v>
      </c>
      <c r="V35" s="520">
        <f>公交!V68+出租!V68+网约车!V68</f>
        <v>571.13217056124336</v>
      </c>
      <c r="W35" s="521">
        <f t="shared" si="9"/>
        <v>4.1728120999145579E-2</v>
      </c>
      <c r="X35" s="520">
        <f>公交!X68+出租!X68+网约车!X68</f>
        <v>537.56119023611507</v>
      </c>
      <c r="Y35" s="521">
        <f t="shared" si="10"/>
        <v>-6.756252637234228E-2</v>
      </c>
      <c r="Z35" s="520">
        <f>公交!Z68+出租!Z68+网约车!Z68</f>
        <v>501.865117521255</v>
      </c>
      <c r="AA35" s="521">
        <f t="shared" si="11"/>
        <v>8.6612660763426108E-2</v>
      </c>
      <c r="AB35" s="520">
        <f>公交!AB68+出租!AB68+网约车!AB68</f>
        <v>447.14282449732127</v>
      </c>
      <c r="AC35" s="521">
        <f t="shared" si="12"/>
        <v>-1.6597737350735331E-2</v>
      </c>
      <c r="AD35" s="520">
        <f>公交!AD68+出租!AD68+网约车!AD68</f>
        <v>531.55756725828576</v>
      </c>
      <c r="AE35" s="521">
        <f t="shared" si="13"/>
        <v>-5.8496872173026793E-2</v>
      </c>
      <c r="AF35" s="520">
        <f>公交!AF68+出租!AF68+网约车!AF68</f>
        <v>514.69832445066527</v>
      </c>
      <c r="AG35" s="521">
        <f t="shared" si="14"/>
        <v>-0.1443260952653298</v>
      </c>
      <c r="AH35" s="520">
        <f>公交!AH68+出租!AH68+网约车!AH68</f>
        <v>558.00859201166588</v>
      </c>
      <c r="AI35" s="521">
        <f t="shared" si="15"/>
        <v>-0.11984381818140621</v>
      </c>
      <c r="AJ35" s="520">
        <f>公交!AJ68+出租!AJ68+网约车!AJ68</f>
        <v>496.41631597561843</v>
      </c>
      <c r="AK35" s="521">
        <f t="shared" si="16"/>
        <v>-0.20154476850914194</v>
      </c>
      <c r="AL35" s="520">
        <f>公交!AL68+出租!AL68+网约车!AL68</f>
        <v>477.98903185395517</v>
      </c>
      <c r="AM35" s="521">
        <f t="shared" si="17"/>
        <v>-0.15790147746110261</v>
      </c>
      <c r="AN35" s="520">
        <f>公交!AN68+出租!AN68+网约车!AN68</f>
        <v>529.59517746228119</v>
      </c>
      <c r="AO35" s="521">
        <f t="shared" si="18"/>
        <v>-0.17994851218222696</v>
      </c>
      <c r="AP35" s="520">
        <f>公交!AP68+出租!AP68+网约车!AP68</f>
        <v>484.90514652946928</v>
      </c>
      <c r="AQ35" s="521">
        <f t="shared" si="19"/>
        <v>-0.1328568791196203</v>
      </c>
      <c r="AR35" s="520">
        <f>公交!AR68+出租!AR68+网约车!AR68</f>
        <v>502.99033087937016</v>
      </c>
      <c r="AS35" s="521">
        <f t="shared" si="20"/>
        <v>-0.12194006349901632</v>
      </c>
      <c r="AT35" s="520">
        <f t="shared" si="23"/>
        <v>6153.8617892372458</v>
      </c>
      <c r="AU35" s="521">
        <f t="shared" si="21"/>
        <v>-9.6161863910561807E-2</v>
      </c>
      <c r="AV35" s="223"/>
      <c r="AW35" s="520">
        <f>公交!AW68+出租!AW68+网约车!AW68</f>
        <v>548.25453882674992</v>
      </c>
      <c r="AX35" s="224"/>
      <c r="AY35" s="520">
        <f>公交!AY68+出租!AY68+网约车!AY68</f>
        <v>576.51178276300675</v>
      </c>
      <c r="AZ35" s="224"/>
      <c r="BA35" s="520">
        <f>公交!BA68+出租!BA68+网约车!BA68</f>
        <v>461.86201913813284</v>
      </c>
      <c r="BB35" s="224"/>
      <c r="BC35" s="520">
        <f>公交!BC68+出租!BC68+网约车!BC68</f>
        <v>454.68964378089601</v>
      </c>
      <c r="BD35" s="224"/>
      <c r="BE35" s="520">
        <f>公交!BE68+出租!BE68+网约车!BE68</f>
        <v>564.58396318357632</v>
      </c>
      <c r="BF35" s="224"/>
      <c r="BG35" s="520">
        <f>公交!BG68+出租!BG68+网约车!BG68</f>
        <v>601.5122368494624</v>
      </c>
      <c r="BH35" s="224"/>
      <c r="BI35" s="520">
        <f>公交!BI68+出租!BI68+网约车!BI68</f>
        <v>633.98815294201415</v>
      </c>
      <c r="BJ35" s="224"/>
      <c r="BK35" s="520">
        <f>公交!BK68+出租!BK68+网约车!BK68</f>
        <v>621.72091358049067</v>
      </c>
      <c r="BL35" s="224"/>
      <c r="BM35" s="520">
        <f>公交!BM68+出租!BM68+网约车!BM68</f>
        <v>567.61651880451598</v>
      </c>
      <c r="BN35" s="224"/>
      <c r="BO35" s="520">
        <f>公交!BO68+出租!BO68+网约车!BO68</f>
        <v>645.80722714323599</v>
      </c>
      <c r="BP35" s="224"/>
      <c r="BQ35" s="520">
        <f>公交!BQ68+出租!BQ68+网约车!BQ68</f>
        <v>559.19851620014265</v>
      </c>
      <c r="BR35" s="224"/>
      <c r="BS35" s="520">
        <f>公交!BS68+出租!BS68+网约车!BS68</f>
        <v>572.84282082582718</v>
      </c>
      <c r="BT35" s="224"/>
      <c r="BU35" s="222">
        <f t="shared" si="22"/>
        <v>6808.5883340380506</v>
      </c>
    </row>
    <row r="36" spans="1:73" s="88" customFormat="1" ht="31.2" customHeight="1">
      <c r="A36" s="636" t="s">
        <v>111</v>
      </c>
      <c r="B36" s="221" t="s">
        <v>193</v>
      </c>
      <c r="C36" s="520">
        <f>公交!C71+出租!C71+网约车!C71</f>
        <v>176.7098818644246</v>
      </c>
      <c r="D36" s="521">
        <f t="shared" si="0"/>
        <v>8.9822883316460489E-2</v>
      </c>
      <c r="E36" s="520">
        <f>公交!E71+出租!E71+网约车!E71</f>
        <v>174.78638651061971</v>
      </c>
      <c r="F36" s="521">
        <f t="shared" si="1"/>
        <v>0.3141274418104818</v>
      </c>
      <c r="G36" s="520">
        <f>公交!G71+出租!G71+网约车!G71</f>
        <v>165.88305675317849</v>
      </c>
      <c r="H36" s="521">
        <f t="shared" si="2"/>
        <v>0.24863562268378936</v>
      </c>
      <c r="I36" s="520">
        <f>公交!I71+出租!I71+网约车!I71</f>
        <v>163.54517560392549</v>
      </c>
      <c r="J36" s="521">
        <f t="shared" si="3"/>
        <v>0.29082198295518236</v>
      </c>
      <c r="K36" s="520">
        <f>公交!K71+出租!K71+网约车!K71</f>
        <v>169.54610399956439</v>
      </c>
      <c r="L36" s="521">
        <f t="shared" si="4"/>
        <v>0.27403580989288012</v>
      </c>
      <c r="M36" s="520">
        <f>公交!M71+出租!M71+网约车!M71</f>
        <v>155.45511389573599</v>
      </c>
      <c r="N36" s="521">
        <f t="shared" si="5"/>
        <v>0.23015053150981557</v>
      </c>
      <c r="O36" s="520">
        <f>公交!O71+出租!O71+网约车!O71</f>
        <v>153.82774062860329</v>
      </c>
      <c r="P36" s="521">
        <f t="shared" si="6"/>
        <v>0.21747335476369711</v>
      </c>
      <c r="Q36" s="588"/>
      <c r="R36" s="126"/>
      <c r="S36" s="522">
        <f t="shared" si="7"/>
        <v>1159.7534592560519</v>
      </c>
      <c r="T36" s="523">
        <f>S36/(V36+X36+Z36+AB36+AD36+AF36+AH36+AJ36)-1</f>
        <v>9.0192504189257283E-2</v>
      </c>
      <c r="U36" s="520">
        <f t="shared" si="8"/>
        <v>814.14987076803425</v>
      </c>
      <c r="V36" s="520">
        <f>公交!V71+出租!V71+网约车!V71</f>
        <v>162.14550508122517</v>
      </c>
      <c r="W36" s="521">
        <f t="shared" si="9"/>
        <v>-8.30849415840057E-2</v>
      </c>
      <c r="X36" s="520">
        <f>公交!X71+出租!X71+网约车!X71</f>
        <v>133.00565907809928</v>
      </c>
      <c r="Y36" s="521">
        <f t="shared" si="10"/>
        <v>-0.25279755644788171</v>
      </c>
      <c r="Z36" s="520">
        <f>公交!Z71+出租!Z71+网约车!Z71</f>
        <v>132.85145300967241</v>
      </c>
      <c r="AA36" s="521">
        <f t="shared" si="11"/>
        <v>-0.23381397126007852</v>
      </c>
      <c r="AB36" s="520">
        <f>公交!AB71+出租!AB71+网约车!AB71</f>
        <v>126.69847412228631</v>
      </c>
      <c r="AC36" s="521">
        <f t="shared" si="12"/>
        <v>-0.23069122037756784</v>
      </c>
      <c r="AD36" s="520">
        <f>公交!AD71+出租!AD71+网约车!AD71</f>
        <v>133.07797369825869</v>
      </c>
      <c r="AE36" s="521">
        <f t="shared" si="13"/>
        <v>-0.21859754499355522</v>
      </c>
      <c r="AF36" s="520">
        <f>公交!AF71+出租!AF71+网约车!AF71</f>
        <v>126.37080577849231</v>
      </c>
      <c r="AG36" s="521">
        <f t="shared" si="14"/>
        <v>-0.36623848193715791</v>
      </c>
      <c r="AH36" s="520">
        <f>公交!AH71+出租!AH71+网约车!AH71</f>
        <v>126.34998542408361</v>
      </c>
      <c r="AI36" s="521">
        <f t="shared" si="15"/>
        <v>-0.27809538481201712</v>
      </c>
      <c r="AJ36" s="520">
        <f>公交!AJ71+出租!AJ71+网约车!AJ71</f>
        <v>123.3062650199563</v>
      </c>
      <c r="AK36" s="521">
        <f t="shared" si="16"/>
        <v>-0.38779989610395016</v>
      </c>
      <c r="AL36" s="520">
        <f>公交!AL71+出租!AL71+网约车!AL71</f>
        <v>121.07514550334452</v>
      </c>
      <c r="AM36" s="521">
        <f t="shared" si="17"/>
        <v>-0.28840697018320127</v>
      </c>
      <c r="AN36" s="520">
        <f>公交!AN71+出租!AN71+网约车!AN71</f>
        <v>140.01591428046171</v>
      </c>
      <c r="AO36" s="521">
        <f t="shared" si="18"/>
        <v>-0.21873758485147321</v>
      </c>
      <c r="AP36" s="520">
        <f>公交!AP71+出租!AP71+网约车!AP71</f>
        <v>143.43258512300849</v>
      </c>
      <c r="AQ36" s="521">
        <f t="shared" si="19"/>
        <v>-0.15076045533670968</v>
      </c>
      <c r="AR36" s="520">
        <f>公交!AR71+出租!AR71+网约车!AR71</f>
        <v>157.4939876962016</v>
      </c>
      <c r="AS36" s="521">
        <f t="shared" si="20"/>
        <v>-6.9857068949874312E-2</v>
      </c>
      <c r="AT36" s="520">
        <f t="shared" si="23"/>
        <v>1625.8237538150906</v>
      </c>
      <c r="AU36" s="521">
        <f t="shared" si="21"/>
        <v>-0.23550078298421162</v>
      </c>
      <c r="AV36" s="223"/>
      <c r="AW36" s="520">
        <f>公交!AW71+出租!AW71+网约车!AW71</f>
        <v>176.83808722842628</v>
      </c>
      <c r="AX36" s="224"/>
      <c r="AY36" s="520">
        <f>公交!AY71+出租!AY71+网约车!AY71</f>
        <v>178.00485025959631</v>
      </c>
      <c r="AZ36" s="224"/>
      <c r="BA36" s="520">
        <f>公交!BA71+出租!BA71+网约车!BA71</f>
        <v>173.393207427916</v>
      </c>
      <c r="BB36" s="224"/>
      <c r="BC36" s="520">
        <f>公交!BC71+出租!BC71+网约车!BC71</f>
        <v>164.6913144348469</v>
      </c>
      <c r="BD36" s="224"/>
      <c r="BE36" s="520">
        <f>公交!BE71+出租!BE71+网约车!BE71</f>
        <v>170.30657229911199</v>
      </c>
      <c r="BF36" s="224"/>
      <c r="BG36" s="520">
        <f>公交!BG71+出租!BG71+网约车!BG71</f>
        <v>199.39804197130462</v>
      </c>
      <c r="BH36" s="224"/>
      <c r="BI36" s="520">
        <f>公交!BI71+出租!BI71+网约车!BI71</f>
        <v>175.0231024512598</v>
      </c>
      <c r="BJ36" s="224"/>
      <c r="BK36" s="520">
        <f>公交!BK71+出租!BK71+网约车!BK71</f>
        <v>201.41496911750511</v>
      </c>
      <c r="BL36" s="224"/>
      <c r="BM36" s="520">
        <f>公交!BM71+出租!BM71+网约车!BM71</f>
        <v>170.14661531256931</v>
      </c>
      <c r="BN36" s="224"/>
      <c r="BO36" s="520">
        <f>公交!BO71+出租!BO71+网约车!BO71</f>
        <v>179.2175222634294</v>
      </c>
      <c r="BP36" s="224"/>
      <c r="BQ36" s="520">
        <f>公交!BQ71+出租!BQ71+网约车!BQ71</f>
        <v>168.89532055396359</v>
      </c>
      <c r="BR36" s="224"/>
      <c r="BS36" s="520">
        <f>公交!BS71+出租!BS71+网约车!BS71</f>
        <v>169.32235083310459</v>
      </c>
      <c r="BT36" s="224"/>
      <c r="BU36" s="222">
        <f t="shared" si="22"/>
        <v>2126.6519541530342</v>
      </c>
    </row>
    <row r="37" spans="1:73" s="88" customFormat="1" ht="31.2" customHeight="1">
      <c r="A37" s="598"/>
      <c r="B37" s="221" t="s">
        <v>194</v>
      </c>
      <c r="C37" s="520">
        <f>公交!C72+出租!C72+网约车!C72</f>
        <v>562.65652980649804</v>
      </c>
      <c r="D37" s="521">
        <f t="shared" si="0"/>
        <v>2.323861557281437E-2</v>
      </c>
      <c r="E37" s="520">
        <f>公交!E72+出租!E72+网约车!E72</f>
        <v>566.39454112793101</v>
      </c>
      <c r="F37" s="521">
        <f t="shared" si="1"/>
        <v>0.26770705522083249</v>
      </c>
      <c r="G37" s="520">
        <f>公交!G72+出租!G72+网约车!G72</f>
        <v>534.54196797224404</v>
      </c>
      <c r="H37" s="521">
        <f t="shared" si="2"/>
        <v>0.21669097618972821</v>
      </c>
      <c r="I37" s="520">
        <f>公交!I72+出租!I72+网约车!I72</f>
        <v>528.57811425919999</v>
      </c>
      <c r="J37" s="521">
        <f t="shared" si="3"/>
        <v>0.2471690405803979</v>
      </c>
      <c r="K37" s="520">
        <f>公交!K72+出租!K72+网约车!K72</f>
        <v>547.32934864362994</v>
      </c>
      <c r="L37" s="521">
        <f t="shared" si="4"/>
        <v>0.23517216074510805</v>
      </c>
      <c r="M37" s="520">
        <f>公交!M72+出租!M72+网约车!M72</f>
        <v>498.13579838225201</v>
      </c>
      <c r="N37" s="521">
        <f t="shared" si="5"/>
        <v>0.1945385277632885</v>
      </c>
      <c r="O37" s="520">
        <f>公交!O72+出租!O72+网约车!O72</f>
        <v>487.444902028657</v>
      </c>
      <c r="P37" s="521">
        <f t="shared" si="6"/>
        <v>0.1765163567681316</v>
      </c>
      <c r="Q37" s="588"/>
      <c r="R37" s="126"/>
      <c r="S37" s="522">
        <f t="shared" si="7"/>
        <v>3725.0812022204123</v>
      </c>
      <c r="T37" s="523">
        <f>S37/(V37+X37+Z37+AB37+AD37+AF37+AH37+AJ37)-1</f>
        <v>5.2773734582409304E-2</v>
      </c>
      <c r="U37" s="520">
        <f t="shared" si="8"/>
        <v>2719.9588358320161</v>
      </c>
      <c r="V37" s="520">
        <f>公交!V72+出租!V72+网约车!V72</f>
        <v>549.87812348297655</v>
      </c>
      <c r="W37" s="521">
        <f t="shared" si="9"/>
        <v>-4.7263251509497062E-2</v>
      </c>
      <c r="X37" s="520">
        <f>公交!X72+出租!X72+网约车!X72</f>
        <v>446.78661272360432</v>
      </c>
      <c r="Y37" s="521">
        <f t="shared" si="10"/>
        <v>-0.23863027630307898</v>
      </c>
      <c r="Z37" s="520">
        <f>公交!Z72+出租!Z72+网约车!Z72</f>
        <v>439.34078449916001</v>
      </c>
      <c r="AA37" s="521">
        <f t="shared" si="11"/>
        <v>-0.21971211630672904</v>
      </c>
      <c r="AB37" s="520">
        <f>公交!AB72+出租!AB72+网约车!AB72</f>
        <v>423.82235050768611</v>
      </c>
      <c r="AC37" s="521">
        <f t="shared" si="12"/>
        <v>-0.21510695320306727</v>
      </c>
      <c r="AD37" s="520">
        <f>公交!AD72+出租!AD72+网约车!AD72</f>
        <v>443.11988728231842</v>
      </c>
      <c r="AE37" s="521">
        <f t="shared" si="13"/>
        <v>-0.20654887484655426</v>
      </c>
      <c r="AF37" s="520">
        <f>公交!AF72+出租!AF72+网约车!AF72</f>
        <v>417.011077336271</v>
      </c>
      <c r="AG37" s="521">
        <f t="shared" si="14"/>
        <v>-0.34200114299436013</v>
      </c>
      <c r="AH37" s="520">
        <f>公交!AH72+出租!AH72+网约车!AH72</f>
        <v>414.31204863794585</v>
      </c>
      <c r="AI37" s="521">
        <f t="shared" si="15"/>
        <v>-0.28017595441944931</v>
      </c>
      <c r="AJ37" s="520">
        <f>公交!AJ72+出租!AJ72+网约车!AJ72</f>
        <v>404.0784111628688</v>
      </c>
      <c r="AK37" s="521">
        <f t="shared" si="16"/>
        <v>-0.37673612903280274</v>
      </c>
      <c r="AL37" s="520">
        <f>公交!AL72+出租!AL72+网约车!AL72</f>
        <v>397.57460195666124</v>
      </c>
      <c r="AM37" s="521">
        <f t="shared" si="17"/>
        <v>-0.29603011655664169</v>
      </c>
      <c r="AN37" s="520">
        <f>公交!AN72+出租!AN72+网约车!AN72</f>
        <v>460.78865828719324</v>
      </c>
      <c r="AO37" s="521">
        <f t="shared" si="18"/>
        <v>-0.22389611328744241</v>
      </c>
      <c r="AP37" s="520">
        <f>公交!AP72+出租!AP72+网约车!AP72</f>
        <v>468.95468889599715</v>
      </c>
      <c r="AQ37" s="521">
        <f t="shared" si="19"/>
        <v>-0.16432148567656679</v>
      </c>
      <c r="AR37" s="520">
        <f>公交!AR72+出租!AR72+网约车!AR72</f>
        <v>509.13675270488159</v>
      </c>
      <c r="AS37" s="521">
        <f t="shared" si="20"/>
        <v>-9.7744578167549223E-2</v>
      </c>
      <c r="AT37" s="520">
        <f t="shared" si="23"/>
        <v>5374.8039974775629</v>
      </c>
      <c r="AU37" s="521">
        <f t="shared" si="21"/>
        <v>-0.22854165546239447</v>
      </c>
      <c r="AV37" s="223"/>
      <c r="AW37" s="520">
        <f>公交!AW72+出租!AW72+网约车!AW72</f>
        <v>577.15641215077767</v>
      </c>
      <c r="AX37" s="224"/>
      <c r="AY37" s="520">
        <f>公交!AY72+出租!AY72+网约车!AY72</f>
        <v>586.8195159562938</v>
      </c>
      <c r="AZ37" s="224"/>
      <c r="BA37" s="520">
        <f>公交!BA72+出租!BA72+网约车!BA72</f>
        <v>563.04960474288703</v>
      </c>
      <c r="BB37" s="224"/>
      <c r="BC37" s="520">
        <f>公交!BC72+出租!BC72+网约车!BC72</f>
        <v>539.97465289985848</v>
      </c>
      <c r="BD37" s="224"/>
      <c r="BE37" s="520">
        <f>公交!BE72+出租!BE72+网约车!BE72</f>
        <v>558.47155953887307</v>
      </c>
      <c r="BF37" s="224"/>
      <c r="BG37" s="520">
        <f>公交!BG72+出租!BG72+网约车!BG72</f>
        <v>633.75653756294696</v>
      </c>
      <c r="BH37" s="224"/>
      <c r="BI37" s="520">
        <f>公交!BI72+出租!BI72+网约车!BI72</f>
        <v>575.57406032997403</v>
      </c>
      <c r="BJ37" s="224"/>
      <c r="BK37" s="520">
        <f>公交!BK72+出租!BK72+网约车!BK72</f>
        <v>648.32638307080003</v>
      </c>
      <c r="BL37" s="224"/>
      <c r="BM37" s="520">
        <f>公交!BM72+出租!BM72+网约车!BM72</f>
        <v>564.76081052215955</v>
      </c>
      <c r="BN37" s="224"/>
      <c r="BO37" s="520">
        <f>公交!BO72+出租!BO72+网约车!BO72</f>
        <v>593.72033329070757</v>
      </c>
      <c r="BP37" s="224"/>
      <c r="BQ37" s="520">
        <f>公交!BQ72+出租!BQ72+网约车!BQ72</f>
        <v>561.16638259590013</v>
      </c>
      <c r="BR37" s="224"/>
      <c r="BS37" s="520">
        <f>公交!BS72+出租!BS72+网约车!BS72</f>
        <v>564.29337013108966</v>
      </c>
      <c r="BT37" s="224"/>
      <c r="BU37" s="222">
        <f t="shared" si="22"/>
        <v>6967.069622792269</v>
      </c>
    </row>
    <row r="38" spans="1:73" s="88" customFormat="1" ht="31.2" customHeight="1">
      <c r="A38" s="636" t="s">
        <v>112</v>
      </c>
      <c r="B38" s="221" t="s">
        <v>193</v>
      </c>
      <c r="C38" s="520">
        <f>公交!C75+出租!C75+网约车!C75</f>
        <v>22.760213322337741</v>
      </c>
      <c r="D38" s="521">
        <f t="shared" si="0"/>
        <v>5.4366204976860733E-2</v>
      </c>
      <c r="E38" s="520">
        <f>公交!E75+出租!E75+网约车!E75</f>
        <v>19.888545436016315</v>
      </c>
      <c r="F38" s="521">
        <f t="shared" si="1"/>
        <v>-2.5050722318356922E-2</v>
      </c>
      <c r="G38" s="520">
        <f>公交!G75+出租!G75+网约车!G75</f>
        <v>22.976534013792868</v>
      </c>
      <c r="H38" s="521">
        <f t="shared" si="2"/>
        <v>4.1487477299613218E-3</v>
      </c>
      <c r="I38" s="520">
        <f>公交!I75+出租!I75+网约车!I75</f>
        <v>22.790859575220765</v>
      </c>
      <c r="J38" s="521">
        <f t="shared" si="3"/>
        <v>-7.7187322635238198E-3</v>
      </c>
      <c r="K38" s="520">
        <f>公交!K75+出租!K75+网约车!K75</f>
        <v>23.055258205026767</v>
      </c>
      <c r="L38" s="521">
        <f t="shared" si="4"/>
        <v>-1.9008950882082098E-2</v>
      </c>
      <c r="M38" s="520">
        <f>公交!M75+出租!M75+网约车!M75</f>
        <v>23.414036743058155</v>
      </c>
      <c r="N38" s="521">
        <f t="shared" si="5"/>
        <v>9.7839437536584306E-3</v>
      </c>
      <c r="O38" s="520">
        <f>公交!O75+出租!O75+网约车!O75</f>
        <v>23.898855392455779</v>
      </c>
      <c r="P38" s="521">
        <f t="shared" si="6"/>
        <v>1.129094414676457E-2</v>
      </c>
      <c r="Q38" s="588"/>
      <c r="R38" s="126"/>
      <c r="S38" s="522">
        <f t="shared" si="7"/>
        <v>158.78430268790837</v>
      </c>
      <c r="T38" s="523">
        <f>S38/(V38+X38+Z38+AB38+AD38+AF38+AH38+AJ38)-1</f>
        <v>-0.12114217702731678</v>
      </c>
      <c r="U38" s="520">
        <f t="shared" si="8"/>
        <v>134.52512951644692</v>
      </c>
      <c r="V38" s="520">
        <f>公交!V75+出租!V75+网约车!V75</f>
        <v>21.586630162180928</v>
      </c>
      <c r="W38" s="521">
        <f t="shared" si="9"/>
        <v>-5.8146811093617856E-3</v>
      </c>
      <c r="X38" s="520">
        <f>公交!X75+出租!X75+网约车!X75</f>
        <v>20.399569384070727</v>
      </c>
      <c r="Y38" s="521">
        <f t="shared" si="10"/>
        <v>-6.8965111085624864E-3</v>
      </c>
      <c r="Z38" s="520">
        <f>公交!Z75+出租!Z75+网约车!Z75</f>
        <v>22.88160401109397</v>
      </c>
      <c r="AA38" s="521">
        <f t="shared" si="11"/>
        <v>0.11798011372479245</v>
      </c>
      <c r="AB38" s="520">
        <f>公交!AB75+出租!AB75+网约车!AB75</f>
        <v>22.968144533464496</v>
      </c>
      <c r="AC38" s="521">
        <f t="shared" si="12"/>
        <v>0.10180080094473176</v>
      </c>
      <c r="AD38" s="520">
        <f>公交!AD75+出租!AD75+网约车!AD75</f>
        <v>23.50200669594026</v>
      </c>
      <c r="AE38" s="521">
        <f t="shared" si="13"/>
        <v>0.10045229830101388</v>
      </c>
      <c r="AF38" s="520">
        <f>公交!AF75+出租!AF75+网约车!AF75</f>
        <v>23.187174729696554</v>
      </c>
      <c r="AG38" s="521">
        <f t="shared" si="14"/>
        <v>7.3617950642482111E-2</v>
      </c>
      <c r="AH38" s="520">
        <f>公交!AH75+出租!AH75+网约车!AH75</f>
        <v>23.632027489991483</v>
      </c>
      <c r="AI38" s="521">
        <f t="shared" si="15"/>
        <v>7.5644943645548635E-2</v>
      </c>
      <c r="AJ38" s="520">
        <f>公交!AJ75+出租!AJ75+网约车!AJ75</f>
        <v>22.514048889903396</v>
      </c>
      <c r="AK38" s="521">
        <f t="shared" si="16"/>
        <v>4.5673761368089538E-2</v>
      </c>
      <c r="AL38" s="520">
        <f>公交!AL75+出租!AL75+网约车!AL75</f>
        <v>22.577791067768402</v>
      </c>
      <c r="AM38" s="521">
        <f t="shared" si="17"/>
        <v>2.9959574845732861E-2</v>
      </c>
      <c r="AN38" s="520">
        <f>公交!AN75+出租!AN75+网约车!AN75</f>
        <v>22.540233095813338</v>
      </c>
      <c r="AO38" s="521">
        <f t="shared" si="18"/>
        <v>3.8201348889436604E-2</v>
      </c>
      <c r="AP38" s="520">
        <f>公交!AP75+出租!AP75+网约车!AP75</f>
        <v>22.159755330811706</v>
      </c>
      <c r="AQ38" s="521">
        <f t="shared" si="19"/>
        <v>3.4965571467881151E-2</v>
      </c>
      <c r="AR38" s="520">
        <f>公交!AR75+出租!AR75+网约车!AR75</f>
        <v>22.810641994522651</v>
      </c>
      <c r="AS38" s="521">
        <f t="shared" si="20"/>
        <v>5.4625673155491938E-2</v>
      </c>
      <c r="AT38" s="520">
        <f t="shared" si="23"/>
        <v>270.75962738525789</v>
      </c>
      <c r="AU38" s="521">
        <f t="shared" si="21"/>
        <v>5.4795953332346992E-2</v>
      </c>
      <c r="AV38" s="223"/>
      <c r="AW38" s="520">
        <f>公交!AW75+出租!AW75+网约车!AW75</f>
        <v>21.712883656608781</v>
      </c>
      <c r="AX38" s="224"/>
      <c r="AY38" s="520">
        <f>公交!AY75+出租!AY75+网约车!AY75</f>
        <v>20.541232220261321</v>
      </c>
      <c r="AZ38" s="224"/>
      <c r="BA38" s="520">
        <f>公交!BA75+出租!BA75+网约车!BA75</f>
        <v>20.466915046332048</v>
      </c>
      <c r="BB38" s="224"/>
      <c r="BC38" s="520">
        <f>公交!BC75+出租!BC75+网约车!BC75</f>
        <v>20.846004571580103</v>
      </c>
      <c r="BD38" s="224"/>
      <c r="BE38" s="520">
        <f>公交!BE75+出租!BE75+网约车!BE75</f>
        <v>21.35667918748042</v>
      </c>
      <c r="BF38" s="224"/>
      <c r="BG38" s="520">
        <f>公交!BG75+出租!BG75+网约车!BG75</f>
        <v>21.597230854626378</v>
      </c>
      <c r="BH38" s="224"/>
      <c r="BI38" s="520">
        <f>公交!BI75+出租!BI75+网约车!BI75</f>
        <v>21.970100477485083</v>
      </c>
      <c r="BJ38" s="224"/>
      <c r="BK38" s="520">
        <f>公交!BK75+出租!BK75+网约车!BK75</f>
        <v>21.530662546650802</v>
      </c>
      <c r="BL38" s="224"/>
      <c r="BM38" s="520">
        <f>公交!BM75+出租!BM75+网约车!BM75</f>
        <v>21.921045853814309</v>
      </c>
      <c r="BN38" s="224"/>
      <c r="BO38" s="520">
        <f>公交!BO75+出租!BO75+网约车!BO75</f>
        <v>21.710849364552082</v>
      </c>
      <c r="BP38" s="224"/>
      <c r="BQ38" s="520">
        <f>公交!BQ75+出租!BQ75+网约车!BQ75</f>
        <v>21.411103848974175</v>
      </c>
      <c r="BR38" s="224"/>
      <c r="BS38" s="520">
        <f>公交!BS75+出租!BS75+网约车!BS75</f>
        <v>21.629135886927621</v>
      </c>
      <c r="BT38" s="224"/>
      <c r="BU38" s="222">
        <f t="shared" si="22"/>
        <v>256.69384351529311</v>
      </c>
    </row>
    <row r="39" spans="1:73" s="88" customFormat="1" ht="31.2" customHeight="1">
      <c r="A39" s="598"/>
      <c r="B39" s="221" t="s">
        <v>194</v>
      </c>
      <c r="C39" s="520">
        <f>公交!C76+出租!C76+网约车!C76</f>
        <v>122.46341833087271</v>
      </c>
      <c r="D39" s="521">
        <f t="shared" si="0"/>
        <v>0.14227294172100802</v>
      </c>
      <c r="E39" s="520">
        <f>公交!E76+出租!E76+网约车!E76</f>
        <v>101.10048978822063</v>
      </c>
      <c r="F39" s="521">
        <f t="shared" si="1"/>
        <v>2.7760200903248933E-2</v>
      </c>
      <c r="G39" s="520">
        <f>公交!G76+出租!G76+网约车!G76</f>
        <v>123.87323327663638</v>
      </c>
      <c r="H39" s="521">
        <f t="shared" si="2"/>
        <v>6.3867793714245114E-2</v>
      </c>
      <c r="I39" s="520">
        <f>公交!I76+出租!I76+网约车!I76</f>
        <v>122.4476552217976</v>
      </c>
      <c r="J39" s="521">
        <f t="shared" si="3"/>
        <v>4.2422744461274586E-2</v>
      </c>
      <c r="K39" s="520">
        <f>公交!K76+出租!K76+网约车!K76</f>
        <v>123.82103700478086</v>
      </c>
      <c r="L39" s="521">
        <f t="shared" si="4"/>
        <v>2.0603933298487975E-2</v>
      </c>
      <c r="M39" s="520">
        <f>公交!M76+出租!M76+网约车!M76</f>
        <v>126.16026535439926</v>
      </c>
      <c r="N39" s="521">
        <f t="shared" si="5"/>
        <v>6.0509709906541476E-2</v>
      </c>
      <c r="O39" s="520">
        <f>公交!O76+出租!O76+网约车!O76</f>
        <v>129.51622581087841</v>
      </c>
      <c r="P39" s="521">
        <f t="shared" si="6"/>
        <v>6.437966406597817E-2</v>
      </c>
      <c r="Q39" s="588"/>
      <c r="R39" s="126"/>
      <c r="S39" s="522">
        <f t="shared" si="7"/>
        <v>849.38232478758584</v>
      </c>
      <c r="T39" s="523">
        <f>S39/(V39+X39+Z39+AB39+AD39+AF39+AH39+AJ39)-1</f>
        <v>-7.1230353423127446E-2</v>
      </c>
      <c r="U39" s="520">
        <f t="shared" si="8"/>
        <v>679.76444407985821</v>
      </c>
      <c r="V39" s="520">
        <f>公交!V76+出租!V76+网约车!V76</f>
        <v>107.21029436831704</v>
      </c>
      <c r="W39" s="521">
        <f t="shared" si="9"/>
        <v>-2.4749708822941585E-2</v>
      </c>
      <c r="X39" s="520">
        <f>公交!X76+出租!X76+网约车!X76</f>
        <v>98.369726420003701</v>
      </c>
      <c r="Y39" s="521">
        <f t="shared" si="10"/>
        <v>-2.6751343998519306E-2</v>
      </c>
      <c r="Z39" s="520">
        <f>公交!Z76+出租!Z76+网约车!Z76</f>
        <v>116.43667945258687</v>
      </c>
      <c r="AA39" s="521">
        <f t="shared" si="11"/>
        <v>0.15722605302579562</v>
      </c>
      <c r="AB39" s="520">
        <f>公交!AB76+出租!AB76+网约车!AB76</f>
        <v>117.464489212655</v>
      </c>
      <c r="AC39" s="521">
        <f t="shared" si="12"/>
        <v>0.13662272066492975</v>
      </c>
      <c r="AD39" s="520">
        <f>公交!AD76+出租!AD76+网约车!AD76</f>
        <v>121.32134020354388</v>
      </c>
      <c r="AE39" s="521">
        <f t="shared" si="13"/>
        <v>0.13250299781556496</v>
      </c>
      <c r="AF39" s="520">
        <f>公交!AF76+出租!AF76+网约车!AF76</f>
        <v>118.96191442275175</v>
      </c>
      <c r="AG39" s="521">
        <f t="shared" si="14"/>
        <v>9.3837773534711344E-2</v>
      </c>
      <c r="AH39" s="520">
        <f>公交!AH76+出租!AH76+网约车!AH76</f>
        <v>121.68235657201549</v>
      </c>
      <c r="AI39" s="521">
        <f t="shared" si="15"/>
        <v>8.0799379053980713E-2</v>
      </c>
      <c r="AJ39" s="520">
        <f>公交!AJ76+出租!AJ76+网约车!AJ76</f>
        <v>113.07740663474341</v>
      </c>
      <c r="AK39" s="521">
        <f t="shared" si="16"/>
        <v>4.3349869741980296E-2</v>
      </c>
      <c r="AL39" s="520">
        <f>公交!AL76+出租!AL76+网约车!AL76</f>
        <v>113.87720665125052</v>
      </c>
      <c r="AM39" s="521">
        <f t="shared" si="17"/>
        <v>2.5085835306060345E-2</v>
      </c>
      <c r="AN39" s="520">
        <f>公交!AN76+出租!AN76+网约车!AN76</f>
        <v>113.4984118751989</v>
      </c>
      <c r="AO39" s="521">
        <f t="shared" si="18"/>
        <v>3.6107316482445251E-2</v>
      </c>
      <c r="AP39" s="520">
        <f>公交!AP76+出租!AP76+网约车!AP76</f>
        <v>111.40055161790836</v>
      </c>
      <c r="AQ39" s="521">
        <f t="shared" si="19"/>
        <v>3.6688144490120589E-2</v>
      </c>
      <c r="AR39" s="520">
        <f>公交!AR76+出租!AR76+网约车!AR76</f>
        <v>116.06901509837725</v>
      </c>
      <c r="AS39" s="521">
        <f t="shared" si="20"/>
        <v>6.2312218890240967E-2</v>
      </c>
      <c r="AT39" s="520">
        <f t="shared" si="23"/>
        <v>1369.3693925293521</v>
      </c>
      <c r="AU39" s="521">
        <f t="shared" si="21"/>
        <v>6.2212467493899304E-2</v>
      </c>
      <c r="AV39" s="223"/>
      <c r="AW39" s="520">
        <f>公交!AW76+出租!AW76+网约车!AW76</f>
        <v>109.93105599478649</v>
      </c>
      <c r="AX39" s="224"/>
      <c r="AY39" s="520">
        <f>公交!AY76+出租!AY76+网约车!AY76</f>
        <v>101.07358054225152</v>
      </c>
      <c r="AZ39" s="224"/>
      <c r="BA39" s="520">
        <f>公交!BA76+出租!BA76+网约车!BA76</f>
        <v>100.61705675234343</v>
      </c>
      <c r="BB39" s="224"/>
      <c r="BC39" s="520">
        <f>公交!BC76+出租!BC76+网约车!BC76</f>
        <v>103.34518840511802</v>
      </c>
      <c r="BD39" s="224"/>
      <c r="BE39" s="520">
        <f>公交!BE76+出租!BE76+网约车!BE76</f>
        <v>107.12672764447888</v>
      </c>
      <c r="BF39" s="224"/>
      <c r="BG39" s="520">
        <f>公交!BG76+出租!BG76+网约车!BG76</f>
        <v>108.75645118592776</v>
      </c>
      <c r="BH39" s="224"/>
      <c r="BI39" s="520">
        <f>公交!BI76+出租!BI76+网约车!BI76</f>
        <v>112.58551672977788</v>
      </c>
      <c r="BJ39" s="224"/>
      <c r="BK39" s="520">
        <f>公交!BK76+出租!BK76+网约车!BK76</f>
        <v>108.37918316193146</v>
      </c>
      <c r="BL39" s="224"/>
      <c r="BM39" s="520">
        <f>公交!BM76+出租!BM76+网约车!BM76</f>
        <v>111.09041089934694</v>
      </c>
      <c r="BN39" s="224"/>
      <c r="BO39" s="520">
        <f>公交!BO76+出租!BO76+网约车!BO76</f>
        <v>109.54310433838337</v>
      </c>
      <c r="BP39" s="224"/>
      <c r="BQ39" s="520">
        <f>公交!BQ76+出租!BQ76+网约车!BQ76</f>
        <v>107.45811284713693</v>
      </c>
      <c r="BR39" s="224"/>
      <c r="BS39" s="520">
        <f>公交!BS76+出租!BS76+网约车!BS76</f>
        <v>109.26073618886765</v>
      </c>
      <c r="BT39" s="224"/>
      <c r="BU39" s="222">
        <f t="shared" si="22"/>
        <v>1289.1671246903502</v>
      </c>
    </row>
    <row r="40" spans="1:73" s="88" customFormat="1" ht="15.6" customHeight="1">
      <c r="A40" s="520"/>
      <c r="B40" s="582"/>
      <c r="C40" s="91"/>
      <c r="D40" s="521"/>
      <c r="E40" s="91"/>
      <c r="F40" s="521"/>
      <c r="G40" s="521"/>
      <c r="H40" s="521"/>
      <c r="I40" s="521"/>
      <c r="J40" s="521"/>
      <c r="K40" s="521"/>
      <c r="L40" s="521"/>
      <c r="M40" s="521"/>
      <c r="N40" s="521"/>
      <c r="O40" s="521"/>
      <c r="P40" s="521"/>
      <c r="Q40" s="588"/>
      <c r="R40" s="126"/>
      <c r="S40" s="524"/>
      <c r="T40" s="523"/>
      <c r="U40" s="521"/>
      <c r="V40" s="91"/>
      <c r="W40" s="521"/>
      <c r="X40" s="91"/>
      <c r="Y40" s="521"/>
      <c r="Z40" s="91"/>
      <c r="AA40" s="521"/>
      <c r="AB40" s="91"/>
      <c r="AC40" s="521"/>
      <c r="AD40" s="91"/>
      <c r="AE40" s="521"/>
      <c r="AF40" s="91"/>
      <c r="AG40" s="521"/>
      <c r="AH40" s="91"/>
      <c r="AI40" s="521"/>
      <c r="AJ40" s="91"/>
      <c r="AK40" s="521"/>
      <c r="AL40" s="91"/>
      <c r="AM40" s="521"/>
      <c r="AN40" s="91"/>
      <c r="AO40" s="521"/>
      <c r="AP40" s="91"/>
      <c r="AQ40" s="521"/>
      <c r="AR40" s="91"/>
      <c r="AS40" s="521"/>
      <c r="AT40" s="91"/>
      <c r="AU40" s="521"/>
      <c r="AV40" s="223"/>
      <c r="AW40" s="224"/>
      <c r="AX40" s="224"/>
      <c r="AY40" s="224"/>
      <c r="AZ40" s="224"/>
      <c r="BA40" s="224"/>
      <c r="BB40" s="224"/>
      <c r="BC40" s="224"/>
      <c r="BD40" s="224"/>
      <c r="BE40" s="224"/>
      <c r="BF40" s="224"/>
      <c r="BG40" s="224"/>
      <c r="BH40" s="224"/>
      <c r="BI40" s="224"/>
      <c r="BJ40" s="224"/>
      <c r="BK40" s="224"/>
      <c r="BL40" s="224"/>
      <c r="BM40" s="224"/>
      <c r="BN40" s="224"/>
      <c r="BO40" s="224"/>
      <c r="BP40" s="224"/>
      <c r="BQ40" s="224"/>
      <c r="BR40" s="224"/>
      <c r="BS40" s="224"/>
      <c r="BT40" s="224"/>
      <c r="BU40" s="224"/>
    </row>
  </sheetData>
  <autoFilter ref="A1:AS39" xr:uid="{00000000-0009-0000-0000-000005000000}"/>
  <mergeCells count="90">
    <mergeCell ref="A38:A39"/>
    <mergeCell ref="G2:G3"/>
    <mergeCell ref="I2:I3"/>
    <mergeCell ref="BH2:BH3"/>
    <mergeCell ref="A24:A25"/>
    <mergeCell ref="M2:M3"/>
    <mergeCell ref="AE2:AE3"/>
    <mergeCell ref="AG2:AG3"/>
    <mergeCell ref="Y2:Y3"/>
    <mergeCell ref="AP2:AP3"/>
    <mergeCell ref="AR2:AR3"/>
    <mergeCell ref="A18:A19"/>
    <mergeCell ref="AX2:AX3"/>
    <mergeCell ref="A32:A33"/>
    <mergeCell ref="R2:R3"/>
    <mergeCell ref="AY2:AY3"/>
    <mergeCell ref="BU2:BU3"/>
    <mergeCell ref="AM2:AM3"/>
    <mergeCell ref="AO2:AO3"/>
    <mergeCell ref="A4:A5"/>
    <mergeCell ref="AQ2:AQ3"/>
    <mergeCell ref="AS2:AS3"/>
    <mergeCell ref="BE2:BE3"/>
    <mergeCell ref="BJ2:BJ3"/>
    <mergeCell ref="J2:J3"/>
    <mergeCell ref="BA2:BA3"/>
    <mergeCell ref="L2:L3"/>
    <mergeCell ref="BK2:BK3"/>
    <mergeCell ref="BM2:BM3"/>
    <mergeCell ref="AK2:AK3"/>
    <mergeCell ref="BB2:BB3"/>
    <mergeCell ref="A36:A37"/>
    <mergeCell ref="B2:B3"/>
    <mergeCell ref="A6:A7"/>
    <mergeCell ref="D2:D3"/>
    <mergeCell ref="BO2:BO3"/>
    <mergeCell ref="A12:A13"/>
    <mergeCell ref="Z2:Z3"/>
    <mergeCell ref="AB2:AB3"/>
    <mergeCell ref="AD2:AD3"/>
    <mergeCell ref="T2:T3"/>
    <mergeCell ref="A14:A15"/>
    <mergeCell ref="A34:A35"/>
    <mergeCell ref="A28:A29"/>
    <mergeCell ref="A30:A31"/>
    <mergeCell ref="AZ2:AZ3"/>
    <mergeCell ref="S2:S3"/>
    <mergeCell ref="BT2:BT3"/>
    <mergeCell ref="BL2:BL3"/>
    <mergeCell ref="BN2:BN3"/>
    <mergeCell ref="A26:A27"/>
    <mergeCell ref="AF2:AF3"/>
    <mergeCell ref="K2:K3"/>
    <mergeCell ref="AH2:AH3"/>
    <mergeCell ref="A8:A9"/>
    <mergeCell ref="O2:O3"/>
    <mergeCell ref="Q2:Q3"/>
    <mergeCell ref="A10:A11"/>
    <mergeCell ref="A22:A23"/>
    <mergeCell ref="BP2:BP3"/>
    <mergeCell ref="BR2:BR3"/>
    <mergeCell ref="A20:A21"/>
    <mergeCell ref="AA2:AA3"/>
    <mergeCell ref="BC2:BC3"/>
    <mergeCell ref="AU2:AU3"/>
    <mergeCell ref="N2:N3"/>
    <mergeCell ref="F2:F3"/>
    <mergeCell ref="P2:P3"/>
    <mergeCell ref="AW2:AW3"/>
    <mergeCell ref="AC2:AC3"/>
    <mergeCell ref="AL2:AL3"/>
    <mergeCell ref="AN2:AN3"/>
    <mergeCell ref="V2:V3"/>
    <mergeCell ref="X2:X3"/>
    <mergeCell ref="A16:A17"/>
    <mergeCell ref="U2:U3"/>
    <mergeCell ref="A2:A3"/>
    <mergeCell ref="C2:C3"/>
    <mergeCell ref="BS2:BS3"/>
    <mergeCell ref="E2:E3"/>
    <mergeCell ref="BD2:BD3"/>
    <mergeCell ref="W2:W3"/>
    <mergeCell ref="BF2:BF3"/>
    <mergeCell ref="H2:H3"/>
    <mergeCell ref="BG2:BG3"/>
    <mergeCell ref="BI2:BI3"/>
    <mergeCell ref="AI2:AI3"/>
    <mergeCell ref="AJ2:AJ3"/>
    <mergeCell ref="AT2:AT3"/>
    <mergeCell ref="BQ2:BQ3"/>
  </mergeCells>
  <phoneticPr fontId="51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0"/>
  <sheetViews>
    <sheetView workbookViewId="0">
      <selection activeCell="D14" sqref="D14"/>
    </sheetView>
  </sheetViews>
  <sheetFormatPr defaultColWidth="8.77734375" defaultRowHeight="14.4"/>
  <cols>
    <col min="1" max="1" width="24" style="10" customWidth="1"/>
    <col min="2" max="2" width="22" style="10" customWidth="1"/>
    <col min="3" max="3" width="7" style="10" customWidth="1"/>
    <col min="4" max="4" width="28" style="10" customWidth="1"/>
    <col min="5" max="5" width="7" style="10" customWidth="1"/>
    <col min="6" max="6" width="10.109375" style="10" customWidth="1"/>
    <col min="7" max="7" width="24" style="10" customWidth="1"/>
    <col min="8" max="8" width="22" style="10" customWidth="1"/>
    <col min="9" max="9" width="7" style="10" customWidth="1"/>
    <col min="10" max="10" width="28" style="10" customWidth="1"/>
    <col min="11" max="11" width="7" style="10" customWidth="1"/>
    <col min="12" max="12" width="14.109375" style="10" customWidth="1"/>
    <col min="13" max="13" width="24" style="10" customWidth="1"/>
    <col min="14" max="14" width="22" style="10" customWidth="1"/>
    <col min="15" max="15" width="12" style="10" customWidth="1"/>
    <col min="16" max="16" width="28" style="10" customWidth="1"/>
    <col min="17" max="17" width="7" style="10" customWidth="1"/>
  </cols>
  <sheetData>
    <row r="1" spans="1:17" ht="40.950000000000003" customHeight="1">
      <c r="A1" s="708" t="s">
        <v>422</v>
      </c>
      <c r="B1" s="615"/>
      <c r="C1" s="615"/>
      <c r="D1" s="615"/>
      <c r="E1" s="615"/>
      <c r="G1" s="708" t="s">
        <v>423</v>
      </c>
      <c r="H1" s="615"/>
      <c r="I1" s="615"/>
      <c r="J1" s="615"/>
      <c r="K1" s="615"/>
      <c r="M1" s="708" t="s">
        <v>424</v>
      </c>
      <c r="N1" s="615"/>
      <c r="O1" s="615"/>
      <c r="P1" s="615"/>
      <c r="Q1" s="615"/>
    </row>
    <row r="2" spans="1:17" s="82" customFormat="1" ht="46.05" customHeight="1">
      <c r="A2" s="41" t="s">
        <v>425</v>
      </c>
      <c r="B2" s="38" t="s">
        <v>426</v>
      </c>
      <c r="C2" s="41" t="s">
        <v>12</v>
      </c>
      <c r="D2" s="38" t="s">
        <v>427</v>
      </c>
      <c r="E2" s="41" t="s">
        <v>12</v>
      </c>
      <c r="G2" s="41" t="s">
        <v>425</v>
      </c>
      <c r="H2" s="38" t="s">
        <v>426</v>
      </c>
      <c r="I2" s="41" t="s">
        <v>12</v>
      </c>
      <c r="J2" s="38" t="s">
        <v>427</v>
      </c>
      <c r="K2" s="41" t="s">
        <v>12</v>
      </c>
      <c r="M2" s="41" t="s">
        <v>425</v>
      </c>
      <c r="N2" s="38" t="s">
        <v>426</v>
      </c>
      <c r="O2" s="41" t="s">
        <v>12</v>
      </c>
      <c r="P2" s="38" t="s">
        <v>427</v>
      </c>
      <c r="Q2" s="41" t="s">
        <v>12</v>
      </c>
    </row>
    <row r="3" spans="1:17" s="82" customFormat="1" ht="30" customHeight="1">
      <c r="A3" s="47" t="s">
        <v>428</v>
      </c>
      <c r="B3" s="179">
        <v>237412.33</v>
      </c>
      <c r="C3" s="49">
        <v>-4.4192431991506602E-3</v>
      </c>
      <c r="D3" s="179">
        <v>1479655.1</v>
      </c>
      <c r="E3" s="49">
        <v>3.3282459514847301E-3</v>
      </c>
      <c r="G3" s="47" t="s">
        <v>428</v>
      </c>
      <c r="H3" s="179">
        <v>406134.84</v>
      </c>
      <c r="I3" s="49">
        <v>-7.1816605780758699E-2</v>
      </c>
      <c r="J3" s="179">
        <v>2523638.75</v>
      </c>
      <c r="K3" s="49">
        <v>-5.8221192247391203E-2</v>
      </c>
      <c r="M3" s="47" t="s">
        <v>428</v>
      </c>
      <c r="N3" s="179">
        <v>434582.04</v>
      </c>
      <c r="O3" s="49"/>
      <c r="P3" s="179">
        <f>P4+P5+P8+P9</f>
        <v>2664244.7000000002</v>
      </c>
      <c r="Q3" s="49"/>
    </row>
    <row r="4" spans="1:17" s="82" customFormat="1" ht="27" customHeight="1">
      <c r="A4" s="47" t="s">
        <v>429</v>
      </c>
      <c r="B4" s="179">
        <v>88266.880000000005</v>
      </c>
      <c r="C4" s="49">
        <v>-4.98221058137506E-2</v>
      </c>
      <c r="D4" s="179">
        <v>455112.93</v>
      </c>
      <c r="E4" s="49">
        <v>-2.36527820921856E-2</v>
      </c>
      <c r="G4" s="47" t="s">
        <v>429</v>
      </c>
      <c r="H4" s="179">
        <v>157305.76999999999</v>
      </c>
      <c r="I4" s="49">
        <v>-0.102153029976829</v>
      </c>
      <c r="J4" s="179">
        <v>796652.14</v>
      </c>
      <c r="K4" s="49">
        <v>-0.100759611989284</v>
      </c>
      <c r="M4" s="47" t="s">
        <v>429</v>
      </c>
      <c r="N4" s="179">
        <v>175203.32</v>
      </c>
      <c r="O4" s="49"/>
      <c r="P4" s="179">
        <v>885916.77</v>
      </c>
      <c r="Q4" s="49"/>
    </row>
    <row r="5" spans="1:17" s="82" customFormat="1" ht="34.049999999999997" customHeight="1">
      <c r="A5" s="47" t="s">
        <v>430</v>
      </c>
      <c r="B5" s="525">
        <v>65023.55</v>
      </c>
      <c r="C5" s="52">
        <v>6.5937818333588596E-2</v>
      </c>
      <c r="D5" s="525">
        <v>332115.83</v>
      </c>
      <c r="E5" s="49">
        <v>4.6338026118956301E-2</v>
      </c>
      <c r="G5" s="47" t="s">
        <v>430</v>
      </c>
      <c r="H5" s="525">
        <v>103446.69</v>
      </c>
      <c r="I5" s="49">
        <v>-9.6434527490013994E-2</v>
      </c>
      <c r="J5" s="525">
        <v>534518.27</v>
      </c>
      <c r="K5" s="49">
        <v>-9.4531523235254905E-2</v>
      </c>
      <c r="M5" s="47" t="s">
        <v>430</v>
      </c>
      <c r="N5" s="525">
        <f>N6+N7</f>
        <v>111510.42000000001</v>
      </c>
      <c r="O5" s="52"/>
      <c r="P5" s="525">
        <f>SUM(P6:P7)</f>
        <v>574915.80000000005</v>
      </c>
      <c r="Q5" s="49"/>
    </row>
    <row r="6" spans="1:17" s="82" customFormat="1" ht="36" customHeight="1">
      <c r="A6" s="47" t="s">
        <v>431</v>
      </c>
      <c r="B6" s="179">
        <v>38641.26</v>
      </c>
      <c r="C6" s="49">
        <v>-0.10021851123618999</v>
      </c>
      <c r="D6" s="179">
        <v>197337.47</v>
      </c>
      <c r="E6" s="49">
        <v>-0.11709021884130499</v>
      </c>
      <c r="G6" s="47" t="s">
        <v>431</v>
      </c>
      <c r="H6" s="179">
        <v>71065.37</v>
      </c>
      <c r="I6" s="49">
        <v>-9.1289131329870696E-2</v>
      </c>
      <c r="J6" s="179">
        <v>367362.56</v>
      </c>
      <c r="K6" s="49">
        <v>-8.8603153149130101E-2</v>
      </c>
      <c r="M6" s="47" t="s">
        <v>431</v>
      </c>
      <c r="N6" s="179">
        <v>78204.600000000006</v>
      </c>
      <c r="O6" s="49"/>
      <c r="P6" s="179">
        <v>403076.4</v>
      </c>
      <c r="Q6" s="49"/>
    </row>
    <row r="7" spans="1:17" s="82" customFormat="1" ht="30" customHeight="1">
      <c r="A7" s="47" t="s">
        <v>432</v>
      </c>
      <c r="B7" s="179">
        <v>26382.29</v>
      </c>
      <c r="C7" s="49">
        <v>0.46112892595853899</v>
      </c>
      <c r="D7" s="179">
        <v>134778.35999999999</v>
      </c>
      <c r="E7" s="49">
        <v>0.43534388288780501</v>
      </c>
      <c r="G7" s="47" t="s">
        <v>432</v>
      </c>
      <c r="H7" s="179">
        <v>32381.32</v>
      </c>
      <c r="I7" s="49">
        <v>-0.107525065038044</v>
      </c>
      <c r="J7" s="179">
        <v>167155.71</v>
      </c>
      <c r="K7" s="49">
        <v>-0.107293274289419</v>
      </c>
      <c r="M7" s="47" t="s">
        <v>432</v>
      </c>
      <c r="N7" s="179">
        <v>33305.82</v>
      </c>
      <c r="O7" s="49"/>
      <c r="P7" s="179">
        <v>171839.4</v>
      </c>
      <c r="Q7" s="49"/>
    </row>
    <row r="8" spans="1:17" s="82" customFormat="1" ht="31.05" customHeight="1">
      <c r="A8" s="47" t="s">
        <v>433</v>
      </c>
      <c r="B8" s="179">
        <v>83788</v>
      </c>
      <c r="C8" s="49">
        <v>-5.1521029204748504E-3</v>
      </c>
      <c r="D8" s="179">
        <v>691291.09</v>
      </c>
      <c r="E8" s="49">
        <v>1.8453002226896901E-3</v>
      </c>
      <c r="G8" s="47" t="s">
        <v>433</v>
      </c>
      <c r="H8" s="179">
        <v>144824.79</v>
      </c>
      <c r="I8" s="49">
        <v>-1.6560980913004699E-2</v>
      </c>
      <c r="J8" s="179">
        <v>1190572.53</v>
      </c>
      <c r="K8" s="49">
        <v>-8.9762552607106603E-3</v>
      </c>
      <c r="M8" s="47" t="s">
        <v>433</v>
      </c>
      <c r="N8" s="179">
        <v>147263.62</v>
      </c>
      <c r="O8" s="49"/>
      <c r="P8" s="179">
        <v>1201356.21</v>
      </c>
      <c r="Q8" s="49"/>
    </row>
    <row r="9" spans="1:17" s="82" customFormat="1" ht="28.05" customHeight="1">
      <c r="A9" s="45" t="s">
        <v>434</v>
      </c>
      <c r="B9" s="107">
        <v>333.9</v>
      </c>
      <c r="C9" s="49">
        <v>-4.0186271127975202E-2</v>
      </c>
      <c r="D9" s="107">
        <v>1135.25</v>
      </c>
      <c r="E9" s="55">
        <v>-4.0201217450118301E-2</v>
      </c>
      <c r="G9" s="45" t="s">
        <v>434</v>
      </c>
      <c r="H9" s="107">
        <v>557.59</v>
      </c>
      <c r="I9" s="49">
        <v>-7.7875901303168502E-2</v>
      </c>
      <c r="J9" s="107">
        <v>1895.81</v>
      </c>
      <c r="K9" s="49">
        <v>-7.7877543873302493E-2</v>
      </c>
      <c r="M9" s="45" t="s">
        <v>434</v>
      </c>
      <c r="N9" s="107">
        <v>604.67999999999995</v>
      </c>
      <c r="O9" s="49"/>
      <c r="P9" s="107">
        <v>2055.92</v>
      </c>
      <c r="Q9" s="55"/>
    </row>
    <row r="10" spans="1:17" ht="24" customHeight="1"/>
    <row r="12" spans="1:17" ht="40.950000000000003" customHeight="1">
      <c r="A12" s="706" t="s">
        <v>435</v>
      </c>
      <c r="B12" s="615"/>
      <c r="C12" s="615"/>
      <c r="D12" s="615"/>
      <c r="E12" s="615"/>
      <c r="G12" s="708" t="s">
        <v>423</v>
      </c>
      <c r="H12" s="615"/>
      <c r="I12" s="615"/>
      <c r="J12" s="615"/>
      <c r="K12" s="615"/>
      <c r="M12" s="707"/>
      <c r="N12" s="615"/>
      <c r="O12" s="615"/>
      <c r="P12" s="615"/>
      <c r="Q12" s="615"/>
    </row>
    <row r="13" spans="1:17" s="82" customFormat="1" ht="46.05" customHeight="1">
      <c r="A13" s="41" t="s">
        <v>425</v>
      </c>
      <c r="B13" s="38" t="s">
        <v>436</v>
      </c>
      <c r="C13" s="41" t="s">
        <v>12</v>
      </c>
      <c r="D13" s="38" t="s">
        <v>194</v>
      </c>
      <c r="E13" s="41" t="s">
        <v>12</v>
      </c>
      <c r="G13" s="41" t="s">
        <v>425</v>
      </c>
      <c r="H13" s="38" t="s">
        <v>426</v>
      </c>
      <c r="I13" s="41" t="s">
        <v>12</v>
      </c>
      <c r="J13" s="38" t="s">
        <v>427</v>
      </c>
      <c r="K13" s="41" t="s">
        <v>12</v>
      </c>
      <c r="M13" s="41"/>
      <c r="N13" s="38"/>
      <c r="O13" s="41"/>
      <c r="P13" s="38"/>
      <c r="Q13" s="41"/>
    </row>
    <row r="14" spans="1:17" s="82" customFormat="1" ht="30" customHeight="1">
      <c r="A14" s="47" t="s">
        <v>428</v>
      </c>
      <c r="B14" s="179">
        <v>33068.03</v>
      </c>
      <c r="C14" s="49">
        <v>3.9009316135924177E-2</v>
      </c>
      <c r="D14" s="179">
        <v>206194.82</v>
      </c>
      <c r="E14" s="49">
        <v>4.3157607114412411E-2</v>
      </c>
      <c r="G14" s="47" t="s">
        <v>428</v>
      </c>
      <c r="H14" s="179">
        <v>406134.84</v>
      </c>
      <c r="I14" s="49">
        <v>-7.1816605780758699E-2</v>
      </c>
      <c r="J14" s="179">
        <v>2523638.75</v>
      </c>
      <c r="K14" s="49">
        <v>-5.8221192247391203E-2</v>
      </c>
      <c r="L14" s="527">
        <f>H14/M14-1</f>
        <v>-7.1816605780758658E-2</v>
      </c>
      <c r="M14" s="179">
        <f>M15+M16+M19+M20</f>
        <v>437558.83</v>
      </c>
      <c r="N14" s="179">
        <f>J14/O14-1</f>
        <v>-5.8221192247391196E-2</v>
      </c>
      <c r="O14" s="49">
        <f>O15+O16+O19+O20</f>
        <v>2679651.2400000002</v>
      </c>
      <c r="P14" s="48"/>
      <c r="Q14" s="49"/>
    </row>
    <row r="15" spans="1:17" s="82" customFormat="1" ht="27" customHeight="1">
      <c r="A15" s="47" t="s">
        <v>429</v>
      </c>
      <c r="B15" s="179">
        <v>11508.07</v>
      </c>
      <c r="C15" s="49">
        <v>-5.4067928885463967E-3</v>
      </c>
      <c r="D15" s="179">
        <v>59265.279999999999</v>
      </c>
      <c r="E15" s="49">
        <v>8.4759909316716175E-3</v>
      </c>
      <c r="G15" s="47" t="s">
        <v>429</v>
      </c>
      <c r="H15" s="179">
        <v>157305.76999999999</v>
      </c>
      <c r="I15" s="49">
        <v>-0.102153029976829</v>
      </c>
      <c r="J15" s="179">
        <v>796652.14</v>
      </c>
      <c r="K15" s="49">
        <v>-0.100759611989284</v>
      </c>
      <c r="L15" s="527">
        <f>H15/M15-1</f>
        <v>-0.10215302997682929</v>
      </c>
      <c r="M15" s="179">
        <v>175203.32</v>
      </c>
      <c r="N15" s="179">
        <f>J15/O15-1</f>
        <v>-0.10075961198928429</v>
      </c>
      <c r="O15" s="49">
        <v>885916.77</v>
      </c>
      <c r="P15" s="48"/>
      <c r="Q15" s="49"/>
    </row>
    <row r="16" spans="1:17" s="82" customFormat="1" ht="34.049999999999997" customHeight="1">
      <c r="A16" s="47" t="s">
        <v>430</v>
      </c>
      <c r="B16" s="525">
        <v>9782.0799999999981</v>
      </c>
      <c r="C16" s="52">
        <v>0.1437604647029653</v>
      </c>
      <c r="D16" s="525">
        <v>50127.74000000002</v>
      </c>
      <c r="E16" s="49">
        <v>0.13727813228413741</v>
      </c>
      <c r="G16" s="47" t="s">
        <v>430</v>
      </c>
      <c r="H16" s="525">
        <v>103446.69</v>
      </c>
      <c r="I16" s="49">
        <v>-9.6434527490013994E-2</v>
      </c>
      <c r="J16" s="525">
        <v>534518.27</v>
      </c>
      <c r="K16" s="49">
        <v>-9.4531523235254905E-2</v>
      </c>
      <c r="L16" s="527">
        <f>H16/M16-1</f>
        <v>-9.6434527490014021E-2</v>
      </c>
      <c r="M16" s="179">
        <f>M17+M18</f>
        <v>114487.21</v>
      </c>
      <c r="N16" s="525">
        <f>J16/O16-1</f>
        <v>-9.4531523235254933E-2</v>
      </c>
      <c r="O16" s="52">
        <f>O17+O18</f>
        <v>590322.34000000008</v>
      </c>
      <c r="P16" s="51"/>
      <c r="Q16" s="49"/>
    </row>
    <row r="17" spans="1:17" s="82" customFormat="1" ht="36" customHeight="1">
      <c r="A17" s="47" t="s">
        <v>431</v>
      </c>
      <c r="B17" s="179">
        <v>5351.24</v>
      </c>
      <c r="C17" s="49">
        <v>-7.5162370768768194E-2</v>
      </c>
      <c r="D17" s="179">
        <v>27422.13</v>
      </c>
      <c r="E17" s="49">
        <v>-8.0404376023020974E-2</v>
      </c>
      <c r="G17" s="47" t="s">
        <v>431</v>
      </c>
      <c r="H17" s="179">
        <v>71065.37</v>
      </c>
      <c r="I17" s="49">
        <v>-9.1289131329870696E-2</v>
      </c>
      <c r="J17" s="179">
        <v>367362.56</v>
      </c>
      <c r="K17" s="49">
        <v>-8.8603153149130101E-2</v>
      </c>
      <c r="L17" s="527">
        <f>H17/M17-1</f>
        <v>-9.128913132987071E-2</v>
      </c>
      <c r="M17" s="179">
        <v>78204.600000000006</v>
      </c>
      <c r="N17" s="179">
        <f>J17/O17-1</f>
        <v>-8.8603153149130143E-2</v>
      </c>
      <c r="O17" s="49">
        <v>403076.4</v>
      </c>
      <c r="P17" s="48"/>
      <c r="Q17" s="49"/>
    </row>
    <row r="18" spans="1:17" s="82" customFormat="1" ht="30" customHeight="1">
      <c r="A18" s="47" t="s">
        <v>432</v>
      </c>
      <c r="B18" s="179">
        <v>4430.8399999999974</v>
      </c>
      <c r="C18" s="49">
        <v>0.60165123155558065</v>
      </c>
      <c r="D18" s="179">
        <v>22705.610000000019</v>
      </c>
      <c r="E18" s="49">
        <v>0.59257482375534387</v>
      </c>
      <c r="G18" s="47" t="s">
        <v>432</v>
      </c>
      <c r="H18" s="179">
        <v>32381.32</v>
      </c>
      <c r="I18" s="49">
        <v>-0.107525065038044</v>
      </c>
      <c r="J18" s="179">
        <v>167155.71</v>
      </c>
      <c r="K18" s="49">
        <v>-0.107293274289419</v>
      </c>
      <c r="L18" s="527">
        <f>H18/M18-1</f>
        <v>-0.10752506503804438</v>
      </c>
      <c r="M18" s="179">
        <v>36282.61</v>
      </c>
      <c r="N18" s="179">
        <f>J18/O18-1</f>
        <v>-0.10729327428941859</v>
      </c>
      <c r="O18" s="49">
        <v>187245.94</v>
      </c>
      <c r="P18" s="48"/>
      <c r="Q18" s="49"/>
    </row>
    <row r="19" spans="1:17" s="82" customFormat="1" ht="31.05" customHeight="1">
      <c r="A19" s="47" t="s">
        <v>433</v>
      </c>
      <c r="B19" s="179">
        <v>11731.83</v>
      </c>
      <c r="C19" s="49">
        <v>6.3398959677198894E-3</v>
      </c>
      <c r="D19" s="179">
        <v>96645.23</v>
      </c>
      <c r="E19" s="49">
        <v>2.0911065225651448E-2</v>
      </c>
      <c r="G19" s="47" t="s">
        <v>433</v>
      </c>
      <c r="H19" s="179">
        <v>144824.79</v>
      </c>
      <c r="I19" s="49">
        <v>-1.6560980913004699E-2</v>
      </c>
      <c r="J19" s="179">
        <v>1190572.53</v>
      </c>
      <c r="K19" s="49">
        <v>-8.9762552607106603E-3</v>
      </c>
      <c r="M19" s="179">
        <v>147263.62</v>
      </c>
      <c r="N19" s="48"/>
      <c r="O19" s="49">
        <v>1201356.21</v>
      </c>
      <c r="P19" s="48"/>
      <c r="Q19" s="49"/>
    </row>
    <row r="20" spans="1:17" s="82" customFormat="1" ht="28.05" customHeight="1">
      <c r="A20" s="45" t="s">
        <v>434</v>
      </c>
      <c r="B20" s="107">
        <v>46.05</v>
      </c>
      <c r="C20" s="49">
        <v>1.4540647719762051E-2</v>
      </c>
      <c r="D20" s="107">
        <v>156.57</v>
      </c>
      <c r="E20" s="55">
        <v>1.451435236182186E-2</v>
      </c>
      <c r="G20" s="45" t="s">
        <v>434</v>
      </c>
      <c r="H20" s="107">
        <v>557.59</v>
      </c>
      <c r="I20" s="49">
        <v>-7.7875901303168502E-2</v>
      </c>
      <c r="J20" s="107">
        <v>1895.81</v>
      </c>
      <c r="K20" s="49">
        <v>-7.7877543873302493E-2</v>
      </c>
      <c r="M20" s="107">
        <v>604.67999999999995</v>
      </c>
      <c r="N20" s="107"/>
      <c r="O20" s="49">
        <v>2055.92</v>
      </c>
      <c r="P20" s="107"/>
      <c r="Q20" s="55"/>
    </row>
  </sheetData>
  <mergeCells count="6">
    <mergeCell ref="A12:E12"/>
    <mergeCell ref="M12:Q12"/>
    <mergeCell ref="G12:K12"/>
    <mergeCell ref="G1:K1"/>
    <mergeCell ref="A1:E1"/>
    <mergeCell ref="M1:Q1"/>
  </mergeCells>
  <phoneticPr fontId="51" type="noConversion"/>
  <pageMargins left="0.75" right="0.75" top="1" bottom="1" header="0.5" footer="0.5"/>
  <pageSetup paperSize="9" scale="96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defaultColWidth="8.77734375" defaultRowHeight="14.4"/>
  <cols>
    <col min="1" max="1" width="7" style="10" customWidth="1"/>
    <col min="2" max="2" width="18" style="10" customWidth="1"/>
    <col min="3" max="3" width="11" style="10" customWidth="1"/>
    <col min="4" max="4" width="12" style="10" customWidth="1"/>
    <col min="5" max="5" width="7" style="10" customWidth="1"/>
    <col min="6" max="6" width="11" style="10" customWidth="1"/>
    <col min="7" max="7" width="12.33203125" style="10" customWidth="1"/>
    <col min="8" max="8" width="11" style="10" customWidth="1"/>
    <col min="9" max="9" width="12" style="10" customWidth="1"/>
    <col min="10" max="10" width="7" style="10" bestFit="1" customWidth="1"/>
    <col min="11" max="11" width="11" style="10" customWidth="1"/>
    <col min="12" max="12" width="12" style="10" bestFit="1" customWidth="1"/>
    <col min="13" max="13" width="11" style="10" customWidth="1"/>
    <col min="14" max="14" width="12" style="10" customWidth="1"/>
    <col min="15" max="15" width="7" style="10" customWidth="1"/>
    <col min="16" max="16" width="11" style="10" customWidth="1"/>
    <col min="17" max="17" width="13.88671875" style="10" customWidth="1"/>
    <col min="18" max="18" width="11" style="10" customWidth="1"/>
    <col min="19" max="19" width="12" style="10" customWidth="1"/>
    <col min="20" max="20" width="7" style="10" customWidth="1"/>
    <col min="21" max="21" width="11" style="10" customWidth="1"/>
    <col min="22" max="22" width="12" style="10" customWidth="1"/>
    <col min="23" max="23" width="7" style="10" customWidth="1"/>
    <col min="24" max="24" width="12" style="10" bestFit="1" customWidth="1"/>
    <col min="25" max="25" width="7" style="10" customWidth="1"/>
  </cols>
  <sheetData>
    <row r="1" spans="1:25" ht="27" customHeight="1">
      <c r="A1" s="713" t="s">
        <v>437</v>
      </c>
      <c r="B1" s="615"/>
      <c r="C1" s="615"/>
      <c r="D1" s="615"/>
      <c r="E1" s="615"/>
      <c r="F1" s="615"/>
      <c r="G1" s="615"/>
      <c r="H1" s="615"/>
      <c r="I1" s="615"/>
      <c r="J1" s="615"/>
      <c r="K1" s="615"/>
      <c r="L1" s="615"/>
      <c r="M1" s="615"/>
      <c r="N1" s="615"/>
      <c r="O1" s="615"/>
      <c r="P1" s="615"/>
      <c r="Q1" s="615"/>
      <c r="R1" s="615"/>
      <c r="S1" s="615"/>
      <c r="T1" s="615"/>
      <c r="U1" s="615"/>
      <c r="V1" s="615"/>
      <c r="W1" s="615"/>
      <c r="X1" s="615"/>
      <c r="Y1" s="615"/>
    </row>
    <row r="2" spans="1:25" ht="19.05" customHeight="1">
      <c r="A2" s="709" t="s">
        <v>438</v>
      </c>
      <c r="B2" s="615"/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5"/>
      <c r="T2" s="615"/>
      <c r="U2" s="615"/>
      <c r="V2" s="615"/>
      <c r="W2" s="615"/>
      <c r="X2" s="615"/>
      <c r="Y2" s="615"/>
    </row>
    <row r="3" spans="1:25" ht="19.05" customHeight="1">
      <c r="A3" s="712"/>
      <c r="B3" s="710" t="s">
        <v>439</v>
      </c>
      <c r="C3" s="625"/>
      <c r="D3" s="711"/>
      <c r="E3" s="711"/>
      <c r="F3" s="624"/>
      <c r="G3" s="710" t="s">
        <v>440</v>
      </c>
      <c r="H3" s="625"/>
      <c r="I3" s="711"/>
      <c r="J3" s="711"/>
      <c r="K3" s="624"/>
      <c r="L3" s="710" t="s">
        <v>441</v>
      </c>
      <c r="M3" s="625"/>
      <c r="N3" s="711"/>
      <c r="O3" s="711"/>
      <c r="P3" s="624"/>
      <c r="Q3" s="710" t="s">
        <v>442</v>
      </c>
      <c r="R3" s="625"/>
      <c r="S3" s="711"/>
      <c r="T3" s="711"/>
      <c r="U3" s="624"/>
      <c r="V3" s="710" t="s">
        <v>443</v>
      </c>
      <c r="W3" s="626"/>
      <c r="X3" s="710" t="s">
        <v>444</v>
      </c>
      <c r="Y3" s="626"/>
    </row>
    <row r="4" spans="1:25" s="61" customFormat="1" ht="33" customHeight="1">
      <c r="A4" s="598"/>
      <c r="B4" s="83" t="s">
        <v>445</v>
      </c>
      <c r="C4" s="83" t="s">
        <v>123</v>
      </c>
      <c r="D4" s="83" t="s">
        <v>446</v>
      </c>
      <c r="E4" s="83" t="s">
        <v>447</v>
      </c>
      <c r="F4" s="83" t="s">
        <v>126</v>
      </c>
      <c r="G4" s="83" t="s">
        <v>448</v>
      </c>
      <c r="H4" s="83" t="s">
        <v>123</v>
      </c>
      <c r="I4" s="83" t="s">
        <v>446</v>
      </c>
      <c r="J4" s="83" t="s">
        <v>447</v>
      </c>
      <c r="K4" s="83" t="s">
        <v>126</v>
      </c>
      <c r="L4" s="83" t="s">
        <v>449</v>
      </c>
      <c r="M4" s="83" t="s">
        <v>123</v>
      </c>
      <c r="N4" s="83" t="s">
        <v>446</v>
      </c>
      <c r="O4" s="83" t="s">
        <v>447</v>
      </c>
      <c r="P4" s="83" t="s">
        <v>126</v>
      </c>
      <c r="Q4" s="83" t="s">
        <v>449</v>
      </c>
      <c r="R4" s="83" t="s">
        <v>123</v>
      </c>
      <c r="S4" s="83" t="s">
        <v>446</v>
      </c>
      <c r="T4" s="83" t="s">
        <v>447</v>
      </c>
      <c r="U4" s="83" t="s">
        <v>126</v>
      </c>
      <c r="V4" s="83" t="s">
        <v>450</v>
      </c>
      <c r="W4" s="83" t="s">
        <v>447</v>
      </c>
      <c r="X4" s="83" t="s">
        <v>451</v>
      </c>
      <c r="Y4" s="83" t="s">
        <v>447</v>
      </c>
    </row>
    <row r="5" spans="1:25" s="82" customFormat="1" ht="24" customHeight="1">
      <c r="A5" s="41" t="s">
        <v>80</v>
      </c>
      <c r="B5" s="528">
        <f>G5+L5+Q5+V5+X5</f>
        <v>237412.32999999996</v>
      </c>
      <c r="C5" s="530"/>
      <c r="D5" s="84"/>
      <c r="E5" s="44">
        <v>-4.4192431991507703E-3</v>
      </c>
      <c r="F5" s="529"/>
      <c r="G5" s="528">
        <f>SUM(G6:G22)</f>
        <v>88266.880000000005</v>
      </c>
      <c r="H5" s="567"/>
      <c r="I5" s="42"/>
      <c r="J5" s="19">
        <v>-4.98221058137506E-2</v>
      </c>
      <c r="K5" s="529"/>
      <c r="L5" s="528">
        <f>SUM(L6:L22)</f>
        <v>38641.259999999995</v>
      </c>
      <c r="M5" s="567"/>
      <c r="N5" s="42"/>
      <c r="O5" s="19">
        <v>-0.10021851123618999</v>
      </c>
      <c r="P5" s="529"/>
      <c r="Q5" s="528">
        <f>SUM(Q6:Q22)</f>
        <v>26382.289999999961</v>
      </c>
      <c r="R5" s="567"/>
      <c r="S5" s="42"/>
      <c r="T5" s="19">
        <v>0.46112892595853899</v>
      </c>
      <c r="U5" s="529"/>
      <c r="V5" s="528">
        <v>83788</v>
      </c>
      <c r="W5" s="53">
        <v>-5.1521029204748504E-3</v>
      </c>
      <c r="X5" s="528">
        <v>333.9</v>
      </c>
      <c r="Y5" s="53">
        <v>-4.0186271127975202E-2</v>
      </c>
    </row>
    <row r="6" spans="1:25" s="82" customFormat="1" ht="25.05" customHeight="1">
      <c r="A6" s="45" t="s">
        <v>127</v>
      </c>
      <c r="B6" s="528">
        <v>135474.77989442399</v>
      </c>
      <c r="C6" s="530">
        <f t="shared" ref="C6:C22" si="0">RANK(B6,B$6:B$22)</f>
        <v>1</v>
      </c>
      <c r="D6" s="84">
        <f t="shared" ref="D6:D22" si="1">B6/B$5</f>
        <v>0.57063076671049062</v>
      </c>
      <c r="E6" s="44">
        <v>-2.38395427782188E-2</v>
      </c>
      <c r="F6" s="530">
        <f t="shared" ref="F6:F22" si="2">RANK(E6,E$6:E$22)</f>
        <v>13</v>
      </c>
      <c r="G6" s="112">
        <v>32906.14</v>
      </c>
      <c r="H6" s="530">
        <f t="shared" ref="H6:H22" si="3">RANK(G6,G$6:G$22)</f>
        <v>1</v>
      </c>
      <c r="I6" s="84">
        <f t="shared" ref="I6:I22" si="4">G6/G$5</f>
        <v>0.37280279987238701</v>
      </c>
      <c r="J6" s="19">
        <v>-4.1571994658270599E-2</v>
      </c>
      <c r="K6" s="530">
        <f t="shared" ref="K6:K22" si="5">RANK(J6,J$6:J$22)</f>
        <v>11</v>
      </c>
      <c r="L6" s="112">
        <v>7968</v>
      </c>
      <c r="M6" s="530">
        <f t="shared" ref="M6:M22" si="6">RANK(L6,L$6:L$22)</f>
        <v>1</v>
      </c>
      <c r="N6" s="84">
        <f t="shared" ref="N6:N22" si="7">L6/L$5</f>
        <v>0.20620445606587365</v>
      </c>
      <c r="O6" s="19">
        <v>-0.23670849698247001</v>
      </c>
      <c r="P6" s="530">
        <f t="shared" ref="P6:P22" si="8">RANK(O6,O$6:O$22)</f>
        <v>16</v>
      </c>
      <c r="Q6" s="112">
        <v>10723.0798944242</v>
      </c>
      <c r="R6" s="530">
        <f t="shared" ref="R6:R22" si="9">RANK(Q6,Q$6:Q$22)</f>
        <v>1</v>
      </c>
      <c r="S6" s="84">
        <f t="shared" ref="S6:S22" si="10">Q6/Q$5</f>
        <v>0.40644992888881959</v>
      </c>
      <c r="T6" s="19">
        <v>0.103724336768693</v>
      </c>
      <c r="U6" s="530">
        <f t="shared" ref="U6:U22" si="11">RANK(T6,T$6:T$22)</f>
        <v>17</v>
      </c>
      <c r="V6" s="108">
        <v>83543.66</v>
      </c>
      <c r="W6" s="53">
        <v>-4.8120482748648099E-3</v>
      </c>
      <c r="X6" s="528">
        <v>333.9</v>
      </c>
      <c r="Y6" s="53">
        <v>-4.0186271127975202E-2</v>
      </c>
    </row>
    <row r="7" spans="1:25" s="82" customFormat="1" ht="20.399999999999999" customHeight="1">
      <c r="A7" s="45" t="s">
        <v>128</v>
      </c>
      <c r="B7" s="528">
        <v>9135.6392231531008</v>
      </c>
      <c r="C7" s="530">
        <f t="shared" si="0"/>
        <v>6</v>
      </c>
      <c r="D7" s="84">
        <f t="shared" si="1"/>
        <v>3.8480053766175928E-2</v>
      </c>
      <c r="E7" s="44">
        <v>-9.5869815293917401E-2</v>
      </c>
      <c r="F7" s="530">
        <f t="shared" si="2"/>
        <v>16</v>
      </c>
      <c r="G7" s="112">
        <v>6267.84</v>
      </c>
      <c r="H7" s="530">
        <f t="shared" si="3"/>
        <v>5</v>
      </c>
      <c r="I7" s="84">
        <f t="shared" si="4"/>
        <v>7.1010100277703256E-2</v>
      </c>
      <c r="J7" s="19">
        <v>-0.10976527768703501</v>
      </c>
      <c r="K7" s="530">
        <f t="shared" si="5"/>
        <v>15</v>
      </c>
      <c r="L7" s="112">
        <v>1868.89</v>
      </c>
      <c r="M7" s="530">
        <f t="shared" si="6"/>
        <v>10</v>
      </c>
      <c r="N7" s="84">
        <f t="shared" si="7"/>
        <v>4.8365141302328142E-2</v>
      </c>
      <c r="O7" s="19">
        <v>-0.16220323483001001</v>
      </c>
      <c r="P7" s="530">
        <f t="shared" si="8"/>
        <v>14</v>
      </c>
      <c r="Q7" s="112">
        <v>754.56922315310806</v>
      </c>
      <c r="R7" s="530">
        <f t="shared" si="9"/>
        <v>11</v>
      </c>
      <c r="S7" s="84">
        <f t="shared" si="10"/>
        <v>2.8601354285511575E-2</v>
      </c>
      <c r="T7" s="19">
        <v>0.35067586164042402</v>
      </c>
      <c r="U7" s="530">
        <f t="shared" si="11"/>
        <v>15</v>
      </c>
      <c r="V7" s="108">
        <v>244.34</v>
      </c>
      <c r="W7" s="53">
        <v>-0.10922347794385701</v>
      </c>
      <c r="X7" s="108"/>
      <c r="Y7" s="55"/>
    </row>
    <row r="8" spans="1:25" s="82" customFormat="1" ht="20.399999999999999" customHeight="1">
      <c r="A8" s="45" t="s">
        <v>129</v>
      </c>
      <c r="B8" s="528">
        <v>12582.321680848099</v>
      </c>
      <c r="C8" s="530">
        <f t="shared" si="0"/>
        <v>4</v>
      </c>
      <c r="D8" s="84">
        <f t="shared" si="1"/>
        <v>5.2997759976695827E-2</v>
      </c>
      <c r="E8" s="44">
        <v>6.4051664851241294E-2</v>
      </c>
      <c r="F8" s="530">
        <f t="shared" si="2"/>
        <v>7</v>
      </c>
      <c r="G8" s="112">
        <v>8626.0499999999993</v>
      </c>
      <c r="H8" s="530">
        <f t="shared" si="3"/>
        <v>3</v>
      </c>
      <c r="I8" s="84">
        <f t="shared" si="4"/>
        <v>9.7726916369990632E-2</v>
      </c>
      <c r="J8" s="19">
        <v>-1.26433228319678E-3</v>
      </c>
      <c r="K8" s="530">
        <f t="shared" si="5"/>
        <v>4</v>
      </c>
      <c r="L8" s="112">
        <v>2071.0700000000002</v>
      </c>
      <c r="M8" s="530">
        <f t="shared" si="6"/>
        <v>8</v>
      </c>
      <c r="N8" s="84">
        <f t="shared" si="7"/>
        <v>5.3597372342413276E-2</v>
      </c>
      <c r="O8" s="19">
        <v>-0.11482899809380499</v>
      </c>
      <c r="P8" s="530">
        <f t="shared" si="8"/>
        <v>12</v>
      </c>
      <c r="Q8" s="112">
        <v>1885.2016808481201</v>
      </c>
      <c r="R8" s="530">
        <f t="shared" si="9"/>
        <v>4</v>
      </c>
      <c r="S8" s="84">
        <f t="shared" si="10"/>
        <v>7.1457090375707452E-2</v>
      </c>
      <c r="T8" s="19">
        <v>1.2225749654754701</v>
      </c>
      <c r="U8" s="530">
        <f t="shared" si="11"/>
        <v>9</v>
      </c>
      <c r="V8" s="108"/>
      <c r="W8" s="42"/>
      <c r="X8" s="108"/>
      <c r="Y8" s="55"/>
    </row>
    <row r="9" spans="1:25" s="82" customFormat="1" ht="20.399999999999999" customHeight="1">
      <c r="A9" s="45" t="s">
        <v>130</v>
      </c>
      <c r="B9" s="528">
        <v>14876.166309984301</v>
      </c>
      <c r="C9" s="530">
        <f t="shared" si="0"/>
        <v>2</v>
      </c>
      <c r="D9" s="84">
        <f t="shared" si="1"/>
        <v>6.2659619700393424E-2</v>
      </c>
      <c r="E9" s="44">
        <v>9.9966144023104594E-2</v>
      </c>
      <c r="F9" s="530">
        <f t="shared" si="2"/>
        <v>5</v>
      </c>
      <c r="G9" s="112">
        <v>7041.66</v>
      </c>
      <c r="H9" s="530">
        <f t="shared" si="3"/>
        <v>4</v>
      </c>
      <c r="I9" s="84">
        <f t="shared" si="4"/>
        <v>7.977692198931241E-2</v>
      </c>
      <c r="J9" s="19">
        <v>-1.32424160893255E-2</v>
      </c>
      <c r="K9" s="530">
        <f t="shared" si="5"/>
        <v>7</v>
      </c>
      <c r="L9" s="112">
        <v>5365.83</v>
      </c>
      <c r="M9" s="530">
        <f t="shared" si="6"/>
        <v>2</v>
      </c>
      <c r="N9" s="84">
        <f t="shared" si="7"/>
        <v>0.13886270789306562</v>
      </c>
      <c r="O9" s="19">
        <v>0.14588867913246301</v>
      </c>
      <c r="P9" s="530">
        <f t="shared" si="8"/>
        <v>1</v>
      </c>
      <c r="Q9" s="112">
        <v>2468.6763099842501</v>
      </c>
      <c r="R9" s="530">
        <f t="shared" si="9"/>
        <v>2</v>
      </c>
      <c r="S9" s="84">
        <f t="shared" si="10"/>
        <v>9.3573238334665174E-2</v>
      </c>
      <c r="T9" s="19">
        <v>0.44759511328425999</v>
      </c>
      <c r="U9" s="530">
        <f t="shared" si="11"/>
        <v>12</v>
      </c>
      <c r="V9" s="108"/>
      <c r="W9" s="42"/>
      <c r="X9" s="108"/>
      <c r="Y9" s="55"/>
    </row>
    <row r="10" spans="1:25" s="82" customFormat="1" ht="20.399999999999999" customHeight="1">
      <c r="A10" s="45" t="s">
        <v>131</v>
      </c>
      <c r="B10" s="528">
        <v>13257.971442746501</v>
      </c>
      <c r="C10" s="530">
        <f t="shared" si="0"/>
        <v>3</v>
      </c>
      <c r="D10" s="84">
        <f t="shared" si="1"/>
        <v>5.5843651602873801E-2</v>
      </c>
      <c r="E10" s="44">
        <v>-4.53204648846849E-2</v>
      </c>
      <c r="F10" s="530">
        <f t="shared" si="2"/>
        <v>14</v>
      </c>
      <c r="G10" s="112">
        <v>8842.2800000000007</v>
      </c>
      <c r="H10" s="530">
        <f t="shared" si="3"/>
        <v>2</v>
      </c>
      <c r="I10" s="84">
        <f t="shared" si="4"/>
        <v>0.10017664609874055</v>
      </c>
      <c r="J10" s="19">
        <v>-0.111076707167258</v>
      </c>
      <c r="K10" s="530">
        <f t="shared" si="5"/>
        <v>16</v>
      </c>
      <c r="L10" s="112">
        <v>2277.2399999999998</v>
      </c>
      <c r="M10" s="530">
        <f t="shared" si="6"/>
        <v>6</v>
      </c>
      <c r="N10" s="84">
        <f t="shared" si="7"/>
        <v>5.8932860884971142E-2</v>
      </c>
      <c r="O10" s="19">
        <v>-5.16439354502864E-2</v>
      </c>
      <c r="P10" s="530">
        <f t="shared" si="8"/>
        <v>9</v>
      </c>
      <c r="Q10" s="112">
        <v>2138.4514427464801</v>
      </c>
      <c r="R10" s="530">
        <f t="shared" si="9"/>
        <v>3</v>
      </c>
      <c r="S10" s="84">
        <f t="shared" si="10"/>
        <v>8.1056323872813293E-2</v>
      </c>
      <c r="T10" s="19">
        <v>0.38957688328503498</v>
      </c>
      <c r="U10" s="530">
        <f t="shared" si="11"/>
        <v>14</v>
      </c>
      <c r="V10" s="108"/>
      <c r="W10" s="42"/>
      <c r="X10" s="108"/>
      <c r="Y10" s="55"/>
    </row>
    <row r="11" spans="1:25" s="82" customFormat="1" ht="20.399999999999999" customHeight="1">
      <c r="A11" s="45" t="s">
        <v>132</v>
      </c>
      <c r="B11" s="528">
        <v>2112.3731273466101</v>
      </c>
      <c r="C11" s="530">
        <f t="shared" si="0"/>
        <v>13</v>
      </c>
      <c r="D11" s="84">
        <f t="shared" si="1"/>
        <v>8.8974870317249759E-3</v>
      </c>
      <c r="E11" s="44">
        <v>-0.106925216528947</v>
      </c>
      <c r="F11" s="530">
        <f t="shared" si="2"/>
        <v>17</v>
      </c>
      <c r="G11" s="112">
        <v>1438.61</v>
      </c>
      <c r="H11" s="530">
        <f t="shared" si="3"/>
        <v>12</v>
      </c>
      <c r="I11" s="84">
        <f t="shared" si="4"/>
        <v>1.6298412269698439E-2</v>
      </c>
      <c r="J11" s="19">
        <v>-3.6084830519039798E-3</v>
      </c>
      <c r="K11" s="530">
        <f t="shared" si="5"/>
        <v>5</v>
      </c>
      <c r="L11" s="112">
        <v>344.85</v>
      </c>
      <c r="M11" s="530">
        <f t="shared" si="6"/>
        <v>16</v>
      </c>
      <c r="N11" s="84">
        <f t="shared" si="7"/>
        <v>8.9243984280015735E-3</v>
      </c>
      <c r="O11" s="19">
        <v>-0.49682643904574297</v>
      </c>
      <c r="P11" s="530">
        <f t="shared" si="8"/>
        <v>17</v>
      </c>
      <c r="Q11" s="112">
        <v>328.91312734660801</v>
      </c>
      <c r="R11" s="530">
        <f t="shared" si="9"/>
        <v>14</v>
      </c>
      <c r="S11" s="84">
        <f t="shared" si="10"/>
        <v>1.2467193990612965E-2</v>
      </c>
      <c r="T11" s="19">
        <v>0.39304243825867002</v>
      </c>
      <c r="U11" s="530">
        <f t="shared" si="11"/>
        <v>13</v>
      </c>
      <c r="V11" s="108"/>
      <c r="W11" s="42"/>
      <c r="X11" s="108"/>
      <c r="Y11" s="55"/>
    </row>
    <row r="12" spans="1:25" s="82" customFormat="1" ht="20.399999999999999" customHeight="1">
      <c r="A12" s="45" t="s">
        <v>133</v>
      </c>
      <c r="B12" s="528">
        <v>6625.54322195638</v>
      </c>
      <c r="C12" s="530">
        <f t="shared" si="0"/>
        <v>8</v>
      </c>
      <c r="D12" s="84">
        <f t="shared" si="1"/>
        <v>2.7907325714533786E-2</v>
      </c>
      <c r="E12" s="44">
        <v>1.6398674247552099E-2</v>
      </c>
      <c r="F12" s="530">
        <f t="shared" si="2"/>
        <v>8</v>
      </c>
      <c r="G12" s="112">
        <v>3868.73</v>
      </c>
      <c r="H12" s="530">
        <f t="shared" si="3"/>
        <v>7</v>
      </c>
      <c r="I12" s="84">
        <f t="shared" si="4"/>
        <v>4.3829916725276793E-2</v>
      </c>
      <c r="J12" s="19">
        <v>-3.8531029358039898E-2</v>
      </c>
      <c r="K12" s="530">
        <f t="shared" si="5"/>
        <v>9</v>
      </c>
      <c r="L12" s="112">
        <v>1908.06</v>
      </c>
      <c r="M12" s="530">
        <f t="shared" si="6"/>
        <v>9</v>
      </c>
      <c r="N12" s="84">
        <f t="shared" si="7"/>
        <v>4.9378824603545542E-2</v>
      </c>
      <c r="O12" s="19">
        <v>-0.120300231905172</v>
      </c>
      <c r="P12" s="530">
        <f t="shared" si="8"/>
        <v>13</v>
      </c>
      <c r="Q12" s="112">
        <v>848.75322195637705</v>
      </c>
      <c r="R12" s="530">
        <f t="shared" si="9"/>
        <v>9</v>
      </c>
      <c r="S12" s="84">
        <f t="shared" si="10"/>
        <v>3.2171324853012315E-2</v>
      </c>
      <c r="T12" s="19">
        <v>1.6044477008495901</v>
      </c>
      <c r="U12" s="530">
        <f t="shared" si="11"/>
        <v>7</v>
      </c>
      <c r="V12" s="108"/>
      <c r="W12" s="42"/>
      <c r="X12" s="108"/>
      <c r="Y12" s="55"/>
    </row>
    <row r="13" spans="1:25" ht="20.399999999999999" customHeight="1">
      <c r="A13" s="45" t="s">
        <v>134</v>
      </c>
      <c r="B13" s="528">
        <v>5620.0360233698702</v>
      </c>
      <c r="C13" s="530">
        <f t="shared" si="0"/>
        <v>11</v>
      </c>
      <c r="D13" s="84">
        <f t="shared" si="1"/>
        <v>2.3672047797053637E-2</v>
      </c>
      <c r="E13" s="44">
        <v>0.168608540294263</v>
      </c>
      <c r="F13" s="530">
        <f t="shared" si="2"/>
        <v>3</v>
      </c>
      <c r="G13" s="112">
        <v>1935.06</v>
      </c>
      <c r="H13" s="530">
        <f t="shared" si="3"/>
        <v>11</v>
      </c>
      <c r="I13" s="84">
        <f t="shared" si="4"/>
        <v>2.1922832210677434E-2</v>
      </c>
      <c r="J13" s="19">
        <v>6.44245684676064E-2</v>
      </c>
      <c r="K13" s="530">
        <f t="shared" si="5"/>
        <v>1</v>
      </c>
      <c r="L13" s="112">
        <v>2721.71</v>
      </c>
      <c r="M13" s="530">
        <f t="shared" si="6"/>
        <v>5</v>
      </c>
      <c r="N13" s="84">
        <f t="shared" si="7"/>
        <v>7.0435332595262176E-2</v>
      </c>
      <c r="O13" s="19">
        <v>3.6214254984599799E-2</v>
      </c>
      <c r="P13" s="530">
        <f t="shared" si="8"/>
        <v>5</v>
      </c>
      <c r="Q13" s="112">
        <v>963.26602336986605</v>
      </c>
      <c r="R13" s="530">
        <f t="shared" si="9"/>
        <v>8</v>
      </c>
      <c r="S13" s="84">
        <f t="shared" si="10"/>
        <v>3.6511842731236276E-2</v>
      </c>
      <c r="T13" s="19">
        <v>1.64169738203978</v>
      </c>
      <c r="U13" s="530">
        <f t="shared" si="11"/>
        <v>6</v>
      </c>
      <c r="V13" s="108"/>
      <c r="W13" s="42"/>
      <c r="X13" s="108"/>
      <c r="Y13" s="42"/>
    </row>
    <row r="14" spans="1:25" ht="20.399999999999999" customHeight="1">
      <c r="A14" s="45" t="s">
        <v>135</v>
      </c>
      <c r="B14" s="528">
        <v>11203.0760967715</v>
      </c>
      <c r="C14" s="530">
        <f t="shared" si="0"/>
        <v>5</v>
      </c>
      <c r="D14" s="84">
        <f t="shared" si="1"/>
        <v>4.7188265650615117E-2</v>
      </c>
      <c r="E14" s="44">
        <v>-8.0268588871299507E-3</v>
      </c>
      <c r="F14" s="530">
        <f t="shared" si="2"/>
        <v>12</v>
      </c>
      <c r="G14" s="112">
        <v>5309.27</v>
      </c>
      <c r="H14" s="530">
        <f t="shared" si="3"/>
        <v>6</v>
      </c>
      <c r="I14" s="84">
        <f t="shared" si="4"/>
        <v>6.0150194501040484E-2</v>
      </c>
      <c r="J14" s="19">
        <v>4.7177130918905101E-3</v>
      </c>
      <c r="K14" s="530">
        <f t="shared" si="5"/>
        <v>3</v>
      </c>
      <c r="L14" s="112">
        <v>4642.1899999999996</v>
      </c>
      <c r="M14" s="530">
        <f t="shared" si="6"/>
        <v>3</v>
      </c>
      <c r="N14" s="84">
        <f t="shared" si="7"/>
        <v>0.12013557528921159</v>
      </c>
      <c r="O14" s="19">
        <v>-0.11312622627919899</v>
      </c>
      <c r="P14" s="530">
        <f t="shared" si="8"/>
        <v>11</v>
      </c>
      <c r="Q14" s="112">
        <v>1251.61609677151</v>
      </c>
      <c r="R14" s="530">
        <f t="shared" si="9"/>
        <v>6</v>
      </c>
      <c r="S14" s="84">
        <f t="shared" si="10"/>
        <v>4.7441525992304376E-2</v>
      </c>
      <c r="T14" s="19">
        <v>0.61486501559977402</v>
      </c>
      <c r="U14" s="530">
        <f t="shared" si="11"/>
        <v>11</v>
      </c>
      <c r="V14" s="108"/>
      <c r="W14" s="42"/>
      <c r="X14" s="108"/>
      <c r="Y14" s="42"/>
    </row>
    <row r="15" spans="1:25" ht="20.399999999999999" customHeight="1">
      <c r="A15" s="45" t="s">
        <v>136</v>
      </c>
      <c r="B15" s="528">
        <v>6011.0281775552103</v>
      </c>
      <c r="C15" s="530">
        <f t="shared" si="0"/>
        <v>9</v>
      </c>
      <c r="D15" s="84">
        <f t="shared" si="1"/>
        <v>2.5318938479544053E-2</v>
      </c>
      <c r="E15" s="44">
        <v>-7.6117684675155502E-3</v>
      </c>
      <c r="F15" s="530">
        <f t="shared" si="2"/>
        <v>11</v>
      </c>
      <c r="G15" s="112">
        <v>2830.47</v>
      </c>
      <c r="H15" s="530">
        <f t="shared" si="3"/>
        <v>9</v>
      </c>
      <c r="I15" s="84">
        <f t="shared" si="4"/>
        <v>3.2067180804396841E-2</v>
      </c>
      <c r="J15" s="19">
        <v>-1.4868491119626501E-2</v>
      </c>
      <c r="K15" s="530">
        <f t="shared" si="5"/>
        <v>8</v>
      </c>
      <c r="L15" s="112">
        <v>2171.67</v>
      </c>
      <c r="M15" s="530">
        <f t="shared" si="6"/>
        <v>7</v>
      </c>
      <c r="N15" s="84">
        <f t="shared" si="7"/>
        <v>5.6200807116538132E-2</v>
      </c>
      <c r="O15" s="19">
        <v>-0.21100187470026599</v>
      </c>
      <c r="P15" s="530">
        <f t="shared" si="8"/>
        <v>15</v>
      </c>
      <c r="Q15" s="112">
        <v>1008.8881775552099</v>
      </c>
      <c r="R15" s="530">
        <f t="shared" si="9"/>
        <v>7</v>
      </c>
      <c r="S15" s="84">
        <f t="shared" si="10"/>
        <v>3.8241114685465573E-2</v>
      </c>
      <c r="T15" s="19">
        <v>1.33807550684211</v>
      </c>
      <c r="U15" s="530">
        <f t="shared" si="11"/>
        <v>8</v>
      </c>
      <c r="V15" s="108"/>
      <c r="W15" s="42"/>
      <c r="X15" s="108"/>
      <c r="Y15" s="42"/>
    </row>
    <row r="16" spans="1:25" ht="20.399999999999999" customHeight="1">
      <c r="A16" s="45" t="s">
        <v>137</v>
      </c>
      <c r="B16" s="528">
        <v>5772.9067748716498</v>
      </c>
      <c r="C16" s="530">
        <f t="shared" si="0"/>
        <v>10</v>
      </c>
      <c r="D16" s="84">
        <f t="shared" si="1"/>
        <v>2.4315951807859563E-2</v>
      </c>
      <c r="E16" s="44">
        <v>5.7193194645013302E-3</v>
      </c>
      <c r="F16" s="530">
        <f t="shared" si="2"/>
        <v>9</v>
      </c>
      <c r="G16" s="112">
        <v>3534.96</v>
      </c>
      <c r="H16" s="530">
        <f t="shared" si="3"/>
        <v>8</v>
      </c>
      <c r="I16" s="84">
        <f t="shared" si="4"/>
        <v>4.0048543689320384E-2</v>
      </c>
      <c r="J16" s="19">
        <v>-5.8127637805346001E-2</v>
      </c>
      <c r="K16" s="530">
        <f t="shared" si="5"/>
        <v>13</v>
      </c>
      <c r="L16" s="112">
        <v>1418.49</v>
      </c>
      <c r="M16" s="530">
        <f t="shared" si="6"/>
        <v>11</v>
      </c>
      <c r="N16" s="84">
        <f t="shared" si="7"/>
        <v>3.670920668735958E-2</v>
      </c>
      <c r="O16" s="19">
        <v>4.8310571124512397E-2</v>
      </c>
      <c r="P16" s="530">
        <f t="shared" si="8"/>
        <v>4</v>
      </c>
      <c r="Q16" s="112">
        <v>819.45677487165005</v>
      </c>
      <c r="R16" s="530">
        <f t="shared" si="9"/>
        <v>10</v>
      </c>
      <c r="S16" s="84">
        <f t="shared" si="10"/>
        <v>3.1060866015484301E-2</v>
      </c>
      <c r="T16" s="19">
        <v>0.29285006757006599</v>
      </c>
      <c r="U16" s="530">
        <f t="shared" si="11"/>
        <v>16</v>
      </c>
      <c r="V16" s="108"/>
      <c r="W16" s="42"/>
      <c r="X16" s="108"/>
      <c r="Y16" s="42"/>
    </row>
    <row r="17" spans="1:25" ht="20.399999999999999" customHeight="1">
      <c r="A17" s="45" t="s">
        <v>138</v>
      </c>
      <c r="B17" s="528">
        <v>2671.7049040111701</v>
      </c>
      <c r="C17" s="530">
        <f t="shared" si="0"/>
        <v>12</v>
      </c>
      <c r="D17" s="84">
        <f t="shared" si="1"/>
        <v>1.1253437864879094E-2</v>
      </c>
      <c r="E17" s="44">
        <v>0.200738854361145</v>
      </c>
      <c r="F17" s="530">
        <f t="shared" si="2"/>
        <v>2</v>
      </c>
      <c r="G17" s="112">
        <v>995.13</v>
      </c>
      <c r="H17" s="530">
        <f t="shared" si="3"/>
        <v>13</v>
      </c>
      <c r="I17" s="84">
        <f t="shared" si="4"/>
        <v>1.1274104171349435E-2</v>
      </c>
      <c r="J17" s="19">
        <v>-3.9004558096415197E-2</v>
      </c>
      <c r="K17" s="530">
        <f t="shared" si="5"/>
        <v>10</v>
      </c>
      <c r="L17" s="112">
        <v>1122.77</v>
      </c>
      <c r="M17" s="530">
        <f t="shared" si="6"/>
        <v>12</v>
      </c>
      <c r="N17" s="84">
        <f t="shared" si="7"/>
        <v>2.9056247130657752E-2</v>
      </c>
      <c r="O17" s="19">
        <v>4.90726465779023E-2</v>
      </c>
      <c r="P17" s="530">
        <f t="shared" si="8"/>
        <v>3</v>
      </c>
      <c r="Q17" s="112">
        <v>553.80490401117095</v>
      </c>
      <c r="R17" s="530">
        <f t="shared" si="9"/>
        <v>12</v>
      </c>
      <c r="S17" s="84">
        <f t="shared" si="10"/>
        <v>2.0991540310229772E-2</v>
      </c>
      <c r="T17" s="19">
        <v>3.6428685587803198</v>
      </c>
      <c r="U17" s="530">
        <f t="shared" si="11"/>
        <v>3</v>
      </c>
      <c r="V17" s="108"/>
      <c r="W17" s="42"/>
      <c r="X17" s="108"/>
      <c r="Y17" s="42"/>
    </row>
    <row r="18" spans="1:25" ht="20.399999999999999" customHeight="1">
      <c r="A18" s="45" t="s">
        <v>147</v>
      </c>
      <c r="B18" s="528">
        <v>7638.0067521030896</v>
      </c>
      <c r="C18" s="530">
        <f t="shared" si="0"/>
        <v>7</v>
      </c>
      <c r="D18" s="84">
        <f t="shared" si="1"/>
        <v>3.2171904265052668E-2</v>
      </c>
      <c r="E18" s="44">
        <v>7.6361471826560598E-2</v>
      </c>
      <c r="F18" s="530">
        <f t="shared" si="2"/>
        <v>6</v>
      </c>
      <c r="G18" s="112">
        <v>2804.06</v>
      </c>
      <c r="H18" s="530">
        <f t="shared" si="3"/>
        <v>10</v>
      </c>
      <c r="I18" s="84">
        <f t="shared" si="4"/>
        <v>3.1767974578913401E-2</v>
      </c>
      <c r="J18" s="19">
        <v>-8.8756588824833102E-2</v>
      </c>
      <c r="K18" s="530">
        <f t="shared" si="5"/>
        <v>14</v>
      </c>
      <c r="L18" s="112">
        <v>3241.84</v>
      </c>
      <c r="M18" s="530">
        <f t="shared" si="6"/>
        <v>4</v>
      </c>
      <c r="N18" s="84">
        <f t="shared" si="7"/>
        <v>8.3895814991540141E-2</v>
      </c>
      <c r="O18" s="19">
        <v>-5.7193543696379197E-2</v>
      </c>
      <c r="P18" s="530">
        <f t="shared" si="8"/>
        <v>10</v>
      </c>
      <c r="Q18" s="112">
        <v>1592.10675210309</v>
      </c>
      <c r="R18" s="530">
        <f t="shared" si="9"/>
        <v>5</v>
      </c>
      <c r="S18" s="84">
        <f t="shared" si="10"/>
        <v>6.0347557096184314E-2</v>
      </c>
      <c r="T18" s="19">
        <v>1.7428579870010401</v>
      </c>
      <c r="U18" s="530">
        <f t="shared" si="11"/>
        <v>5</v>
      </c>
      <c r="V18" s="108"/>
      <c r="W18" s="42"/>
      <c r="X18" s="108"/>
      <c r="Y18" s="42"/>
    </row>
    <row r="19" spans="1:25" ht="20.399999999999999" customHeight="1">
      <c r="A19" s="45" t="s">
        <v>107</v>
      </c>
      <c r="B19" s="528">
        <v>1783.3734114884701</v>
      </c>
      <c r="C19" s="530">
        <f t="shared" si="0"/>
        <v>14</v>
      </c>
      <c r="D19" s="84">
        <f t="shared" si="1"/>
        <v>7.511713530162778E-3</v>
      </c>
      <c r="E19" s="44">
        <v>-7.9347091766785394E-2</v>
      </c>
      <c r="F19" s="530">
        <f t="shared" si="2"/>
        <v>15</v>
      </c>
      <c r="G19" s="112">
        <v>854.69</v>
      </c>
      <c r="H19" s="530">
        <f t="shared" si="3"/>
        <v>14</v>
      </c>
      <c r="I19" s="84">
        <f t="shared" si="4"/>
        <v>9.6830204035760637E-3</v>
      </c>
      <c r="J19" s="19">
        <v>-0.41467607177098997</v>
      </c>
      <c r="K19" s="530">
        <f t="shared" si="5"/>
        <v>17</v>
      </c>
      <c r="L19" s="112">
        <v>430.74</v>
      </c>
      <c r="M19" s="530">
        <f t="shared" si="6"/>
        <v>14</v>
      </c>
      <c r="N19" s="84">
        <f t="shared" si="7"/>
        <v>1.1147152033862252E-2</v>
      </c>
      <c r="O19" s="19">
        <v>9.9387442572741194E-2</v>
      </c>
      <c r="P19" s="530">
        <f t="shared" si="8"/>
        <v>2</v>
      </c>
      <c r="Q19" s="112">
        <v>497.94341148847201</v>
      </c>
      <c r="R19" s="530">
        <f t="shared" si="9"/>
        <v>13</v>
      </c>
      <c r="S19" s="84">
        <f t="shared" si="10"/>
        <v>1.8874154271235465E-2</v>
      </c>
      <c r="T19" s="19">
        <v>4.8530173435336499</v>
      </c>
      <c r="U19" s="530">
        <f t="shared" si="11"/>
        <v>1</v>
      </c>
      <c r="V19" s="108"/>
      <c r="W19" s="42"/>
      <c r="X19" s="108"/>
      <c r="Y19" s="42"/>
    </row>
    <row r="20" spans="1:25" ht="20.399999999999999" customHeight="1">
      <c r="A20" s="45" t="s">
        <v>109</v>
      </c>
      <c r="B20" s="528">
        <v>1328.8651974258801</v>
      </c>
      <c r="C20" s="530">
        <f t="shared" si="0"/>
        <v>15</v>
      </c>
      <c r="D20" s="84">
        <f t="shared" si="1"/>
        <v>5.5972880491332536E-3</v>
      </c>
      <c r="E20" s="44">
        <v>0.106381200966052</v>
      </c>
      <c r="F20" s="530">
        <f t="shared" si="2"/>
        <v>4</v>
      </c>
      <c r="G20" s="112">
        <v>488.29</v>
      </c>
      <c r="H20" s="530">
        <f t="shared" si="3"/>
        <v>15</v>
      </c>
      <c r="I20" s="84">
        <f t="shared" si="4"/>
        <v>5.5319730345062606E-3</v>
      </c>
      <c r="J20" s="19">
        <v>-4.7573535148630698E-2</v>
      </c>
      <c r="K20" s="530">
        <f t="shared" si="5"/>
        <v>12</v>
      </c>
      <c r="L20" s="112">
        <v>588.4</v>
      </c>
      <c r="M20" s="530">
        <f t="shared" si="6"/>
        <v>13</v>
      </c>
      <c r="N20" s="84">
        <f t="shared" si="7"/>
        <v>1.5227246730567277E-2</v>
      </c>
      <c r="O20" s="19">
        <v>-4.2567039833376501E-2</v>
      </c>
      <c r="P20" s="530">
        <f t="shared" si="8"/>
        <v>8</v>
      </c>
      <c r="Q20" s="112">
        <v>252.175197425883</v>
      </c>
      <c r="R20" s="530">
        <f t="shared" si="9"/>
        <v>16</v>
      </c>
      <c r="S20" s="84">
        <f t="shared" si="10"/>
        <v>9.5585029739982154E-3</v>
      </c>
      <c r="T20" s="19">
        <v>2.4146193602687802</v>
      </c>
      <c r="U20" s="530">
        <f t="shared" si="11"/>
        <v>4</v>
      </c>
      <c r="V20" s="108"/>
      <c r="W20" s="42"/>
      <c r="X20" s="108"/>
      <c r="Y20" s="42"/>
    </row>
    <row r="21" spans="1:25" ht="20.399999999999999" customHeight="1">
      <c r="A21" s="45" t="s">
        <v>111</v>
      </c>
      <c r="B21" s="528">
        <v>1159.7534592560501</v>
      </c>
      <c r="C21" s="530">
        <f t="shared" si="0"/>
        <v>16</v>
      </c>
      <c r="D21" s="84">
        <f t="shared" si="1"/>
        <v>4.8849756845234212E-3</v>
      </c>
      <c r="E21" s="44">
        <v>0.233124547144161</v>
      </c>
      <c r="F21" s="530">
        <f t="shared" si="2"/>
        <v>1</v>
      </c>
      <c r="G21" s="112">
        <v>461.91</v>
      </c>
      <c r="H21" s="530">
        <f t="shared" si="3"/>
        <v>16</v>
      </c>
      <c r="I21" s="84">
        <f t="shared" si="4"/>
        <v>5.2331066873554386E-3</v>
      </c>
      <c r="J21" s="19">
        <v>1.14743688002277E-2</v>
      </c>
      <c r="K21" s="530">
        <f t="shared" si="5"/>
        <v>2</v>
      </c>
      <c r="L21" s="112">
        <v>404.74</v>
      </c>
      <c r="M21" s="530">
        <f t="shared" si="6"/>
        <v>15</v>
      </c>
      <c r="N21" s="84">
        <f t="shared" si="7"/>
        <v>1.0474296128024812E-2</v>
      </c>
      <c r="O21" s="19">
        <v>-3.8599491674386699E-2</v>
      </c>
      <c r="P21" s="530">
        <f t="shared" si="8"/>
        <v>7</v>
      </c>
      <c r="Q21" s="112">
        <v>293.10345925605202</v>
      </c>
      <c r="R21" s="530">
        <f t="shared" si="9"/>
        <v>15</v>
      </c>
      <c r="S21" s="84">
        <f t="shared" si="10"/>
        <v>1.1109856621849446E-2</v>
      </c>
      <c r="T21" s="19">
        <v>3.6642923300135899</v>
      </c>
      <c r="U21" s="530">
        <f t="shared" si="11"/>
        <v>2</v>
      </c>
      <c r="V21" s="108"/>
      <c r="W21" s="42"/>
      <c r="X21" s="108"/>
      <c r="Y21" s="42"/>
    </row>
    <row r="22" spans="1:25" ht="20.399999999999999" customHeight="1">
      <c r="A22" s="45" t="s">
        <v>112</v>
      </c>
      <c r="B22" s="528">
        <v>158.784302687908</v>
      </c>
      <c r="C22" s="530">
        <f t="shared" si="0"/>
        <v>17</v>
      </c>
      <c r="D22" s="84">
        <f t="shared" si="1"/>
        <v>6.6881236828730849E-4</v>
      </c>
      <c r="E22" s="44">
        <v>3.9653322893535804E-3</v>
      </c>
      <c r="F22" s="530">
        <f t="shared" si="2"/>
        <v>10</v>
      </c>
      <c r="G22" s="112">
        <v>61.73</v>
      </c>
      <c r="H22" s="530">
        <f t="shared" si="3"/>
        <v>17</v>
      </c>
      <c r="I22" s="84">
        <f t="shared" si="4"/>
        <v>6.9935631575512803E-4</v>
      </c>
      <c r="J22" s="19">
        <v>-8.5126887247028993E-3</v>
      </c>
      <c r="K22" s="530">
        <f t="shared" si="5"/>
        <v>6</v>
      </c>
      <c r="L22" s="112">
        <v>94.77</v>
      </c>
      <c r="M22" s="530">
        <f t="shared" si="6"/>
        <v>17</v>
      </c>
      <c r="N22" s="84">
        <f t="shared" si="7"/>
        <v>2.4525597767774657E-3</v>
      </c>
      <c r="O22" s="19">
        <v>-8.4343700579858605E-4</v>
      </c>
      <c r="P22" s="530">
        <f t="shared" si="8"/>
        <v>6</v>
      </c>
      <c r="Q22" s="112">
        <v>2.2843026879083999</v>
      </c>
      <c r="R22" s="530">
        <f t="shared" si="9"/>
        <v>17</v>
      </c>
      <c r="S22" s="84">
        <f t="shared" si="10"/>
        <v>8.6584700869727499E-5</v>
      </c>
      <c r="T22" s="19">
        <v>1.18143284518313</v>
      </c>
      <c r="U22" s="530">
        <f t="shared" si="11"/>
        <v>10</v>
      </c>
      <c r="V22" s="108"/>
      <c r="W22" s="42"/>
      <c r="X22" s="108"/>
      <c r="Y22" s="42"/>
    </row>
    <row r="23" spans="1:25" ht="27" customHeight="1">
      <c r="A23" s="713" t="s">
        <v>452</v>
      </c>
      <c r="B23" s="615"/>
      <c r="C23" s="615"/>
      <c r="D23" s="615"/>
      <c r="E23" s="615"/>
      <c r="F23" s="615"/>
      <c r="G23" s="615"/>
      <c r="H23" s="615"/>
      <c r="I23" s="615"/>
      <c r="J23" s="615"/>
      <c r="K23" s="615"/>
      <c r="L23" s="615"/>
      <c r="M23" s="615"/>
      <c r="N23" s="615"/>
      <c r="O23" s="615"/>
      <c r="P23" s="615"/>
      <c r="Q23" s="615"/>
      <c r="R23" s="615"/>
      <c r="S23" s="615"/>
      <c r="T23" s="615"/>
      <c r="U23" s="615"/>
      <c r="V23" s="615"/>
      <c r="W23" s="615"/>
      <c r="X23" s="615"/>
      <c r="Y23" s="615"/>
    </row>
    <row r="24" spans="1:25" ht="19.05" customHeight="1">
      <c r="A24" s="709" t="s">
        <v>453</v>
      </c>
      <c r="B24" s="615"/>
      <c r="C24" s="615"/>
      <c r="D24" s="615"/>
      <c r="E24" s="615"/>
      <c r="F24" s="615"/>
      <c r="G24" s="615"/>
      <c r="H24" s="615"/>
      <c r="I24" s="615"/>
      <c r="J24" s="615"/>
      <c r="K24" s="615"/>
      <c r="L24" s="615"/>
      <c r="M24" s="615"/>
      <c r="N24" s="615"/>
      <c r="O24" s="615"/>
      <c r="P24" s="615"/>
      <c r="Q24" s="615"/>
      <c r="R24" s="615"/>
      <c r="S24" s="615"/>
      <c r="T24" s="615"/>
      <c r="U24" s="615"/>
      <c r="V24" s="615"/>
      <c r="W24" s="615"/>
      <c r="X24" s="615"/>
      <c r="Y24" s="615"/>
    </row>
    <row r="25" spans="1:25" ht="22.05" customHeight="1">
      <c r="A25" s="712"/>
      <c r="B25" s="710" t="s">
        <v>454</v>
      </c>
      <c r="C25" s="625"/>
      <c r="D25" s="711"/>
      <c r="E25" s="711"/>
      <c r="F25" s="624"/>
      <c r="G25" s="710" t="s">
        <v>455</v>
      </c>
      <c r="H25" s="625"/>
      <c r="I25" s="711"/>
      <c r="J25" s="711"/>
      <c r="K25" s="624"/>
      <c r="L25" s="710" t="s">
        <v>456</v>
      </c>
      <c r="M25" s="625"/>
      <c r="N25" s="711"/>
      <c r="O25" s="711"/>
      <c r="P25" s="624"/>
      <c r="Q25" s="710" t="s">
        <v>457</v>
      </c>
      <c r="R25" s="625"/>
      <c r="S25" s="711"/>
      <c r="T25" s="711"/>
      <c r="U25" s="624"/>
      <c r="V25" s="710" t="s">
        <v>458</v>
      </c>
      <c r="W25" s="626"/>
      <c r="X25" s="710" t="s">
        <v>459</v>
      </c>
      <c r="Y25" s="626"/>
    </row>
    <row r="26" spans="1:25" s="61" customFormat="1" ht="34.950000000000003" customHeight="1">
      <c r="A26" s="598"/>
      <c r="B26" s="83" t="s">
        <v>460</v>
      </c>
      <c r="C26" s="83" t="s">
        <v>123</v>
      </c>
      <c r="D26" s="83" t="s">
        <v>446</v>
      </c>
      <c r="E26" s="83" t="s">
        <v>447</v>
      </c>
      <c r="F26" s="83" t="s">
        <v>126</v>
      </c>
      <c r="G26" s="83" t="s">
        <v>448</v>
      </c>
      <c r="H26" s="83" t="s">
        <v>123</v>
      </c>
      <c r="I26" s="83" t="s">
        <v>446</v>
      </c>
      <c r="J26" s="83" t="s">
        <v>447</v>
      </c>
      <c r="K26" s="83" t="s">
        <v>126</v>
      </c>
      <c r="L26" s="83" t="s">
        <v>449</v>
      </c>
      <c r="M26" s="83" t="s">
        <v>123</v>
      </c>
      <c r="N26" s="83" t="s">
        <v>446</v>
      </c>
      <c r="O26" s="83" t="s">
        <v>447</v>
      </c>
      <c r="P26" s="83" t="s">
        <v>126</v>
      </c>
      <c r="Q26" s="83" t="s">
        <v>461</v>
      </c>
      <c r="R26" s="83" t="s">
        <v>123</v>
      </c>
      <c r="S26" s="83" t="s">
        <v>446</v>
      </c>
      <c r="T26" s="83" t="s">
        <v>447</v>
      </c>
      <c r="U26" s="83" t="s">
        <v>126</v>
      </c>
      <c r="V26" s="83" t="s">
        <v>450</v>
      </c>
      <c r="W26" s="83" t="s">
        <v>447</v>
      </c>
      <c r="X26" s="83" t="s">
        <v>451</v>
      </c>
      <c r="Y26" s="83" t="s">
        <v>447</v>
      </c>
    </row>
    <row r="27" spans="1:25" s="82" customFormat="1" ht="24" customHeight="1">
      <c r="A27" s="41" t="s">
        <v>80</v>
      </c>
      <c r="B27" s="528">
        <f>G27+L27+Q27+V27+X27</f>
        <v>1479655.1</v>
      </c>
      <c r="C27" s="530"/>
      <c r="D27" s="84"/>
      <c r="E27" s="44">
        <v>3.3282459514842899E-3</v>
      </c>
      <c r="F27" s="529"/>
      <c r="G27" s="528">
        <v>455112.93</v>
      </c>
      <c r="H27" s="567"/>
      <c r="I27" s="42"/>
      <c r="J27" s="19">
        <v>-2.36527820921856E-2</v>
      </c>
      <c r="K27" s="529"/>
      <c r="L27" s="528">
        <v>197337.47</v>
      </c>
      <c r="M27" s="567"/>
      <c r="N27" s="42"/>
      <c r="O27" s="19">
        <v>-0.11709021884130499</v>
      </c>
      <c r="P27" s="529"/>
      <c r="Q27" s="528">
        <v>134778.35999999999</v>
      </c>
      <c r="R27" s="567"/>
      <c r="S27" s="42"/>
      <c r="T27" s="19">
        <v>0.43534388288780501</v>
      </c>
      <c r="U27" s="529"/>
      <c r="V27" s="528">
        <v>691291.09</v>
      </c>
      <c r="W27" s="53">
        <v>1.8453002226896901E-3</v>
      </c>
      <c r="X27" s="528">
        <v>1135.25</v>
      </c>
      <c r="Y27" s="53">
        <v>-4.0201217450118301E-2</v>
      </c>
    </row>
    <row r="28" spans="1:25" s="82" customFormat="1" ht="25.05" customHeight="1">
      <c r="A28" s="45" t="s">
        <v>127</v>
      </c>
      <c r="B28" s="528">
        <v>999709.84133906197</v>
      </c>
      <c r="C28" s="530">
        <f t="shared" ref="C28:C44" si="12">RANK(B28,B$28:B$44)</f>
        <v>1</v>
      </c>
      <c r="D28" s="84">
        <f t="shared" ref="D28:D44" si="13">B28/B$27</f>
        <v>0.67563707335517709</v>
      </c>
      <c r="E28" s="44">
        <v>-1.5857112490327299E-2</v>
      </c>
      <c r="F28" s="530">
        <f t="shared" ref="F28:F44" si="14">RANK(E28,E$28:E$44)</f>
        <v>14</v>
      </c>
      <c r="G28" s="112">
        <v>171705.17</v>
      </c>
      <c r="H28" s="530">
        <f t="shared" ref="H28:H44" si="15">RANK(G28,G$28:G$44)</f>
        <v>1</v>
      </c>
      <c r="I28" s="84">
        <f t="shared" ref="I28:I44" si="16">G28/G$27</f>
        <v>0.37728035984387437</v>
      </c>
      <c r="J28" s="19">
        <v>-4.0207713590953903E-2</v>
      </c>
      <c r="K28" s="530">
        <f t="shared" ref="K28:K44" si="17">RANK(J28,J$28:J$44)</f>
        <v>14</v>
      </c>
      <c r="L28" s="112">
        <v>62150.39</v>
      </c>
      <c r="M28" s="530">
        <f t="shared" ref="M28:M44" si="18">RANK(L28,L$28:L$44)</f>
        <v>1</v>
      </c>
      <c r="N28" s="84">
        <f t="shared" ref="N28:N44" si="19">L28/L$27</f>
        <v>0.31494469854103224</v>
      </c>
      <c r="O28" s="19">
        <v>-0.23670861979607999</v>
      </c>
      <c r="P28" s="530">
        <f t="shared" ref="P28:P44" si="20">RANK(O28,O$28:O$44)</f>
        <v>15</v>
      </c>
      <c r="Q28" s="112">
        <v>76711.731339061997</v>
      </c>
      <c r="R28" s="530">
        <f t="shared" ref="R28:R44" si="21">RANK(Q28,Q$28:Q$44)</f>
        <v>1</v>
      </c>
      <c r="S28" s="84">
        <f t="shared" ref="S28:S44" si="22">Q28/Q$27</f>
        <v>0.56916949678762974</v>
      </c>
      <c r="T28" s="19">
        <v>0.12842288210198799</v>
      </c>
      <c r="U28" s="530">
        <f t="shared" ref="U28:U44" si="23">RANK(T28,T$28:T$44)</f>
        <v>17</v>
      </c>
      <c r="V28" s="108">
        <v>688007.3</v>
      </c>
      <c r="W28" s="53">
        <v>2.4421884392102902E-3</v>
      </c>
      <c r="X28" s="528">
        <v>1135.25</v>
      </c>
      <c r="Y28" s="53">
        <v>-4.0201217450118301E-2</v>
      </c>
    </row>
    <row r="29" spans="1:25" s="82" customFormat="1" ht="20.399999999999999" customHeight="1">
      <c r="A29" s="45" t="s">
        <v>128</v>
      </c>
      <c r="B29" s="528">
        <v>49353.534015276302</v>
      </c>
      <c r="C29" s="530">
        <f t="shared" si="12"/>
        <v>6</v>
      </c>
      <c r="D29" s="84">
        <f t="shared" si="13"/>
        <v>3.3354755452994621E-2</v>
      </c>
      <c r="E29" s="44">
        <v>1.5007306895283399E-2</v>
      </c>
      <c r="F29" s="530">
        <f t="shared" si="14"/>
        <v>12</v>
      </c>
      <c r="G29" s="112">
        <v>34939.03</v>
      </c>
      <c r="H29" s="530">
        <f t="shared" si="15"/>
        <v>4</v>
      </c>
      <c r="I29" s="84">
        <f t="shared" si="16"/>
        <v>7.6770022772150198E-2</v>
      </c>
      <c r="J29" s="19">
        <v>5.3056661687565398E-2</v>
      </c>
      <c r="K29" s="530">
        <f t="shared" si="17"/>
        <v>3</v>
      </c>
      <c r="L29" s="112">
        <v>8410.02</v>
      </c>
      <c r="M29" s="530">
        <f t="shared" si="18"/>
        <v>9</v>
      </c>
      <c r="N29" s="84">
        <f t="shared" si="19"/>
        <v>4.2617451211875781E-2</v>
      </c>
      <c r="O29" s="19">
        <v>-0.16220340975427999</v>
      </c>
      <c r="P29" s="530">
        <f t="shared" si="20"/>
        <v>13</v>
      </c>
      <c r="Q29" s="112">
        <v>2720.6940152762299</v>
      </c>
      <c r="R29" s="530">
        <f t="shared" si="21"/>
        <v>9</v>
      </c>
      <c r="S29" s="84">
        <f t="shared" si="22"/>
        <v>2.0186430635275799E-2</v>
      </c>
      <c r="T29" s="19">
        <v>0.58158606296898296</v>
      </c>
      <c r="U29" s="530">
        <f t="shared" si="23"/>
        <v>15</v>
      </c>
      <c r="V29" s="108">
        <v>3283.79</v>
      </c>
      <c r="W29" s="53">
        <v>-0.109275358387696</v>
      </c>
      <c r="X29" s="108"/>
      <c r="Y29" s="55"/>
    </row>
    <row r="30" spans="1:25" s="82" customFormat="1" ht="20.399999999999999" customHeight="1">
      <c r="A30" s="45" t="s">
        <v>129</v>
      </c>
      <c r="B30" s="528">
        <v>61867.680956697397</v>
      </c>
      <c r="C30" s="530">
        <f t="shared" si="12"/>
        <v>3</v>
      </c>
      <c r="D30" s="84">
        <f t="shared" si="13"/>
        <v>4.181223107783523E-2</v>
      </c>
      <c r="E30" s="44">
        <v>0.16059264335905801</v>
      </c>
      <c r="F30" s="530">
        <f t="shared" si="14"/>
        <v>4</v>
      </c>
      <c r="G30" s="112">
        <v>40059.46</v>
      </c>
      <c r="H30" s="530">
        <f t="shared" si="15"/>
        <v>3</v>
      </c>
      <c r="I30" s="84">
        <f t="shared" si="16"/>
        <v>8.8020922631224741E-2</v>
      </c>
      <c r="J30" s="19">
        <v>-1.2891719217872501E-2</v>
      </c>
      <c r="K30" s="530">
        <f t="shared" si="17"/>
        <v>10</v>
      </c>
      <c r="L30" s="112">
        <v>12592.21</v>
      </c>
      <c r="M30" s="530">
        <f t="shared" si="18"/>
        <v>5</v>
      </c>
      <c r="N30" s="84">
        <f t="shared" si="19"/>
        <v>6.3810537350053181E-2</v>
      </c>
      <c r="O30" s="19">
        <v>0.234949306333325</v>
      </c>
      <c r="P30" s="530">
        <f t="shared" si="20"/>
        <v>2</v>
      </c>
      <c r="Q30" s="112">
        <v>9216.0109566974006</v>
      </c>
      <c r="R30" s="530">
        <f t="shared" si="21"/>
        <v>2</v>
      </c>
      <c r="S30" s="84">
        <f t="shared" si="22"/>
        <v>6.837901096806194E-2</v>
      </c>
      <c r="T30" s="19">
        <v>2.6458721744350102</v>
      </c>
      <c r="U30" s="530">
        <f t="shared" si="23"/>
        <v>5</v>
      </c>
      <c r="V30" s="108"/>
      <c r="W30" s="42"/>
      <c r="X30" s="108"/>
      <c r="Y30" s="55"/>
    </row>
    <row r="31" spans="1:25" s="82" customFormat="1" ht="20.399999999999999" customHeight="1">
      <c r="A31" s="45" t="s">
        <v>130</v>
      </c>
      <c r="B31" s="528">
        <v>56055.502603836103</v>
      </c>
      <c r="C31" s="530">
        <f t="shared" si="12"/>
        <v>4</v>
      </c>
      <c r="D31" s="84">
        <f t="shared" si="13"/>
        <v>3.7884168144208807E-2</v>
      </c>
      <c r="E31" s="44">
        <v>0.11511563428627</v>
      </c>
      <c r="F31" s="530">
        <f t="shared" si="14"/>
        <v>6</v>
      </c>
      <c r="G31" s="112">
        <v>21884.52</v>
      </c>
      <c r="H31" s="530">
        <f t="shared" si="15"/>
        <v>7</v>
      </c>
      <c r="I31" s="84">
        <f t="shared" si="16"/>
        <v>4.8085911336335802E-2</v>
      </c>
      <c r="J31" s="19">
        <v>-1.40327149183254E-2</v>
      </c>
      <c r="K31" s="530">
        <f t="shared" si="17"/>
        <v>11</v>
      </c>
      <c r="L31" s="112">
        <v>24976.04</v>
      </c>
      <c r="M31" s="530">
        <f t="shared" si="18"/>
        <v>2</v>
      </c>
      <c r="N31" s="84">
        <f t="shared" si="19"/>
        <v>0.12656511710624446</v>
      </c>
      <c r="O31" s="19">
        <v>0.111189018394918</v>
      </c>
      <c r="P31" s="530">
        <f t="shared" si="20"/>
        <v>4</v>
      </c>
      <c r="Q31" s="112">
        <v>9194.9426038360598</v>
      </c>
      <c r="R31" s="530">
        <f t="shared" si="21"/>
        <v>3</v>
      </c>
      <c r="S31" s="84">
        <f t="shared" si="22"/>
        <v>6.822269245475357E-2</v>
      </c>
      <c r="T31" s="19">
        <v>0.64314822428487695</v>
      </c>
      <c r="U31" s="530">
        <f t="shared" si="23"/>
        <v>12</v>
      </c>
      <c r="V31" s="108"/>
      <c r="W31" s="42"/>
      <c r="X31" s="108"/>
      <c r="Y31" s="55"/>
    </row>
    <row r="32" spans="1:25" s="82" customFormat="1" ht="20.399999999999999" customHeight="1">
      <c r="A32" s="45" t="s">
        <v>131</v>
      </c>
      <c r="B32" s="528">
        <v>64371.265434318702</v>
      </c>
      <c r="C32" s="530">
        <f t="shared" si="12"/>
        <v>2</v>
      </c>
      <c r="D32" s="84">
        <f t="shared" si="13"/>
        <v>4.3504236517225334E-2</v>
      </c>
      <c r="E32" s="44">
        <v>-9.6843105886678701E-2</v>
      </c>
      <c r="F32" s="530">
        <f t="shared" si="14"/>
        <v>17</v>
      </c>
      <c r="G32" s="112">
        <v>44024.18</v>
      </c>
      <c r="H32" s="530">
        <f t="shared" si="15"/>
        <v>2</v>
      </c>
      <c r="I32" s="84">
        <f t="shared" si="16"/>
        <v>9.6732430783717793E-2</v>
      </c>
      <c r="J32" s="19">
        <v>-0.17807034019280099</v>
      </c>
      <c r="K32" s="530">
        <f t="shared" si="17"/>
        <v>16</v>
      </c>
      <c r="L32" s="112">
        <v>11614.11</v>
      </c>
      <c r="M32" s="530">
        <f t="shared" si="18"/>
        <v>6</v>
      </c>
      <c r="N32" s="84">
        <f t="shared" si="19"/>
        <v>5.8854053414184343E-2</v>
      </c>
      <c r="O32" s="19">
        <v>-5.71738212754902E-2</v>
      </c>
      <c r="P32" s="530">
        <f t="shared" si="20"/>
        <v>9</v>
      </c>
      <c r="Q32" s="112">
        <v>8732.9754343187105</v>
      </c>
      <c r="R32" s="530">
        <f t="shared" si="21"/>
        <v>4</v>
      </c>
      <c r="S32" s="84">
        <f t="shared" si="22"/>
        <v>6.4795086053270806E-2</v>
      </c>
      <c r="T32" s="19">
        <v>0.61924334366135203</v>
      </c>
      <c r="U32" s="530">
        <f t="shared" si="23"/>
        <v>13</v>
      </c>
      <c r="V32" s="108"/>
      <c r="W32" s="42"/>
      <c r="X32" s="108"/>
      <c r="Y32" s="55"/>
    </row>
    <row r="33" spans="1:25" s="82" customFormat="1" ht="20.399999999999999" customHeight="1">
      <c r="A33" s="45" t="s">
        <v>132</v>
      </c>
      <c r="B33" s="528">
        <v>11058.2626616794</v>
      </c>
      <c r="C33" s="530">
        <f t="shared" si="12"/>
        <v>13</v>
      </c>
      <c r="D33" s="84">
        <f t="shared" si="13"/>
        <v>7.4735407337016575E-3</v>
      </c>
      <c r="E33" s="44">
        <v>-9.0719614183750602E-2</v>
      </c>
      <c r="F33" s="530">
        <f t="shared" si="14"/>
        <v>16</v>
      </c>
      <c r="G33" s="112">
        <v>8300.17</v>
      </c>
      <c r="H33" s="530">
        <f t="shared" si="15"/>
        <v>12</v>
      </c>
      <c r="I33" s="84">
        <f t="shared" si="16"/>
        <v>1.8237605334570476E-2</v>
      </c>
      <c r="J33" s="19">
        <v>4.0682074967277604E-3</v>
      </c>
      <c r="K33" s="530">
        <f t="shared" si="17"/>
        <v>7</v>
      </c>
      <c r="L33" s="112">
        <v>1564.87</v>
      </c>
      <c r="M33" s="530">
        <f t="shared" si="18"/>
        <v>14</v>
      </c>
      <c r="N33" s="84">
        <f t="shared" si="19"/>
        <v>7.9299182258696227E-3</v>
      </c>
      <c r="O33" s="19">
        <v>-0.50371058690701997</v>
      </c>
      <c r="P33" s="530">
        <f t="shared" si="20"/>
        <v>17</v>
      </c>
      <c r="Q33" s="112">
        <v>1193.2226616794101</v>
      </c>
      <c r="R33" s="530">
        <f t="shared" si="21"/>
        <v>14</v>
      </c>
      <c r="S33" s="84">
        <f t="shared" si="22"/>
        <v>8.8532214049748797E-3</v>
      </c>
      <c r="T33" s="19">
        <v>0.60838956361866103</v>
      </c>
      <c r="U33" s="530">
        <f t="shared" si="23"/>
        <v>14</v>
      </c>
      <c r="V33" s="108"/>
      <c r="W33" s="42"/>
      <c r="X33" s="108"/>
      <c r="Y33" s="55"/>
    </row>
    <row r="34" spans="1:25" s="82" customFormat="1" ht="20.399999999999999" customHeight="1">
      <c r="A34" s="45" t="s">
        <v>133</v>
      </c>
      <c r="B34" s="528">
        <v>30120.0263754238</v>
      </c>
      <c r="C34" s="530">
        <f t="shared" si="12"/>
        <v>9</v>
      </c>
      <c r="D34" s="84">
        <f t="shared" si="13"/>
        <v>2.0356112972153981E-2</v>
      </c>
      <c r="E34" s="44">
        <v>-1.98983517025075E-4</v>
      </c>
      <c r="F34" s="530">
        <f t="shared" si="14"/>
        <v>13</v>
      </c>
      <c r="G34" s="112">
        <v>19769.22</v>
      </c>
      <c r="H34" s="530">
        <f t="shared" si="15"/>
        <v>8</v>
      </c>
      <c r="I34" s="84">
        <f t="shared" si="16"/>
        <v>4.3438053935316676E-2</v>
      </c>
      <c r="J34" s="19">
        <v>-3.8404067171366199E-2</v>
      </c>
      <c r="K34" s="530">
        <f t="shared" si="17"/>
        <v>12</v>
      </c>
      <c r="L34" s="112">
        <v>7632.24</v>
      </c>
      <c r="M34" s="530">
        <f t="shared" si="18"/>
        <v>10</v>
      </c>
      <c r="N34" s="84">
        <f t="shared" si="19"/>
        <v>3.8676081131474929E-2</v>
      </c>
      <c r="O34" s="19">
        <v>-0.120300231905172</v>
      </c>
      <c r="P34" s="530">
        <f t="shared" si="20"/>
        <v>12</v>
      </c>
      <c r="Q34" s="112">
        <v>2718.5663754238099</v>
      </c>
      <c r="R34" s="530">
        <f t="shared" si="21"/>
        <v>10</v>
      </c>
      <c r="S34" s="84">
        <f t="shared" si="22"/>
        <v>2.0170644422619552E-2</v>
      </c>
      <c r="T34" s="19">
        <v>2.05011046379816</v>
      </c>
      <c r="U34" s="530">
        <f t="shared" si="23"/>
        <v>8</v>
      </c>
      <c r="V34" s="108"/>
      <c r="W34" s="42"/>
      <c r="X34" s="108"/>
      <c r="Y34" s="55"/>
    </row>
    <row r="35" spans="1:25" ht="20.399999999999999" customHeight="1">
      <c r="A35" s="45" t="s">
        <v>134</v>
      </c>
      <c r="B35" s="528">
        <v>23865.177535038099</v>
      </c>
      <c r="C35" s="530">
        <f t="shared" si="12"/>
        <v>11</v>
      </c>
      <c r="D35" s="84">
        <f t="shared" si="13"/>
        <v>1.61288786387031E-2</v>
      </c>
      <c r="E35" s="44">
        <v>0.13402760334791999</v>
      </c>
      <c r="F35" s="530">
        <f t="shared" si="14"/>
        <v>5</v>
      </c>
      <c r="G35" s="112">
        <v>11987.88</v>
      </c>
      <c r="H35" s="530">
        <f t="shared" si="15"/>
        <v>11</v>
      </c>
      <c r="I35" s="84">
        <f t="shared" si="16"/>
        <v>2.6340451368850364E-2</v>
      </c>
      <c r="J35" s="19">
        <v>6.4016480527007605E-2</v>
      </c>
      <c r="K35" s="530">
        <f t="shared" si="17"/>
        <v>2</v>
      </c>
      <c r="L35" s="112">
        <v>9253.82</v>
      </c>
      <c r="M35" s="530">
        <f t="shared" si="18"/>
        <v>8</v>
      </c>
      <c r="N35" s="84">
        <f t="shared" si="19"/>
        <v>4.6893375089890429E-2</v>
      </c>
      <c r="O35" s="19">
        <v>3.6215623040401601E-2</v>
      </c>
      <c r="P35" s="530">
        <f t="shared" si="20"/>
        <v>7</v>
      </c>
      <c r="Q35" s="112">
        <v>2623.4775350381101</v>
      </c>
      <c r="R35" s="530">
        <f t="shared" si="21"/>
        <v>11</v>
      </c>
      <c r="S35" s="84">
        <f t="shared" si="22"/>
        <v>1.9465124334782754E-2</v>
      </c>
      <c r="T35" s="19">
        <v>2.0952278975869101</v>
      </c>
      <c r="U35" s="530">
        <f t="shared" si="23"/>
        <v>7</v>
      </c>
      <c r="V35" s="108"/>
      <c r="W35" s="42"/>
      <c r="X35" s="108"/>
      <c r="Y35" s="42"/>
    </row>
    <row r="36" spans="1:25" ht="20.399999999999999" customHeight="1">
      <c r="A36" s="45" t="s">
        <v>135</v>
      </c>
      <c r="B36" s="528">
        <v>50505.7512477196</v>
      </c>
      <c r="C36" s="530">
        <f t="shared" si="12"/>
        <v>5</v>
      </c>
      <c r="D36" s="84">
        <f t="shared" si="13"/>
        <v>3.4133462080264243E-2</v>
      </c>
      <c r="E36" s="44">
        <v>-3.0970247984720398E-2</v>
      </c>
      <c r="F36" s="530">
        <f t="shared" si="14"/>
        <v>15</v>
      </c>
      <c r="G36" s="112">
        <v>29201.119999999999</v>
      </c>
      <c r="H36" s="530">
        <f t="shared" si="15"/>
        <v>5</v>
      </c>
      <c r="I36" s="84">
        <f t="shared" si="16"/>
        <v>6.4162360757361911E-2</v>
      </c>
      <c r="J36" s="19">
        <v>4.7192467922472199E-3</v>
      </c>
      <c r="K36" s="530">
        <f t="shared" si="17"/>
        <v>6</v>
      </c>
      <c r="L36" s="112">
        <v>17501.57</v>
      </c>
      <c r="M36" s="530">
        <f t="shared" si="18"/>
        <v>3</v>
      </c>
      <c r="N36" s="84">
        <f t="shared" si="19"/>
        <v>8.8688529350254661E-2</v>
      </c>
      <c r="O36" s="19">
        <v>-0.16409693313184301</v>
      </c>
      <c r="P36" s="530">
        <f t="shared" si="20"/>
        <v>14</v>
      </c>
      <c r="Q36" s="112">
        <v>3803.06124771957</v>
      </c>
      <c r="R36" s="530">
        <f t="shared" si="21"/>
        <v>6</v>
      </c>
      <c r="S36" s="84">
        <f t="shared" si="22"/>
        <v>2.8217150347574865E-2</v>
      </c>
      <c r="T36" s="19">
        <v>0.79505002098615496</v>
      </c>
      <c r="U36" s="530">
        <f t="shared" si="23"/>
        <v>11</v>
      </c>
      <c r="V36" s="108"/>
      <c r="W36" s="42"/>
      <c r="X36" s="108"/>
      <c r="Y36" s="42"/>
    </row>
    <row r="37" spans="1:25" ht="20.399999999999999" customHeight="1">
      <c r="A37" s="45" t="s">
        <v>136</v>
      </c>
      <c r="B37" s="528">
        <v>37823.533174512799</v>
      </c>
      <c r="C37" s="530">
        <f t="shared" si="12"/>
        <v>7</v>
      </c>
      <c r="D37" s="84">
        <f t="shared" si="13"/>
        <v>2.5562398409273077E-2</v>
      </c>
      <c r="E37" s="44">
        <v>0.16796068156782001</v>
      </c>
      <c r="F37" s="530">
        <f t="shared" si="14"/>
        <v>2</v>
      </c>
      <c r="G37" s="112">
        <v>24356.07</v>
      </c>
      <c r="H37" s="530">
        <f t="shared" si="15"/>
        <v>6</v>
      </c>
      <c r="I37" s="84">
        <f t="shared" si="16"/>
        <v>5.3516541487845667E-2</v>
      </c>
      <c r="J37" s="19">
        <v>0.41625478557373402</v>
      </c>
      <c r="K37" s="530">
        <f t="shared" si="17"/>
        <v>1</v>
      </c>
      <c r="L37" s="112">
        <v>9807.43</v>
      </c>
      <c r="M37" s="530">
        <f t="shared" si="18"/>
        <v>7</v>
      </c>
      <c r="N37" s="84">
        <f t="shared" si="19"/>
        <v>4.9698772361883428E-2</v>
      </c>
      <c r="O37" s="19">
        <v>-0.28593208825308902</v>
      </c>
      <c r="P37" s="530">
        <f t="shared" si="20"/>
        <v>16</v>
      </c>
      <c r="Q37" s="112">
        <v>3660.0331745127501</v>
      </c>
      <c r="R37" s="530">
        <f t="shared" si="21"/>
        <v>7</v>
      </c>
      <c r="S37" s="84">
        <f t="shared" si="22"/>
        <v>2.7155940868495137E-2</v>
      </c>
      <c r="T37" s="19">
        <v>1.5204373125260999</v>
      </c>
      <c r="U37" s="530">
        <f t="shared" si="23"/>
        <v>10</v>
      </c>
      <c r="V37" s="108"/>
      <c r="W37" s="42"/>
      <c r="X37" s="108"/>
      <c r="Y37" s="42"/>
    </row>
    <row r="38" spans="1:25" ht="20.399999999999999" customHeight="1">
      <c r="A38" s="45" t="s">
        <v>137</v>
      </c>
      <c r="B38" s="528">
        <v>27016.3314951346</v>
      </c>
      <c r="C38" s="530">
        <f t="shared" si="12"/>
        <v>10</v>
      </c>
      <c r="D38" s="84">
        <f t="shared" si="13"/>
        <v>1.8258533015656553E-2</v>
      </c>
      <c r="E38" s="44">
        <v>4.8687603856351298E-2</v>
      </c>
      <c r="F38" s="530">
        <f t="shared" si="14"/>
        <v>9</v>
      </c>
      <c r="G38" s="112">
        <v>17800.740000000002</v>
      </c>
      <c r="H38" s="530">
        <f t="shared" si="15"/>
        <v>9</v>
      </c>
      <c r="I38" s="84">
        <f t="shared" si="16"/>
        <v>3.9112797784057692E-2</v>
      </c>
      <c r="J38" s="19">
        <v>1.9565484144414801E-3</v>
      </c>
      <c r="K38" s="530">
        <f t="shared" si="17"/>
        <v>8</v>
      </c>
      <c r="L38" s="112">
        <v>6295.47</v>
      </c>
      <c r="M38" s="530">
        <f t="shared" si="18"/>
        <v>11</v>
      </c>
      <c r="N38" s="84">
        <f t="shared" si="19"/>
        <v>3.1902050837076201E-2</v>
      </c>
      <c r="O38" s="19">
        <v>3.9559768159976E-2</v>
      </c>
      <c r="P38" s="530">
        <f t="shared" si="20"/>
        <v>6</v>
      </c>
      <c r="Q38" s="112">
        <v>2920.1214951346001</v>
      </c>
      <c r="R38" s="530">
        <f t="shared" si="21"/>
        <v>8</v>
      </c>
      <c r="S38" s="84">
        <f t="shared" si="22"/>
        <v>2.1666100515947816E-2</v>
      </c>
      <c r="T38" s="19">
        <v>0.50509350616911597</v>
      </c>
      <c r="U38" s="530">
        <f t="shared" si="23"/>
        <v>16</v>
      </c>
      <c r="V38" s="108"/>
      <c r="W38" s="42"/>
      <c r="X38" s="108"/>
      <c r="Y38" s="42"/>
    </row>
    <row r="39" spans="1:25" ht="20.399999999999999" customHeight="1">
      <c r="A39" s="45" t="s">
        <v>138</v>
      </c>
      <c r="B39" s="528">
        <v>12268.8644180873</v>
      </c>
      <c r="C39" s="530">
        <f t="shared" si="12"/>
        <v>12</v>
      </c>
      <c r="D39" s="84">
        <f t="shared" si="13"/>
        <v>8.2917055590098661E-3</v>
      </c>
      <c r="E39" s="44">
        <v>0.16310722416837001</v>
      </c>
      <c r="F39" s="530">
        <f t="shared" si="14"/>
        <v>3</v>
      </c>
      <c r="G39" s="112">
        <v>4908.07</v>
      </c>
      <c r="H39" s="530">
        <f t="shared" si="15"/>
        <v>14</v>
      </c>
      <c r="I39" s="84">
        <f t="shared" si="16"/>
        <v>1.0784290395792534E-2</v>
      </c>
      <c r="J39" s="19">
        <v>-3.9860480493287102E-2</v>
      </c>
      <c r="K39" s="530">
        <f t="shared" si="17"/>
        <v>13</v>
      </c>
      <c r="L39" s="112">
        <v>5277.03</v>
      </c>
      <c r="M39" s="530">
        <f t="shared" si="18"/>
        <v>12</v>
      </c>
      <c r="N39" s="84">
        <f t="shared" si="19"/>
        <v>2.6741145510784138E-2</v>
      </c>
      <c r="O39" s="19">
        <v>4.4631668966281603E-2</v>
      </c>
      <c r="P39" s="530">
        <f t="shared" si="20"/>
        <v>5</v>
      </c>
      <c r="Q39" s="112">
        <v>2083.7644180872398</v>
      </c>
      <c r="R39" s="530">
        <f t="shared" si="21"/>
        <v>12</v>
      </c>
      <c r="S39" s="84">
        <f t="shared" si="22"/>
        <v>1.5460674978440456E-2</v>
      </c>
      <c r="T39" s="19">
        <v>4.4130499395403398</v>
      </c>
      <c r="U39" s="530">
        <f t="shared" si="23"/>
        <v>3</v>
      </c>
      <c r="V39" s="108"/>
      <c r="W39" s="42"/>
      <c r="X39" s="108"/>
      <c r="Y39" s="42"/>
    </row>
    <row r="40" spans="1:25" ht="20.399999999999999" customHeight="1">
      <c r="A40" s="45" t="s">
        <v>147</v>
      </c>
      <c r="B40" s="528">
        <v>36958.813033865801</v>
      </c>
      <c r="C40" s="530">
        <f t="shared" si="12"/>
        <v>8</v>
      </c>
      <c r="D40" s="84">
        <f t="shared" si="13"/>
        <v>2.4977991853551412E-2</v>
      </c>
      <c r="E40" s="44">
        <v>0.10087728794130001</v>
      </c>
      <c r="F40" s="530">
        <f t="shared" si="14"/>
        <v>7</v>
      </c>
      <c r="G40" s="112">
        <v>16131.31</v>
      </c>
      <c r="H40" s="530">
        <f t="shared" si="15"/>
        <v>10</v>
      </c>
      <c r="I40" s="84">
        <f t="shared" si="16"/>
        <v>3.5444631291842221E-2</v>
      </c>
      <c r="J40" s="19">
        <v>2.3309646241466399E-2</v>
      </c>
      <c r="K40" s="530">
        <f t="shared" si="17"/>
        <v>4</v>
      </c>
      <c r="L40" s="112">
        <v>14944.87</v>
      </c>
      <c r="M40" s="530">
        <f t="shared" si="18"/>
        <v>4</v>
      </c>
      <c r="N40" s="84">
        <f t="shared" si="19"/>
        <v>7.5732550944329027E-2</v>
      </c>
      <c r="O40" s="19">
        <v>-6.4029811019430602E-2</v>
      </c>
      <c r="P40" s="530">
        <f t="shared" si="20"/>
        <v>10</v>
      </c>
      <c r="Q40" s="112">
        <v>5882.6330338657999</v>
      </c>
      <c r="R40" s="530">
        <f t="shared" si="21"/>
        <v>5</v>
      </c>
      <c r="S40" s="84">
        <f t="shared" si="22"/>
        <v>4.3646717721344881E-2</v>
      </c>
      <c r="T40" s="19">
        <v>2.19528409456984</v>
      </c>
      <c r="U40" s="530">
        <f t="shared" si="23"/>
        <v>6</v>
      </c>
      <c r="V40" s="108"/>
      <c r="W40" s="42"/>
      <c r="X40" s="108"/>
      <c r="Y40" s="42"/>
    </row>
    <row r="41" spans="1:25" ht="20.399999999999999" customHeight="1">
      <c r="A41" s="45" t="s">
        <v>107</v>
      </c>
      <c r="B41" s="528">
        <v>10312.823828857599</v>
      </c>
      <c r="C41" s="530">
        <f t="shared" si="12"/>
        <v>14</v>
      </c>
      <c r="D41" s="84">
        <f t="shared" si="13"/>
        <v>6.9697484426320695E-3</v>
      </c>
      <c r="E41" s="44">
        <v>1.7122165876336502E-2</v>
      </c>
      <c r="F41" s="530">
        <f t="shared" si="14"/>
        <v>11</v>
      </c>
      <c r="G41" s="112">
        <v>5999.33</v>
      </c>
      <c r="H41" s="530">
        <f t="shared" si="15"/>
        <v>13</v>
      </c>
      <c r="I41" s="84">
        <f t="shared" si="16"/>
        <v>1.3182068898811555E-2</v>
      </c>
      <c r="J41" s="19">
        <v>-0.30318376051003298</v>
      </c>
      <c r="K41" s="530">
        <f t="shared" si="17"/>
        <v>17</v>
      </c>
      <c r="L41" s="112">
        <v>2236.9</v>
      </c>
      <c r="M41" s="530">
        <f t="shared" si="18"/>
        <v>13</v>
      </c>
      <c r="N41" s="84">
        <f t="shared" si="19"/>
        <v>1.1335404269650361E-2</v>
      </c>
      <c r="O41" s="19">
        <v>0.67920307479806596</v>
      </c>
      <c r="P41" s="530">
        <f t="shared" si="20"/>
        <v>1</v>
      </c>
      <c r="Q41" s="112">
        <v>2076.5938288575799</v>
      </c>
      <c r="R41" s="530">
        <f t="shared" si="21"/>
        <v>13</v>
      </c>
      <c r="S41" s="84">
        <f t="shared" si="22"/>
        <v>1.5407472155452701E-2</v>
      </c>
      <c r="T41" s="19">
        <v>9.5160791118556904</v>
      </c>
      <c r="U41" s="530">
        <f t="shared" si="23"/>
        <v>1</v>
      </c>
      <c r="V41" s="108"/>
      <c r="W41" s="42"/>
      <c r="X41" s="108"/>
      <c r="Y41" s="42"/>
    </row>
    <row r="42" spans="1:25" ht="20.399999999999999" customHeight="1">
      <c r="A42" s="45" t="s">
        <v>109</v>
      </c>
      <c r="B42" s="528">
        <v>3793.2283534827902</v>
      </c>
      <c r="C42" s="530">
        <f t="shared" si="12"/>
        <v>15</v>
      </c>
      <c r="D42" s="84">
        <f t="shared" si="13"/>
        <v>2.5635895510263103E-3</v>
      </c>
      <c r="E42" s="44">
        <v>3.5844837062332102E-2</v>
      </c>
      <c r="F42" s="530">
        <f t="shared" si="14"/>
        <v>10</v>
      </c>
      <c r="G42" s="112">
        <v>1904.34</v>
      </c>
      <c r="H42" s="530">
        <f t="shared" si="15"/>
        <v>15</v>
      </c>
      <c r="I42" s="84">
        <f t="shared" si="16"/>
        <v>4.1843240973179997E-3</v>
      </c>
      <c r="J42" s="19">
        <v>-4.7577608066137499E-2</v>
      </c>
      <c r="K42" s="530">
        <f t="shared" si="17"/>
        <v>15</v>
      </c>
      <c r="L42" s="112">
        <v>1406.26</v>
      </c>
      <c r="M42" s="530">
        <f t="shared" si="18"/>
        <v>15</v>
      </c>
      <c r="N42" s="84">
        <f t="shared" si="19"/>
        <v>7.1261681828595448E-3</v>
      </c>
      <c r="O42" s="19">
        <v>-8.4710461400277201E-2</v>
      </c>
      <c r="P42" s="530">
        <f t="shared" si="20"/>
        <v>11</v>
      </c>
      <c r="Q42" s="112">
        <v>482.62835348278702</v>
      </c>
      <c r="R42" s="530">
        <f t="shared" si="21"/>
        <v>16</v>
      </c>
      <c r="S42" s="84">
        <f t="shared" si="22"/>
        <v>3.5809038890426258E-3</v>
      </c>
      <c r="T42" s="19">
        <v>2.8277776325158999</v>
      </c>
      <c r="U42" s="530">
        <f t="shared" si="23"/>
        <v>4</v>
      </c>
      <c r="V42" s="108"/>
      <c r="W42" s="42"/>
      <c r="X42" s="108"/>
      <c r="Y42" s="42"/>
    </row>
    <row r="43" spans="1:25" ht="20.399999999999999" customHeight="1">
      <c r="A43" s="45" t="s">
        <v>111</v>
      </c>
      <c r="B43" s="528">
        <v>3725.08120222041</v>
      </c>
      <c r="C43" s="530">
        <f t="shared" si="12"/>
        <v>16</v>
      </c>
      <c r="D43" s="84">
        <f t="shared" si="13"/>
        <v>2.5175334456120279E-3</v>
      </c>
      <c r="E43" s="44">
        <v>0.188500081686578</v>
      </c>
      <c r="F43" s="530">
        <f t="shared" si="14"/>
        <v>1</v>
      </c>
      <c r="G43" s="112">
        <v>1679.34</v>
      </c>
      <c r="H43" s="530">
        <f t="shared" si="15"/>
        <v>16</v>
      </c>
      <c r="I43" s="84">
        <f t="shared" si="16"/>
        <v>3.6899413075343738E-3</v>
      </c>
      <c r="J43" s="19">
        <v>1.7960732492377399E-2</v>
      </c>
      <c r="K43" s="530">
        <f t="shared" si="17"/>
        <v>5</v>
      </c>
      <c r="L43" s="112">
        <v>1295.1600000000001</v>
      </c>
      <c r="M43" s="530">
        <f t="shared" si="18"/>
        <v>16</v>
      </c>
      <c r="N43" s="84">
        <f t="shared" si="19"/>
        <v>6.5631732280747295E-3</v>
      </c>
      <c r="O43" s="19">
        <v>-3.8606857337975198E-2</v>
      </c>
      <c r="P43" s="530">
        <f t="shared" si="20"/>
        <v>8</v>
      </c>
      <c r="Q43" s="112">
        <v>750.58120222041202</v>
      </c>
      <c r="R43" s="530">
        <f t="shared" si="21"/>
        <v>15</v>
      </c>
      <c r="S43" s="84">
        <f t="shared" si="22"/>
        <v>5.5690038239106935E-3</v>
      </c>
      <c r="T43" s="19">
        <v>4.4631077244757904</v>
      </c>
      <c r="U43" s="530">
        <f t="shared" si="23"/>
        <v>2</v>
      </c>
      <c r="V43" s="108"/>
      <c r="W43" s="42"/>
      <c r="X43" s="108"/>
      <c r="Y43" s="42"/>
    </row>
    <row r="44" spans="1:25" ht="20.399999999999999" customHeight="1">
      <c r="A44" s="45" t="s">
        <v>112</v>
      </c>
      <c r="B44" s="528">
        <v>849.38232478758596</v>
      </c>
      <c r="C44" s="530">
        <f t="shared" si="12"/>
        <v>17</v>
      </c>
      <c r="D44" s="84">
        <f t="shared" si="13"/>
        <v>5.7404075097472777E-4</v>
      </c>
      <c r="E44" s="44">
        <v>5.9811236499694602E-2</v>
      </c>
      <c r="F44" s="530">
        <f t="shared" si="14"/>
        <v>8</v>
      </c>
      <c r="G44" s="112">
        <v>462.98</v>
      </c>
      <c r="H44" s="530">
        <f t="shared" si="15"/>
        <v>17</v>
      </c>
      <c r="I44" s="84">
        <f t="shared" si="16"/>
        <v>1.0172859733956581E-3</v>
      </c>
      <c r="J44" s="19">
        <v>-8.5232139797841704E-3</v>
      </c>
      <c r="K44" s="530">
        <f t="shared" si="17"/>
        <v>9</v>
      </c>
      <c r="L44" s="112">
        <v>379.08</v>
      </c>
      <c r="M44" s="530">
        <f t="shared" si="18"/>
        <v>17</v>
      </c>
      <c r="N44" s="84">
        <f t="shared" si="19"/>
        <v>1.920973244462899E-3</v>
      </c>
      <c r="O44" s="19">
        <v>0.141841621735594</v>
      </c>
      <c r="P44" s="530">
        <f t="shared" si="20"/>
        <v>3</v>
      </c>
      <c r="Q44" s="112">
        <v>7.3223247875858597</v>
      </c>
      <c r="R44" s="530">
        <f t="shared" si="21"/>
        <v>17</v>
      </c>
      <c r="S44" s="84">
        <f t="shared" si="22"/>
        <v>5.432863842226497E-5</v>
      </c>
      <c r="T44" s="19">
        <v>1.9326829845589399</v>
      </c>
      <c r="U44" s="530">
        <f t="shared" si="23"/>
        <v>9</v>
      </c>
      <c r="V44" s="108"/>
      <c r="W44" s="42"/>
      <c r="X44" s="108"/>
      <c r="Y44" s="42"/>
    </row>
    <row r="46" spans="1:25" ht="27" customHeight="1">
      <c r="A46" s="713" t="s">
        <v>462</v>
      </c>
      <c r="B46" s="615"/>
      <c r="C46" s="615"/>
      <c r="D46" s="615"/>
      <c r="E46" s="615"/>
      <c r="F46" s="615"/>
      <c r="G46" s="615"/>
      <c r="H46" s="615"/>
      <c r="I46" s="615"/>
      <c r="J46" s="615"/>
      <c r="K46" s="615"/>
      <c r="L46" s="615"/>
      <c r="M46" s="615"/>
      <c r="N46" s="615"/>
      <c r="O46" s="615"/>
      <c r="P46" s="615"/>
      <c r="Q46" s="615"/>
      <c r="R46" s="615"/>
      <c r="S46" s="615"/>
      <c r="T46" s="615"/>
      <c r="U46" s="615"/>
      <c r="V46" s="615"/>
      <c r="W46" s="615"/>
      <c r="X46" s="615"/>
      <c r="Y46" s="615"/>
    </row>
    <row r="47" spans="1:25" ht="19.05" customHeight="1">
      <c r="A47" s="709" t="s">
        <v>438</v>
      </c>
      <c r="B47" s="615"/>
      <c r="C47" s="615"/>
      <c r="D47" s="615"/>
      <c r="E47" s="615"/>
      <c r="F47" s="615"/>
      <c r="G47" s="615"/>
      <c r="H47" s="615"/>
      <c r="I47" s="615"/>
      <c r="J47" s="615"/>
      <c r="K47" s="615"/>
      <c r="L47" s="615"/>
      <c r="M47" s="615"/>
      <c r="N47" s="615"/>
      <c r="O47" s="615"/>
      <c r="P47" s="615"/>
      <c r="Q47" s="615"/>
      <c r="R47" s="615"/>
      <c r="S47" s="615"/>
      <c r="T47" s="615"/>
      <c r="U47" s="615"/>
      <c r="V47" s="615"/>
      <c r="W47" s="615"/>
      <c r="X47" s="615"/>
      <c r="Y47" s="615"/>
    </row>
    <row r="48" spans="1:25" ht="19.05" customHeight="1">
      <c r="A48" s="712"/>
      <c r="B48" s="710" t="s">
        <v>439</v>
      </c>
      <c r="C48" s="625"/>
      <c r="D48" s="711"/>
      <c r="E48" s="711"/>
      <c r="F48" s="624"/>
      <c r="G48" s="710" t="s">
        <v>440</v>
      </c>
      <c r="H48" s="625"/>
      <c r="I48" s="711"/>
      <c r="J48" s="711"/>
      <c r="K48" s="624"/>
      <c r="L48" s="710" t="s">
        <v>441</v>
      </c>
      <c r="M48" s="625"/>
      <c r="N48" s="711"/>
      <c r="O48" s="711"/>
      <c r="P48" s="624"/>
      <c r="Q48" s="710" t="s">
        <v>442</v>
      </c>
      <c r="R48" s="625"/>
      <c r="S48" s="711"/>
      <c r="T48" s="711"/>
      <c r="U48" s="624"/>
      <c r="V48" s="710" t="s">
        <v>443</v>
      </c>
      <c r="W48" s="626"/>
      <c r="X48" s="710" t="s">
        <v>444</v>
      </c>
      <c r="Y48" s="626"/>
    </row>
    <row r="49" spans="1:25" s="61" customFormat="1" ht="33" customHeight="1">
      <c r="A49" s="598"/>
      <c r="B49" s="83" t="s">
        <v>445</v>
      </c>
      <c r="C49" s="83" t="s">
        <v>123</v>
      </c>
      <c r="D49" s="83" t="s">
        <v>446</v>
      </c>
      <c r="E49" s="83" t="s">
        <v>447</v>
      </c>
      <c r="F49" s="83" t="s">
        <v>126</v>
      </c>
      <c r="G49" s="83" t="s">
        <v>448</v>
      </c>
      <c r="H49" s="83" t="s">
        <v>123</v>
      </c>
      <c r="I49" s="83" t="s">
        <v>446</v>
      </c>
      <c r="J49" s="83" t="s">
        <v>447</v>
      </c>
      <c r="K49" s="83" t="s">
        <v>126</v>
      </c>
      <c r="L49" s="83" t="s">
        <v>449</v>
      </c>
      <c r="M49" s="83" t="s">
        <v>123</v>
      </c>
      <c r="N49" s="83" t="s">
        <v>446</v>
      </c>
      <c r="O49" s="83" t="s">
        <v>447</v>
      </c>
      <c r="P49" s="83" t="s">
        <v>126</v>
      </c>
      <c r="Q49" s="83" t="s">
        <v>449</v>
      </c>
      <c r="R49" s="83" t="s">
        <v>123</v>
      </c>
      <c r="S49" s="83" t="s">
        <v>446</v>
      </c>
      <c r="T49" s="83" t="s">
        <v>447</v>
      </c>
      <c r="U49" s="83" t="s">
        <v>126</v>
      </c>
      <c r="V49" s="83" t="s">
        <v>450</v>
      </c>
      <c r="W49" s="83" t="s">
        <v>447</v>
      </c>
      <c r="X49" s="83" t="s">
        <v>451</v>
      </c>
      <c r="Y49" s="83" t="s">
        <v>447</v>
      </c>
    </row>
    <row r="50" spans="1:25" s="82" customFormat="1" ht="24" customHeight="1">
      <c r="A50" s="41" t="s">
        <v>80</v>
      </c>
      <c r="B50" s="528">
        <f>G50+L50+Q50+V50+X50</f>
        <v>33068.030000000006</v>
      </c>
      <c r="C50" s="530"/>
      <c r="D50" s="84"/>
      <c r="E50" s="44">
        <v>3.9009316135924399E-2</v>
      </c>
      <c r="F50" s="529"/>
      <c r="G50" s="528">
        <f>SUM(G51:G67)</f>
        <v>11508.07</v>
      </c>
      <c r="H50" s="567"/>
      <c r="I50" s="42"/>
      <c r="J50" s="19">
        <v>-5.4067928885461747E-3</v>
      </c>
      <c r="K50" s="529"/>
      <c r="L50" s="528">
        <f>SUM(L51:L67)</f>
        <v>5351.2400000000007</v>
      </c>
      <c r="M50" s="567"/>
      <c r="N50" s="42"/>
      <c r="O50" s="19">
        <v>-7.5162370768768083E-2</v>
      </c>
      <c r="P50" s="529"/>
      <c r="Q50" s="528">
        <f>SUM(Q51:Q67)</f>
        <v>4430.8399999999983</v>
      </c>
      <c r="R50" s="567"/>
      <c r="S50" s="42"/>
      <c r="T50" s="19">
        <v>0.60165123155558087</v>
      </c>
      <c r="U50" s="529"/>
      <c r="V50" s="528">
        <v>11731.83</v>
      </c>
      <c r="W50" s="53">
        <v>6.3398959677198894E-3</v>
      </c>
      <c r="X50" s="528">
        <v>46.05</v>
      </c>
      <c r="Y50" s="53">
        <v>1.4540647719762051E-2</v>
      </c>
    </row>
    <row r="51" spans="1:25" s="82" customFormat="1" ht="25.05" customHeight="1">
      <c r="A51" s="45" t="s">
        <v>127</v>
      </c>
      <c r="B51" s="528">
        <v>18865.227535581878</v>
      </c>
      <c r="C51" s="530">
        <f t="shared" ref="C51:C67" si="24">RANK(B51,B$51:B$67)</f>
        <v>1</v>
      </c>
      <c r="D51" s="84">
        <f t="shared" ref="D51:D67" si="25">B51/B$50</f>
        <v>0.57049747250083771</v>
      </c>
      <c r="E51" s="44">
        <v>1.4768056245404001E-2</v>
      </c>
      <c r="F51" s="530">
        <f t="shared" ref="F51:F67" si="26">RANK(E51,E$51:E$67)</f>
        <v>14</v>
      </c>
      <c r="G51" s="112">
        <v>4198.33</v>
      </c>
      <c r="H51" s="530">
        <f t="shared" ref="H51:H67" si="27">RANK(G51,G$51:G$67)</f>
        <v>1</v>
      </c>
      <c r="I51" s="84">
        <f t="shared" ref="I51:I67" si="28">G51/G$50</f>
        <v>0.36481616813244966</v>
      </c>
      <c r="J51" s="19">
        <v>1.269996719476651E-2</v>
      </c>
      <c r="K51" s="530">
        <f t="shared" ref="K51:K67" si="29">RANK(J51,J$51:J$67)</f>
        <v>5</v>
      </c>
      <c r="L51" s="112">
        <v>1093.9100000000001</v>
      </c>
      <c r="M51" s="530">
        <f t="shared" ref="M51:M67" si="30">RANK(L51,L$51:L$67)</f>
        <v>1</v>
      </c>
      <c r="N51" s="84">
        <f t="shared" ref="N51:N67" si="31">L51/L$50</f>
        <v>0.20442177887741905</v>
      </c>
      <c r="O51" s="19">
        <v>-0.18076358516565799</v>
      </c>
      <c r="P51" s="530">
        <f t="shared" ref="P51:P67" si="32">RANK(O51,O$51:O$67)</f>
        <v>16</v>
      </c>
      <c r="Q51" s="112">
        <v>1825.1975355818799</v>
      </c>
      <c r="R51" s="530">
        <f t="shared" ref="R51:R67" si="33">RANK(Q51,Q$51:Q$67)</f>
        <v>1</v>
      </c>
      <c r="S51" s="84">
        <f t="shared" ref="S51:S67" si="34">Q51/Q$50</f>
        <v>0.41193036435120217</v>
      </c>
      <c r="T51" s="19">
        <v>0.26889994942077933</v>
      </c>
      <c r="U51" s="530">
        <f t="shared" ref="U51:U67" si="35">RANK(T51,T$51:T$67)</f>
        <v>16</v>
      </c>
      <c r="V51" s="108">
        <v>11701.74</v>
      </c>
      <c r="W51" s="53">
        <v>6.5216344168892437E-3</v>
      </c>
      <c r="X51" s="528">
        <v>46.05</v>
      </c>
      <c r="Y51" s="53">
        <v>1.4540647719762051E-2</v>
      </c>
    </row>
    <row r="52" spans="1:25" s="82" customFormat="1" ht="20.399999999999999" customHeight="1">
      <c r="A52" s="45" t="s">
        <v>128</v>
      </c>
      <c r="B52" s="528">
        <v>1235.394963641575</v>
      </c>
      <c r="C52" s="530">
        <f t="shared" si="24"/>
        <v>6</v>
      </c>
      <c r="D52" s="84">
        <f t="shared" si="25"/>
        <v>3.7359194473985141E-2</v>
      </c>
      <c r="E52" s="44">
        <v>-4.0311711038298448E-2</v>
      </c>
      <c r="F52" s="530">
        <f t="shared" si="26"/>
        <v>16</v>
      </c>
      <c r="G52" s="112">
        <v>806.39</v>
      </c>
      <c r="H52" s="530">
        <f t="shared" si="27"/>
        <v>5</v>
      </c>
      <c r="I52" s="84">
        <f t="shared" si="28"/>
        <v>7.0071697513136438E-2</v>
      </c>
      <c r="J52" s="19">
        <v>-6.7088549017793153E-2</v>
      </c>
      <c r="K52" s="530">
        <f t="shared" si="29"/>
        <v>15</v>
      </c>
      <c r="L52" s="112">
        <v>258.57</v>
      </c>
      <c r="M52" s="530">
        <f t="shared" si="30"/>
        <v>10</v>
      </c>
      <c r="N52" s="84">
        <f t="shared" si="31"/>
        <v>4.8319641802647605E-2</v>
      </c>
      <c r="O52" s="19">
        <v>-0.1201211420015653</v>
      </c>
      <c r="P52" s="530">
        <f t="shared" si="32"/>
        <v>15</v>
      </c>
      <c r="Q52" s="112">
        <v>140.34496364157499</v>
      </c>
      <c r="R52" s="530">
        <f t="shared" si="33"/>
        <v>9</v>
      </c>
      <c r="S52" s="84">
        <f t="shared" si="34"/>
        <v>3.1674572686347297E-2</v>
      </c>
      <c r="T52" s="19">
        <v>0.44629266012499857</v>
      </c>
      <c r="U52" s="530">
        <f t="shared" si="35"/>
        <v>14</v>
      </c>
      <c r="V52" s="108">
        <v>30.09</v>
      </c>
      <c r="W52" s="53">
        <v>-5.9687499999999998E-2</v>
      </c>
      <c r="X52" s="108"/>
      <c r="Y52" s="55"/>
    </row>
    <row r="53" spans="1:25" s="82" customFormat="1" ht="20.399999999999999" customHeight="1">
      <c r="A53" s="45" t="s">
        <v>129</v>
      </c>
      <c r="B53" s="528">
        <v>1745.107675868343</v>
      </c>
      <c r="C53" s="530">
        <f t="shared" si="24"/>
        <v>4</v>
      </c>
      <c r="D53" s="84">
        <f t="shared" si="25"/>
        <v>5.2773257913106483E-2</v>
      </c>
      <c r="E53" s="44">
        <v>9.9716723332595292E-2</v>
      </c>
      <c r="F53" s="530">
        <f t="shared" si="26"/>
        <v>6</v>
      </c>
      <c r="G53" s="112">
        <v>1111.97</v>
      </c>
      <c r="H53" s="530">
        <f t="shared" si="27"/>
        <v>3</v>
      </c>
      <c r="I53" s="84">
        <f t="shared" si="28"/>
        <v>9.6625237767931554E-2</v>
      </c>
      <c r="J53" s="19">
        <v>-1.323122249041608E-2</v>
      </c>
      <c r="K53" s="530">
        <f t="shared" si="29"/>
        <v>11</v>
      </c>
      <c r="L53" s="112">
        <v>298.7</v>
      </c>
      <c r="M53" s="530">
        <f t="shared" si="30"/>
        <v>8</v>
      </c>
      <c r="N53" s="84">
        <f t="shared" si="31"/>
        <v>5.5818838250573689E-2</v>
      </c>
      <c r="O53" s="19">
        <v>-9.7010187732398334E-2</v>
      </c>
      <c r="P53" s="530">
        <f t="shared" si="32"/>
        <v>12</v>
      </c>
      <c r="Q53" s="112">
        <v>334.43767586834298</v>
      </c>
      <c r="R53" s="530">
        <f t="shared" si="33"/>
        <v>3</v>
      </c>
      <c r="S53" s="84">
        <f t="shared" si="34"/>
        <v>7.5479519880732121E-2</v>
      </c>
      <c r="T53" s="19">
        <v>1.5885232754880401</v>
      </c>
      <c r="U53" s="530">
        <f t="shared" si="35"/>
        <v>5</v>
      </c>
      <c r="V53" s="108"/>
      <c r="W53" s="42"/>
      <c r="X53" s="108"/>
      <c r="Y53" s="55"/>
    </row>
    <row r="54" spans="1:25" s="82" customFormat="1" ht="20.399999999999999" customHeight="1">
      <c r="A54" s="45" t="s">
        <v>130</v>
      </c>
      <c r="B54" s="528">
        <v>2164.9948326027938</v>
      </c>
      <c r="C54" s="530">
        <f t="shared" si="24"/>
        <v>2</v>
      </c>
      <c r="D54" s="84">
        <f t="shared" si="25"/>
        <v>6.547093469441008E-2</v>
      </c>
      <c r="E54" s="44">
        <v>0.1831787813396695</v>
      </c>
      <c r="F54" s="530">
        <f t="shared" si="26"/>
        <v>4</v>
      </c>
      <c r="G54" s="112">
        <v>957.12</v>
      </c>
      <c r="H54" s="530">
        <f t="shared" si="27"/>
        <v>4</v>
      </c>
      <c r="I54" s="84">
        <f t="shared" si="28"/>
        <v>8.3169462820438175E-2</v>
      </c>
      <c r="J54" s="19">
        <v>3.2169008616506289E-2</v>
      </c>
      <c r="K54" s="530">
        <f t="shared" si="29"/>
        <v>4</v>
      </c>
      <c r="L54" s="112">
        <v>763.19</v>
      </c>
      <c r="M54" s="530">
        <f t="shared" si="30"/>
        <v>2</v>
      </c>
      <c r="N54" s="84">
        <f t="shared" si="31"/>
        <v>0.14261928076483207</v>
      </c>
      <c r="O54" s="19">
        <v>0.16134579097936591</v>
      </c>
      <c r="P54" s="530">
        <f t="shared" si="32"/>
        <v>1</v>
      </c>
      <c r="Q54" s="112">
        <v>444.68483260279402</v>
      </c>
      <c r="R54" s="530">
        <f t="shared" si="33"/>
        <v>2</v>
      </c>
      <c r="S54" s="84">
        <f t="shared" si="34"/>
        <v>0.10036129325428005</v>
      </c>
      <c r="T54" s="19">
        <v>0.81236164879168227</v>
      </c>
      <c r="U54" s="530">
        <f t="shared" si="35"/>
        <v>11</v>
      </c>
      <c r="V54" s="108"/>
      <c r="W54" s="42"/>
      <c r="X54" s="108"/>
      <c r="Y54" s="55"/>
    </row>
    <row r="55" spans="1:25" s="82" customFormat="1" ht="20.399999999999999" customHeight="1">
      <c r="A55" s="45" t="s">
        <v>131</v>
      </c>
      <c r="B55" s="528">
        <v>1798.4607283292939</v>
      </c>
      <c r="C55" s="530">
        <f t="shared" si="24"/>
        <v>3</v>
      </c>
      <c r="D55" s="84">
        <f t="shared" si="25"/>
        <v>5.4386690961913779E-2</v>
      </c>
      <c r="E55" s="44">
        <v>2.8262973231381491E-2</v>
      </c>
      <c r="F55" s="530">
        <f t="shared" si="26"/>
        <v>12</v>
      </c>
      <c r="G55" s="112">
        <v>1161.92</v>
      </c>
      <c r="H55" s="530">
        <f t="shared" si="27"/>
        <v>2</v>
      </c>
      <c r="I55" s="84">
        <f t="shared" si="28"/>
        <v>0.1009656701775363</v>
      </c>
      <c r="J55" s="19">
        <v>-2.326011482947898E-2</v>
      </c>
      <c r="K55" s="530">
        <f t="shared" si="29"/>
        <v>12</v>
      </c>
      <c r="L55" s="112">
        <v>315.13</v>
      </c>
      <c r="M55" s="530">
        <f t="shared" si="30"/>
        <v>6</v>
      </c>
      <c r="N55" s="84">
        <f t="shared" si="31"/>
        <v>5.8889154663218236E-2</v>
      </c>
      <c r="O55" s="19">
        <v>-2.740656152587884E-2</v>
      </c>
      <c r="P55" s="530">
        <f t="shared" si="32"/>
        <v>7</v>
      </c>
      <c r="Q55" s="112">
        <v>321.41072832929399</v>
      </c>
      <c r="R55" s="530">
        <f t="shared" si="33"/>
        <v>4</v>
      </c>
      <c r="S55" s="84">
        <f t="shared" si="34"/>
        <v>7.2539457152434775E-2</v>
      </c>
      <c r="T55" s="19">
        <v>0.36521880404490559</v>
      </c>
      <c r="U55" s="530">
        <f t="shared" si="35"/>
        <v>15</v>
      </c>
      <c r="V55" s="108"/>
      <c r="W55" s="42"/>
      <c r="X55" s="108"/>
      <c r="Y55" s="55"/>
    </row>
    <row r="56" spans="1:25" s="82" customFormat="1" ht="20.399999999999999" customHeight="1">
      <c r="A56" s="45" t="s">
        <v>132</v>
      </c>
      <c r="B56" s="528">
        <v>257.38262260433078</v>
      </c>
      <c r="C56" s="530">
        <f t="shared" si="24"/>
        <v>13</v>
      </c>
      <c r="D56" s="84">
        <f t="shared" si="25"/>
        <v>7.7834277579986082E-3</v>
      </c>
      <c r="E56" s="44">
        <v>-0.1918636718364326</v>
      </c>
      <c r="F56" s="530">
        <f t="shared" si="26"/>
        <v>17</v>
      </c>
      <c r="G56" s="112">
        <v>174.76</v>
      </c>
      <c r="H56" s="530">
        <f t="shared" si="27"/>
        <v>12</v>
      </c>
      <c r="I56" s="84">
        <f t="shared" si="28"/>
        <v>1.5185865223273755E-2</v>
      </c>
      <c r="J56" s="19">
        <v>1.011502225304906E-2</v>
      </c>
      <c r="K56" s="530">
        <f t="shared" si="29"/>
        <v>7</v>
      </c>
      <c r="L56" s="112">
        <v>34.020000000000003</v>
      </c>
      <c r="M56" s="530">
        <f t="shared" si="30"/>
        <v>16</v>
      </c>
      <c r="N56" s="84">
        <f t="shared" si="31"/>
        <v>6.3574050126699606E-3</v>
      </c>
      <c r="O56" s="19">
        <v>-0.67704575659768373</v>
      </c>
      <c r="P56" s="530">
        <f t="shared" si="32"/>
        <v>17</v>
      </c>
      <c r="Q56" s="112">
        <v>48.602622604330797</v>
      </c>
      <c r="R56" s="530">
        <f t="shared" si="33"/>
        <v>14</v>
      </c>
      <c r="S56" s="84">
        <f t="shared" si="34"/>
        <v>1.0969166705259232E-2</v>
      </c>
      <c r="T56" s="19">
        <v>0.2108544154454457</v>
      </c>
      <c r="U56" s="530">
        <f t="shared" si="35"/>
        <v>17</v>
      </c>
      <c r="V56" s="108"/>
      <c r="W56" s="42"/>
      <c r="X56" s="108"/>
      <c r="Y56" s="55"/>
    </row>
    <row r="57" spans="1:25" s="82" customFormat="1" ht="20.399999999999999" customHeight="1">
      <c r="A57" s="45" t="s">
        <v>133</v>
      </c>
      <c r="B57" s="528">
        <v>937.28936018721197</v>
      </c>
      <c r="C57" s="530">
        <f t="shared" si="24"/>
        <v>8</v>
      </c>
      <c r="D57" s="84">
        <f t="shared" si="25"/>
        <v>2.8344275730583641E-2</v>
      </c>
      <c r="E57" s="44">
        <v>5.6535712591502252E-2</v>
      </c>
      <c r="F57" s="530">
        <f t="shared" si="26"/>
        <v>10</v>
      </c>
      <c r="G57" s="112">
        <v>528.59</v>
      </c>
      <c r="H57" s="530">
        <f t="shared" si="27"/>
        <v>7</v>
      </c>
      <c r="I57" s="84">
        <f t="shared" si="28"/>
        <v>4.5932115463322695E-2</v>
      </c>
      <c r="J57" s="19">
        <v>-1.360261472482915E-3</v>
      </c>
      <c r="K57" s="530">
        <f t="shared" si="29"/>
        <v>10</v>
      </c>
      <c r="L57" s="112">
        <v>273.92</v>
      </c>
      <c r="M57" s="530">
        <f t="shared" si="30"/>
        <v>9</v>
      </c>
      <c r="N57" s="84">
        <f t="shared" si="31"/>
        <v>5.1188135833937554E-2</v>
      </c>
      <c r="O57" s="19">
        <v>-8.7784734248035012E-2</v>
      </c>
      <c r="P57" s="530">
        <f t="shared" si="32"/>
        <v>11</v>
      </c>
      <c r="Q57" s="112">
        <v>134.77936018721201</v>
      </c>
      <c r="R57" s="530">
        <f t="shared" si="33"/>
        <v>10</v>
      </c>
      <c r="S57" s="84">
        <f t="shared" si="34"/>
        <v>3.0418466969516403E-2</v>
      </c>
      <c r="T57" s="19">
        <v>1.3421731861795589</v>
      </c>
      <c r="U57" s="530">
        <f t="shared" si="35"/>
        <v>8</v>
      </c>
      <c r="V57" s="108"/>
      <c r="W57" s="42"/>
      <c r="X57" s="108"/>
      <c r="Y57" s="55"/>
    </row>
    <row r="58" spans="1:25" ht="20.399999999999999" customHeight="1">
      <c r="A58" s="45" t="s">
        <v>134</v>
      </c>
      <c r="B58" s="528">
        <v>831.39317780873398</v>
      </c>
      <c r="C58" s="530">
        <f t="shared" si="24"/>
        <v>10</v>
      </c>
      <c r="D58" s="84">
        <f t="shared" si="25"/>
        <v>2.5141902248447635E-2</v>
      </c>
      <c r="E58" s="44">
        <v>0.1682607930697915</v>
      </c>
      <c r="F58" s="530">
        <f t="shared" si="26"/>
        <v>5</v>
      </c>
      <c r="G58" s="112">
        <v>286.19</v>
      </c>
      <c r="H58" s="530">
        <f t="shared" si="27"/>
        <v>11</v>
      </c>
      <c r="I58" s="84">
        <f t="shared" si="28"/>
        <v>2.4868635661757357E-2</v>
      </c>
      <c r="J58" s="19">
        <v>6.9429393520421545E-2</v>
      </c>
      <c r="K58" s="530">
        <f t="shared" si="29"/>
        <v>1</v>
      </c>
      <c r="L58" s="112">
        <v>386.28</v>
      </c>
      <c r="M58" s="530">
        <f t="shared" si="30"/>
        <v>5</v>
      </c>
      <c r="N58" s="84">
        <f t="shared" si="31"/>
        <v>7.2185138397829279E-2</v>
      </c>
      <c r="O58" s="19">
        <v>1.375183707747207E-2</v>
      </c>
      <c r="P58" s="530">
        <f t="shared" si="32"/>
        <v>5</v>
      </c>
      <c r="Q58" s="112">
        <v>158.92317780873401</v>
      </c>
      <c r="R58" s="530">
        <f t="shared" si="33"/>
        <v>8</v>
      </c>
      <c r="S58" s="84">
        <f t="shared" si="34"/>
        <v>3.5867505441120433E-2</v>
      </c>
      <c r="T58" s="19">
        <v>1.522576948337814</v>
      </c>
      <c r="U58" s="530">
        <f t="shared" si="35"/>
        <v>6</v>
      </c>
      <c r="V58" s="108"/>
      <c r="W58" s="42"/>
      <c r="X58" s="108"/>
      <c r="Y58" s="42"/>
    </row>
    <row r="59" spans="1:25" ht="20.399999999999999" customHeight="1">
      <c r="A59" s="45" t="s">
        <v>135</v>
      </c>
      <c r="B59" s="528">
        <v>1525.49481874449</v>
      </c>
      <c r="C59" s="530">
        <f t="shared" si="24"/>
        <v>5</v>
      </c>
      <c r="D59" s="84">
        <f t="shared" si="25"/>
        <v>4.6132013873958919E-2</v>
      </c>
      <c r="E59" s="44">
        <v>2.899106254176886E-2</v>
      </c>
      <c r="F59" s="530">
        <f t="shared" si="26"/>
        <v>11</v>
      </c>
      <c r="G59" s="112">
        <v>702.8</v>
      </c>
      <c r="H59" s="530">
        <f t="shared" si="27"/>
        <v>6</v>
      </c>
      <c r="I59" s="84">
        <f t="shared" si="28"/>
        <v>6.1070188137541739E-2</v>
      </c>
      <c r="J59" s="19">
        <v>3.422903728993143E-2</v>
      </c>
      <c r="K59" s="530">
        <f t="shared" si="29"/>
        <v>3</v>
      </c>
      <c r="L59" s="112">
        <v>610.52</v>
      </c>
      <c r="M59" s="530">
        <f t="shared" si="30"/>
        <v>3</v>
      </c>
      <c r="N59" s="84">
        <f t="shared" si="31"/>
        <v>0.11408944468945513</v>
      </c>
      <c r="O59" s="19">
        <v>-0.1048093841642229</v>
      </c>
      <c r="P59" s="530">
        <f t="shared" si="32"/>
        <v>13</v>
      </c>
      <c r="Q59" s="112">
        <v>212.17481874449001</v>
      </c>
      <c r="R59" s="530">
        <f t="shared" si="33"/>
        <v>6</v>
      </c>
      <c r="S59" s="84">
        <f t="shared" si="34"/>
        <v>4.7885912997194684E-2</v>
      </c>
      <c r="T59" s="19">
        <v>0.75387138603904225</v>
      </c>
      <c r="U59" s="530">
        <f t="shared" si="35"/>
        <v>12</v>
      </c>
      <c r="V59" s="108"/>
      <c r="W59" s="42"/>
      <c r="X59" s="108"/>
      <c r="Y59" s="42"/>
    </row>
    <row r="60" spans="1:25" ht="20.399999999999999" customHeight="1">
      <c r="A60" s="45" t="s">
        <v>136</v>
      </c>
      <c r="B60" s="528">
        <v>833.13115321341695</v>
      </c>
      <c r="C60" s="530">
        <f t="shared" si="24"/>
        <v>9</v>
      </c>
      <c r="D60" s="84">
        <f t="shared" si="25"/>
        <v>2.5194459821568347E-2</v>
      </c>
      <c r="E60" s="44">
        <v>7.7351937713075802E-2</v>
      </c>
      <c r="F60" s="530">
        <f t="shared" si="26"/>
        <v>8</v>
      </c>
      <c r="G60" s="112">
        <v>359.88</v>
      </c>
      <c r="H60" s="530">
        <f t="shared" si="27"/>
        <v>10</v>
      </c>
      <c r="I60" s="84">
        <f t="shared" si="28"/>
        <v>3.1271968279650716E-2</v>
      </c>
      <c r="J60" s="19">
        <v>9.7349317164074911E-4</v>
      </c>
      <c r="K60" s="530">
        <f t="shared" si="29"/>
        <v>8</v>
      </c>
      <c r="L60" s="112">
        <v>312.64999999999998</v>
      </c>
      <c r="M60" s="530">
        <f t="shared" si="30"/>
        <v>7</v>
      </c>
      <c r="N60" s="84">
        <f t="shared" si="31"/>
        <v>5.8425710676403959E-2</v>
      </c>
      <c r="O60" s="19">
        <v>-8.0684524684642267E-2</v>
      </c>
      <c r="P60" s="530">
        <f t="shared" si="32"/>
        <v>10</v>
      </c>
      <c r="Q60" s="112">
        <v>160.60115321341701</v>
      </c>
      <c r="R60" s="530">
        <f t="shared" si="33"/>
        <v>7</v>
      </c>
      <c r="S60" s="84">
        <f t="shared" si="34"/>
        <v>3.6246209119132504E-2</v>
      </c>
      <c r="T60" s="19">
        <v>1.1793025713029679</v>
      </c>
      <c r="U60" s="530">
        <f t="shared" si="35"/>
        <v>10</v>
      </c>
      <c r="V60" s="108"/>
      <c r="W60" s="42"/>
      <c r="X60" s="108"/>
      <c r="Y60" s="42"/>
    </row>
    <row r="61" spans="1:25" ht="20.399999999999999" customHeight="1">
      <c r="A61" s="45" t="s">
        <v>137</v>
      </c>
      <c r="B61" s="528">
        <v>749.86003879499003</v>
      </c>
      <c r="C61" s="530">
        <f t="shared" si="24"/>
        <v>11</v>
      </c>
      <c r="D61" s="84">
        <f t="shared" si="25"/>
        <v>2.2676283975640216E-2</v>
      </c>
      <c r="E61" s="44">
        <v>2.1449923921403879E-2</v>
      </c>
      <c r="F61" s="530">
        <f t="shared" si="26"/>
        <v>13</v>
      </c>
      <c r="G61" s="112">
        <v>445.83</v>
      </c>
      <c r="H61" s="530">
        <f t="shared" si="27"/>
        <v>8</v>
      </c>
      <c r="I61" s="84">
        <f t="shared" si="28"/>
        <v>3.8740640263745352E-2</v>
      </c>
      <c r="J61" s="19">
        <v>-5.071862024912166E-2</v>
      </c>
      <c r="K61" s="530">
        <f t="shared" si="29"/>
        <v>14</v>
      </c>
      <c r="L61" s="112">
        <v>187.13</v>
      </c>
      <c r="M61" s="530">
        <f t="shared" si="30"/>
        <v>11</v>
      </c>
      <c r="N61" s="84">
        <f t="shared" si="31"/>
        <v>3.4969465021191345E-2</v>
      </c>
      <c r="O61" s="19">
        <v>1.3760225364320981E-2</v>
      </c>
      <c r="P61" s="530">
        <f t="shared" si="32"/>
        <v>4</v>
      </c>
      <c r="Q61" s="112">
        <v>116.90003879499</v>
      </c>
      <c r="R61" s="530">
        <f t="shared" si="33"/>
        <v>11</v>
      </c>
      <c r="S61" s="84">
        <f t="shared" si="34"/>
        <v>2.6383267911951242E-2</v>
      </c>
      <c r="T61" s="19">
        <v>0.4635672568608431</v>
      </c>
      <c r="U61" s="530">
        <f t="shared" si="35"/>
        <v>13</v>
      </c>
      <c r="V61" s="108"/>
      <c r="W61" s="42"/>
      <c r="X61" s="108"/>
      <c r="Y61" s="42"/>
    </row>
    <row r="62" spans="1:25" ht="20.399999999999999" customHeight="1">
      <c r="A62" s="45" t="s">
        <v>138</v>
      </c>
      <c r="B62" s="528">
        <v>362.16079811374692</v>
      </c>
      <c r="C62" s="530">
        <f t="shared" si="24"/>
        <v>12</v>
      </c>
      <c r="D62" s="84">
        <f t="shared" si="25"/>
        <v>1.0951991942481813E-2</v>
      </c>
      <c r="E62" s="44">
        <v>0.2177838922872237</v>
      </c>
      <c r="F62" s="530">
        <f t="shared" si="26"/>
        <v>2</v>
      </c>
      <c r="G62" s="112">
        <v>123.52</v>
      </c>
      <c r="H62" s="530">
        <f t="shared" si="27"/>
        <v>13</v>
      </c>
      <c r="I62" s="84">
        <f t="shared" si="28"/>
        <v>1.0733337562249794E-2</v>
      </c>
      <c r="J62" s="19">
        <v>1.146413363904353E-2</v>
      </c>
      <c r="K62" s="530">
        <f t="shared" si="29"/>
        <v>6</v>
      </c>
      <c r="L62" s="112">
        <v>161.33000000000001</v>
      </c>
      <c r="M62" s="530">
        <f t="shared" si="30"/>
        <v>12</v>
      </c>
      <c r="N62" s="84">
        <f t="shared" si="31"/>
        <v>3.0148152577720303E-2</v>
      </c>
      <c r="O62" s="19">
        <v>5.3893389077606553E-2</v>
      </c>
      <c r="P62" s="530">
        <f t="shared" si="32"/>
        <v>3</v>
      </c>
      <c r="Q62" s="112">
        <v>77.310798113746898</v>
      </c>
      <c r="R62" s="530">
        <f t="shared" si="33"/>
        <v>12</v>
      </c>
      <c r="S62" s="84">
        <f t="shared" si="34"/>
        <v>1.744833894109174E-2</v>
      </c>
      <c r="T62" s="19">
        <v>2.4835161457735548</v>
      </c>
      <c r="U62" s="530">
        <f t="shared" si="35"/>
        <v>3</v>
      </c>
      <c r="V62" s="108"/>
      <c r="W62" s="42"/>
      <c r="X62" s="108"/>
      <c r="Y62" s="42"/>
    </row>
    <row r="63" spans="1:25" ht="20.399999999999999" customHeight="1">
      <c r="A63" s="45" t="s">
        <v>147</v>
      </c>
      <c r="B63" s="528">
        <v>1143.7652042235479</v>
      </c>
      <c r="C63" s="530">
        <f t="shared" si="24"/>
        <v>7</v>
      </c>
      <c r="D63" s="84">
        <f t="shared" si="25"/>
        <v>3.458824744696154E-2</v>
      </c>
      <c r="E63" s="44">
        <v>8.1224418846229218E-2</v>
      </c>
      <c r="F63" s="530">
        <f t="shared" si="26"/>
        <v>7</v>
      </c>
      <c r="G63" s="112">
        <v>391.45</v>
      </c>
      <c r="H63" s="530">
        <f t="shared" si="27"/>
        <v>9</v>
      </c>
      <c r="I63" s="84">
        <f t="shared" si="28"/>
        <v>3.4015260595390888E-2</v>
      </c>
      <c r="J63" s="19">
        <v>-0.12566170065444149</v>
      </c>
      <c r="K63" s="530">
        <f t="shared" si="29"/>
        <v>17</v>
      </c>
      <c r="L63" s="112">
        <v>453.08</v>
      </c>
      <c r="M63" s="530">
        <f t="shared" si="30"/>
        <v>4</v>
      </c>
      <c r="N63" s="84">
        <f t="shared" si="31"/>
        <v>8.4668226429762058E-2</v>
      </c>
      <c r="O63" s="19">
        <v>-7.5346938775510242E-2</v>
      </c>
      <c r="P63" s="530">
        <f t="shared" si="32"/>
        <v>9</v>
      </c>
      <c r="Q63" s="112">
        <v>299.23520422354801</v>
      </c>
      <c r="R63" s="530">
        <f t="shared" si="33"/>
        <v>5</v>
      </c>
      <c r="S63" s="84">
        <f t="shared" si="34"/>
        <v>6.753464449710396E-2</v>
      </c>
      <c r="T63" s="19">
        <v>1.4908751715945601</v>
      </c>
      <c r="U63" s="530">
        <f t="shared" si="35"/>
        <v>7</v>
      </c>
      <c r="V63" s="108"/>
      <c r="W63" s="42"/>
      <c r="X63" s="108"/>
      <c r="Y63" s="42"/>
    </row>
    <row r="64" spans="1:25" ht="20.399999999999999" customHeight="1">
      <c r="A64" s="45" t="s">
        <v>107</v>
      </c>
      <c r="B64" s="528">
        <v>249.64155133882781</v>
      </c>
      <c r="C64" s="530">
        <f t="shared" si="24"/>
        <v>14</v>
      </c>
      <c r="D64" s="84">
        <f t="shared" si="25"/>
        <v>7.5493324319237569E-3</v>
      </c>
      <c r="E64" s="44">
        <v>0.31116759340490868</v>
      </c>
      <c r="F64" s="530">
        <f t="shared" si="26"/>
        <v>1</v>
      </c>
      <c r="G64" s="112">
        <v>115.16</v>
      </c>
      <c r="H64" s="530">
        <f t="shared" si="27"/>
        <v>14</v>
      </c>
      <c r="I64" s="84">
        <f t="shared" si="28"/>
        <v>1.0006890816618251E-2</v>
      </c>
      <c r="J64" s="19">
        <v>-2.3322873378000208E-2</v>
      </c>
      <c r="K64" s="530">
        <f t="shared" si="29"/>
        <v>13</v>
      </c>
      <c r="L64" s="112">
        <v>60.16</v>
      </c>
      <c r="M64" s="530">
        <f t="shared" si="30"/>
        <v>14</v>
      </c>
      <c r="N64" s="84">
        <f t="shared" si="31"/>
        <v>1.1242254131752638E-2</v>
      </c>
      <c r="O64" s="19">
        <v>7.8136200716845794E-2</v>
      </c>
      <c r="P64" s="530">
        <f t="shared" si="32"/>
        <v>2</v>
      </c>
      <c r="Q64" s="112">
        <v>74.321551338827803</v>
      </c>
      <c r="R64" s="530">
        <f t="shared" si="33"/>
        <v>13</v>
      </c>
      <c r="S64" s="84">
        <f t="shared" si="34"/>
        <v>1.6773693326508705E-2</v>
      </c>
      <c r="T64" s="19">
        <v>3.4540273064940612</v>
      </c>
      <c r="U64" s="530">
        <f t="shared" si="35"/>
        <v>1</v>
      </c>
      <c r="V64" s="108"/>
      <c r="W64" s="42"/>
      <c r="X64" s="108"/>
      <c r="Y64" s="42"/>
    </row>
    <row r="65" spans="1:25" ht="20.399999999999999" customHeight="1">
      <c r="A65" s="45" t="s">
        <v>109</v>
      </c>
      <c r="B65" s="528">
        <v>190.9989429257555</v>
      </c>
      <c r="C65" s="530">
        <f t="shared" si="24"/>
        <v>15</v>
      </c>
      <c r="D65" s="84">
        <f t="shared" si="25"/>
        <v>5.7759395683914484E-3</v>
      </c>
      <c r="E65" s="44">
        <v>6.115204097137017E-2</v>
      </c>
      <c r="F65" s="530">
        <f t="shared" si="26"/>
        <v>9</v>
      </c>
      <c r="G65" s="112">
        <v>76.36</v>
      </c>
      <c r="H65" s="530">
        <f t="shared" si="27"/>
        <v>15</v>
      </c>
      <c r="I65" s="84">
        <f t="shared" si="28"/>
        <v>6.6353437196680241E-3</v>
      </c>
      <c r="J65" s="19">
        <v>-9.8677998111425858E-2</v>
      </c>
      <c r="K65" s="530">
        <f t="shared" si="29"/>
        <v>16</v>
      </c>
      <c r="L65" s="112">
        <v>78.31</v>
      </c>
      <c r="M65" s="530">
        <f t="shared" si="30"/>
        <v>13</v>
      </c>
      <c r="N65" s="84">
        <f t="shared" si="31"/>
        <v>1.4633991373961921E-2</v>
      </c>
      <c r="O65" s="19">
        <v>-4.0318627450980249E-2</v>
      </c>
      <c r="P65" s="530">
        <f t="shared" si="32"/>
        <v>8</v>
      </c>
      <c r="Q65" s="112">
        <v>36.328942925755499</v>
      </c>
      <c r="R65" s="530">
        <f t="shared" si="33"/>
        <v>16</v>
      </c>
      <c r="S65" s="84">
        <f t="shared" si="34"/>
        <v>8.19910963288124E-3</v>
      </c>
      <c r="T65" s="19">
        <v>1.657166526188028</v>
      </c>
      <c r="U65" s="530">
        <f t="shared" si="35"/>
        <v>4</v>
      </c>
      <c r="V65" s="108"/>
      <c r="W65" s="42"/>
      <c r="X65" s="108"/>
      <c r="Y65" s="42"/>
    </row>
    <row r="66" spans="1:25" ht="20.399999999999999" customHeight="1">
      <c r="A66" s="45" t="s">
        <v>111</v>
      </c>
      <c r="B66" s="528">
        <v>153.82774062860329</v>
      </c>
      <c r="C66" s="530">
        <f t="shared" si="24"/>
        <v>16</v>
      </c>
      <c r="D66" s="84">
        <f t="shared" si="25"/>
        <v>4.6518568124137806E-3</v>
      </c>
      <c r="E66" s="44">
        <v>0.21747335476369711</v>
      </c>
      <c r="F66" s="530">
        <f t="shared" si="26"/>
        <v>3</v>
      </c>
      <c r="G66" s="112">
        <v>58</v>
      </c>
      <c r="H66" s="530">
        <f t="shared" si="27"/>
        <v>16</v>
      </c>
      <c r="I66" s="84">
        <f t="shared" si="28"/>
        <v>5.039941536678175E-3</v>
      </c>
      <c r="J66" s="19">
        <v>3.7567084078712121E-2</v>
      </c>
      <c r="K66" s="530">
        <f t="shared" si="29"/>
        <v>2</v>
      </c>
      <c r="L66" s="112">
        <v>50.71</v>
      </c>
      <c r="M66" s="530">
        <f t="shared" si="30"/>
        <v>15</v>
      </c>
      <c r="N66" s="84">
        <f t="shared" si="31"/>
        <v>9.4763082948998729E-3</v>
      </c>
      <c r="O66" s="19">
        <v>-0.11946518492793889</v>
      </c>
      <c r="P66" s="530">
        <f t="shared" si="32"/>
        <v>14</v>
      </c>
      <c r="Q66" s="112">
        <v>45.1177406286033</v>
      </c>
      <c r="R66" s="530">
        <f t="shared" si="33"/>
        <v>15</v>
      </c>
      <c r="S66" s="84">
        <f t="shared" si="34"/>
        <v>1.0182660766040597E-2</v>
      </c>
      <c r="T66" s="19">
        <v>2.508381941406312</v>
      </c>
      <c r="U66" s="530">
        <f t="shared" si="35"/>
        <v>2</v>
      </c>
      <c r="V66" s="108"/>
      <c r="W66" s="42"/>
      <c r="X66" s="108"/>
      <c r="Y66" s="42"/>
    </row>
    <row r="67" spans="1:25" ht="20.399999999999999" customHeight="1">
      <c r="A67" s="45" t="s">
        <v>112</v>
      </c>
      <c r="B67" s="528">
        <v>23.898855392455779</v>
      </c>
      <c r="C67" s="530">
        <f t="shared" si="24"/>
        <v>17</v>
      </c>
      <c r="D67" s="84">
        <f t="shared" si="25"/>
        <v>7.2271784537681185E-4</v>
      </c>
      <c r="E67" s="44">
        <v>1.129094414676457E-2</v>
      </c>
      <c r="F67" s="530">
        <f t="shared" si="26"/>
        <v>15</v>
      </c>
      <c r="G67" s="112">
        <v>9.8000000000000007</v>
      </c>
      <c r="H67" s="530">
        <f t="shared" si="27"/>
        <v>17</v>
      </c>
      <c r="I67" s="84">
        <f t="shared" si="28"/>
        <v>8.5157632861113987E-4</v>
      </c>
      <c r="J67" s="19">
        <v>0</v>
      </c>
      <c r="K67" s="530">
        <f t="shared" si="29"/>
        <v>9</v>
      </c>
      <c r="L67" s="112">
        <v>13.63</v>
      </c>
      <c r="M67" s="530">
        <f t="shared" si="30"/>
        <v>17</v>
      </c>
      <c r="N67" s="84">
        <f t="shared" si="31"/>
        <v>2.5470732017252072E-3</v>
      </c>
      <c r="O67" s="19">
        <v>7.3421439060217253E-4</v>
      </c>
      <c r="P67" s="530">
        <f t="shared" si="32"/>
        <v>6</v>
      </c>
      <c r="Q67" s="112">
        <v>0.46885539245578101</v>
      </c>
      <c r="R67" s="530">
        <f t="shared" si="33"/>
        <v>17</v>
      </c>
      <c r="S67" s="84">
        <f t="shared" si="34"/>
        <v>1.0581636720255779E-4</v>
      </c>
      <c r="T67" s="19">
        <v>1.2112953017300681</v>
      </c>
      <c r="U67" s="530">
        <f t="shared" si="35"/>
        <v>9</v>
      </c>
      <c r="V67" s="108"/>
      <c r="W67" s="42"/>
      <c r="X67" s="108"/>
      <c r="Y67" s="42"/>
    </row>
    <row r="68" spans="1:25" ht="27" customHeight="1">
      <c r="A68" s="713" t="s">
        <v>463</v>
      </c>
      <c r="B68" s="615"/>
      <c r="C68" s="615"/>
      <c r="D68" s="615"/>
      <c r="E68" s="615"/>
      <c r="F68" s="615"/>
      <c r="G68" s="615"/>
      <c r="H68" s="615"/>
      <c r="I68" s="615"/>
      <c r="J68" s="615"/>
      <c r="K68" s="615"/>
      <c r="L68" s="615"/>
      <c r="M68" s="615"/>
      <c r="N68" s="615"/>
      <c r="O68" s="615"/>
      <c r="P68" s="615"/>
      <c r="Q68" s="615"/>
      <c r="R68" s="615"/>
      <c r="S68" s="615"/>
      <c r="T68" s="615"/>
      <c r="U68" s="615"/>
      <c r="V68" s="615"/>
      <c r="W68" s="615"/>
      <c r="X68" s="615"/>
      <c r="Y68" s="615"/>
    </row>
    <row r="69" spans="1:25" ht="19.05" customHeight="1">
      <c r="A69" s="709" t="s">
        <v>453</v>
      </c>
      <c r="B69" s="615"/>
      <c r="C69" s="615"/>
      <c r="D69" s="615"/>
      <c r="E69" s="615"/>
      <c r="F69" s="615"/>
      <c r="G69" s="615"/>
      <c r="H69" s="615"/>
      <c r="I69" s="615"/>
      <c r="J69" s="615"/>
      <c r="K69" s="615"/>
      <c r="L69" s="615"/>
      <c r="M69" s="615"/>
      <c r="N69" s="615"/>
      <c r="O69" s="615"/>
      <c r="P69" s="615"/>
      <c r="Q69" s="615"/>
      <c r="R69" s="615"/>
      <c r="S69" s="615"/>
      <c r="T69" s="615"/>
      <c r="U69" s="615"/>
      <c r="V69" s="615"/>
      <c r="W69" s="615"/>
      <c r="X69" s="615"/>
      <c r="Y69" s="615"/>
    </row>
    <row r="70" spans="1:25" ht="22.05" customHeight="1">
      <c r="A70" s="712"/>
      <c r="B70" s="710" t="s">
        <v>454</v>
      </c>
      <c r="C70" s="625"/>
      <c r="D70" s="711"/>
      <c r="E70" s="711"/>
      <c r="F70" s="624"/>
      <c r="G70" s="710" t="s">
        <v>455</v>
      </c>
      <c r="H70" s="625"/>
      <c r="I70" s="711"/>
      <c r="J70" s="711"/>
      <c r="K70" s="624"/>
      <c r="L70" s="710" t="s">
        <v>456</v>
      </c>
      <c r="M70" s="625"/>
      <c r="N70" s="711"/>
      <c r="O70" s="711"/>
      <c r="P70" s="624"/>
      <c r="Q70" s="710" t="s">
        <v>457</v>
      </c>
      <c r="R70" s="625"/>
      <c r="S70" s="711"/>
      <c r="T70" s="711"/>
      <c r="U70" s="624"/>
      <c r="V70" s="710" t="s">
        <v>458</v>
      </c>
      <c r="W70" s="626"/>
      <c r="X70" s="710" t="s">
        <v>459</v>
      </c>
      <c r="Y70" s="626"/>
    </row>
    <row r="71" spans="1:25" s="61" customFormat="1" ht="34.950000000000003" customHeight="1">
      <c r="A71" s="598"/>
      <c r="B71" s="83" t="s">
        <v>460</v>
      </c>
      <c r="C71" s="83" t="s">
        <v>123</v>
      </c>
      <c r="D71" s="83" t="s">
        <v>446</v>
      </c>
      <c r="E71" s="83" t="s">
        <v>447</v>
      </c>
      <c r="F71" s="83" t="s">
        <v>126</v>
      </c>
      <c r="G71" s="83" t="s">
        <v>448</v>
      </c>
      <c r="H71" s="83" t="s">
        <v>123</v>
      </c>
      <c r="I71" s="83" t="s">
        <v>446</v>
      </c>
      <c r="J71" s="83" t="s">
        <v>447</v>
      </c>
      <c r="K71" s="83" t="s">
        <v>126</v>
      </c>
      <c r="L71" s="83" t="s">
        <v>449</v>
      </c>
      <c r="M71" s="83" t="s">
        <v>123</v>
      </c>
      <c r="N71" s="83" t="s">
        <v>446</v>
      </c>
      <c r="O71" s="83" t="s">
        <v>447</v>
      </c>
      <c r="P71" s="83" t="s">
        <v>126</v>
      </c>
      <c r="Q71" s="83" t="s">
        <v>461</v>
      </c>
      <c r="R71" s="83" t="s">
        <v>123</v>
      </c>
      <c r="S71" s="83" t="s">
        <v>446</v>
      </c>
      <c r="T71" s="83" t="s">
        <v>447</v>
      </c>
      <c r="U71" s="83" t="s">
        <v>126</v>
      </c>
      <c r="V71" s="83" t="s">
        <v>450</v>
      </c>
      <c r="W71" s="83" t="s">
        <v>447</v>
      </c>
      <c r="X71" s="83" t="s">
        <v>451</v>
      </c>
      <c r="Y71" s="83" t="s">
        <v>447</v>
      </c>
    </row>
    <row r="72" spans="1:25" s="82" customFormat="1" ht="24" customHeight="1">
      <c r="A72" s="41" t="s">
        <v>80</v>
      </c>
      <c r="B72" s="528">
        <f>G72+L72+Q72+V72+X72</f>
        <v>206194.82</v>
      </c>
      <c r="C72" s="530"/>
      <c r="D72" s="84"/>
      <c r="E72" s="44">
        <v>4.3157607114412411E-2</v>
      </c>
      <c r="F72" s="529"/>
      <c r="G72" s="528">
        <v>59265.279999999999</v>
      </c>
      <c r="H72" s="567"/>
      <c r="I72" s="42"/>
      <c r="J72" s="19">
        <v>8.4759909316716175E-3</v>
      </c>
      <c r="K72" s="529"/>
      <c r="L72" s="528">
        <v>27422.13</v>
      </c>
      <c r="M72" s="567"/>
      <c r="N72" s="42"/>
      <c r="O72" s="19">
        <v>-8.0404376023020974E-2</v>
      </c>
      <c r="P72" s="529"/>
      <c r="Q72" s="528">
        <v>22705.610000000019</v>
      </c>
      <c r="R72" s="567"/>
      <c r="S72" s="42"/>
      <c r="T72" s="19">
        <v>0.59257482375534387</v>
      </c>
      <c r="U72" s="529"/>
      <c r="V72" s="528">
        <v>96645.23</v>
      </c>
      <c r="W72" s="53">
        <v>2.0911065225651448E-2</v>
      </c>
      <c r="X72" s="528">
        <v>156.57</v>
      </c>
      <c r="Y72" s="53">
        <v>1.451435236182186E-2</v>
      </c>
    </row>
    <row r="73" spans="1:25" s="82" customFormat="1" ht="25.05" customHeight="1">
      <c r="A73" s="45" t="s">
        <v>127</v>
      </c>
      <c r="B73" s="528">
        <v>139878.8628683541</v>
      </c>
      <c r="C73" s="530">
        <f t="shared" ref="C73:C89" si="36">RANK(B73,B$73:B$89)</f>
        <v>1</v>
      </c>
      <c r="D73" s="84">
        <f t="shared" ref="D73:D89" si="37">B73/B$72</f>
        <v>0.67838204116065626</v>
      </c>
      <c r="E73" s="44">
        <v>2.242094359622282E-2</v>
      </c>
      <c r="F73" s="530">
        <f t="shared" ref="F73:F89" si="38">RANK(E73,E$73:E$89)</f>
        <v>14</v>
      </c>
      <c r="G73" s="112">
        <v>21912.54</v>
      </c>
      <c r="H73" s="530">
        <f t="shared" ref="H73:H89" si="39">RANK(G73,G$73:G$89)</f>
        <v>1</v>
      </c>
      <c r="I73" s="84">
        <f t="shared" ref="I73:I89" si="40">G73/G$72</f>
        <v>0.36973654726679772</v>
      </c>
      <c r="J73" s="19">
        <v>-4.2423446207062732E-4</v>
      </c>
      <c r="K73" s="530">
        <f t="shared" ref="K73:K89" si="41">RANK(J73,J$73:J$89)</f>
        <v>11</v>
      </c>
      <c r="L73" s="112">
        <v>8532.5</v>
      </c>
      <c r="M73" s="530">
        <f t="shared" ref="M73:M89" si="42">RANK(L73,L$73:L$89)</f>
        <v>1</v>
      </c>
      <c r="N73" s="84">
        <f t="shared" ref="N73:N89" si="43">L73/L$72</f>
        <v>0.31115380169228285</v>
      </c>
      <c r="O73" s="19">
        <v>-0.18076307850656451</v>
      </c>
      <c r="P73" s="530">
        <f t="shared" ref="P73:P89" si="44">RANK(O73,O$73:O$89)</f>
        <v>16</v>
      </c>
      <c r="Q73" s="112">
        <v>13036.3928683541</v>
      </c>
      <c r="R73" s="530">
        <f t="shared" ref="R73:R89" si="45">RANK(Q73,Q$73:Q$89)</f>
        <v>1</v>
      </c>
      <c r="S73" s="84">
        <f t="shared" ref="S73:S89" si="46">Q73/Q$72</f>
        <v>0.5741485416315214</v>
      </c>
      <c r="T73" s="19">
        <v>0.2927245934436602</v>
      </c>
      <c r="U73" s="530">
        <f t="shared" ref="U73:U89" si="47">RANK(T73,T$73:T$89)</f>
        <v>17</v>
      </c>
      <c r="V73" s="108">
        <v>96240.86</v>
      </c>
      <c r="W73" s="53">
        <v>2.127878581818932E-2</v>
      </c>
      <c r="X73" s="528">
        <v>156.57</v>
      </c>
      <c r="Y73" s="53">
        <v>1.451435236182186E-2</v>
      </c>
    </row>
    <row r="74" spans="1:25" s="82" customFormat="1" ht="20.399999999999999" customHeight="1">
      <c r="A74" s="45" t="s">
        <v>128</v>
      </c>
      <c r="B74" s="528">
        <v>6567.3773309744074</v>
      </c>
      <c r="C74" s="530">
        <f t="shared" si="36"/>
        <v>6</v>
      </c>
      <c r="D74" s="84">
        <f t="shared" si="37"/>
        <v>3.1850350707037192E-2</v>
      </c>
      <c r="E74" s="44">
        <v>7.0710197872304592E-2</v>
      </c>
      <c r="F74" s="530">
        <f t="shared" si="38"/>
        <v>9</v>
      </c>
      <c r="G74" s="112">
        <v>4495.58</v>
      </c>
      <c r="H74" s="530">
        <f t="shared" si="39"/>
        <v>4</v>
      </c>
      <c r="I74" s="84">
        <f t="shared" si="40"/>
        <v>7.5855205611109908E-2</v>
      </c>
      <c r="J74" s="19">
        <v>0.101930765026117</v>
      </c>
      <c r="K74" s="530">
        <f t="shared" si="41"/>
        <v>1</v>
      </c>
      <c r="L74" s="112">
        <v>1163.57</v>
      </c>
      <c r="M74" s="530">
        <f t="shared" si="42"/>
        <v>9</v>
      </c>
      <c r="N74" s="84">
        <f t="shared" si="43"/>
        <v>4.243178775682268E-2</v>
      </c>
      <c r="O74" s="19">
        <v>-0.1201206878298877</v>
      </c>
      <c r="P74" s="530">
        <f t="shared" si="44"/>
        <v>14</v>
      </c>
      <c r="Q74" s="112">
        <v>503.857330974408</v>
      </c>
      <c r="R74" s="530">
        <f t="shared" si="45"/>
        <v>8</v>
      </c>
      <c r="S74" s="84">
        <f t="shared" si="46"/>
        <v>2.2190874016351361E-2</v>
      </c>
      <c r="T74" s="19">
        <v>0.67125347413184899</v>
      </c>
      <c r="U74" s="530">
        <f t="shared" si="47"/>
        <v>14</v>
      </c>
      <c r="V74" s="108">
        <v>404.37</v>
      </c>
      <c r="W74" s="53">
        <v>-5.9670255563565311E-2</v>
      </c>
      <c r="X74" s="108">
        <v>0</v>
      </c>
      <c r="Y74" s="55"/>
    </row>
    <row r="75" spans="1:25" s="82" customFormat="1" ht="20.399999999999999" customHeight="1">
      <c r="A75" s="45" t="s">
        <v>129</v>
      </c>
      <c r="B75" s="528">
        <v>8654.2589497432091</v>
      </c>
      <c r="C75" s="530">
        <f t="shared" si="36"/>
        <v>3</v>
      </c>
      <c r="D75" s="84">
        <f t="shared" si="37"/>
        <v>4.19712723614648E-2</v>
      </c>
      <c r="E75" s="44">
        <v>0.16777207220747539</v>
      </c>
      <c r="F75" s="530">
        <f t="shared" si="38"/>
        <v>5</v>
      </c>
      <c r="G75" s="112">
        <v>5221.57</v>
      </c>
      <c r="H75" s="530">
        <f t="shared" si="39"/>
        <v>3</v>
      </c>
      <c r="I75" s="84">
        <f t="shared" si="40"/>
        <v>8.8105042277704576E-2</v>
      </c>
      <c r="J75" s="19">
        <v>-2.301035634431348E-2</v>
      </c>
      <c r="K75" s="530">
        <f t="shared" si="41"/>
        <v>14</v>
      </c>
      <c r="L75" s="112">
        <v>1813.11</v>
      </c>
      <c r="M75" s="530">
        <f t="shared" si="42"/>
        <v>5</v>
      </c>
      <c r="N75" s="84">
        <f t="shared" si="43"/>
        <v>6.6118496265607368E-2</v>
      </c>
      <c r="O75" s="19">
        <v>0.11405292812859071</v>
      </c>
      <c r="P75" s="530">
        <f t="shared" si="44"/>
        <v>3</v>
      </c>
      <c r="Q75" s="112">
        <v>1619.5789497432099</v>
      </c>
      <c r="R75" s="530">
        <f t="shared" si="45"/>
        <v>3</v>
      </c>
      <c r="S75" s="84">
        <f t="shared" si="46"/>
        <v>7.1329462178871594E-2</v>
      </c>
      <c r="T75" s="19">
        <v>2.6903011080154302</v>
      </c>
      <c r="U75" s="530">
        <f t="shared" si="47"/>
        <v>4</v>
      </c>
      <c r="V75" s="108">
        <v>0</v>
      </c>
      <c r="W75" s="42"/>
      <c r="X75" s="108">
        <v>0</v>
      </c>
      <c r="Y75" s="55"/>
    </row>
    <row r="76" spans="1:25" s="82" customFormat="1" ht="20.399999999999999" customHeight="1">
      <c r="A76" s="45" t="s">
        <v>130</v>
      </c>
      <c r="B76" s="528">
        <v>8135.5957697218291</v>
      </c>
      <c r="C76" s="530">
        <f t="shared" si="36"/>
        <v>4</v>
      </c>
      <c r="D76" s="84">
        <f t="shared" si="37"/>
        <v>3.9455868822125741E-2</v>
      </c>
      <c r="E76" s="44">
        <v>0.18922133782992259</v>
      </c>
      <c r="F76" s="530">
        <f t="shared" si="38"/>
        <v>2</v>
      </c>
      <c r="G76" s="112">
        <v>2992.97</v>
      </c>
      <c r="H76" s="530">
        <f t="shared" si="39"/>
        <v>7</v>
      </c>
      <c r="I76" s="84">
        <f t="shared" si="40"/>
        <v>5.0501237824237058E-2</v>
      </c>
      <c r="J76" s="19">
        <v>4.1536603784090298E-2</v>
      </c>
      <c r="K76" s="530">
        <f t="shared" si="41"/>
        <v>6</v>
      </c>
      <c r="L76" s="112">
        <v>3510.67</v>
      </c>
      <c r="M76" s="530">
        <f t="shared" si="42"/>
        <v>2</v>
      </c>
      <c r="N76" s="84">
        <f t="shared" si="43"/>
        <v>0.12802324254169897</v>
      </c>
      <c r="O76" s="19">
        <v>0.1129544092798245</v>
      </c>
      <c r="P76" s="530">
        <f t="shared" si="44"/>
        <v>4</v>
      </c>
      <c r="Q76" s="112">
        <v>1631.9557697218299</v>
      </c>
      <c r="R76" s="530">
        <f t="shared" si="45"/>
        <v>2</v>
      </c>
      <c r="S76" s="84">
        <f t="shared" si="46"/>
        <v>7.1874561825109679E-2</v>
      </c>
      <c r="T76" s="19">
        <v>1.0070010455297169</v>
      </c>
      <c r="U76" s="530">
        <f t="shared" si="47"/>
        <v>11</v>
      </c>
      <c r="V76" s="108">
        <v>0</v>
      </c>
      <c r="W76" s="42"/>
      <c r="X76" s="108">
        <v>0</v>
      </c>
      <c r="Y76" s="55"/>
    </row>
    <row r="77" spans="1:25" s="82" customFormat="1" ht="20.399999999999999" customHeight="1">
      <c r="A77" s="45" t="s">
        <v>131</v>
      </c>
      <c r="B77" s="528">
        <v>8693.7679618716811</v>
      </c>
      <c r="C77" s="530">
        <f t="shared" si="36"/>
        <v>2</v>
      </c>
      <c r="D77" s="84">
        <f t="shared" si="37"/>
        <v>4.216288247140098E-2</v>
      </c>
      <c r="E77" s="44">
        <v>3.0066159302882589E-2</v>
      </c>
      <c r="F77" s="530">
        <f t="shared" si="38"/>
        <v>12</v>
      </c>
      <c r="G77" s="112">
        <v>5784.56</v>
      </c>
      <c r="H77" s="530">
        <f t="shared" si="39"/>
        <v>2</v>
      </c>
      <c r="I77" s="84">
        <f t="shared" si="40"/>
        <v>9.7604533379408664E-2</v>
      </c>
      <c r="J77" s="19">
        <v>-2.6822050508160219E-2</v>
      </c>
      <c r="K77" s="530">
        <f t="shared" si="41"/>
        <v>15</v>
      </c>
      <c r="L77" s="112">
        <v>1604.01</v>
      </c>
      <c r="M77" s="530">
        <f t="shared" si="42"/>
        <v>6</v>
      </c>
      <c r="N77" s="84">
        <f t="shared" si="43"/>
        <v>5.8493268028413543E-2</v>
      </c>
      <c r="O77" s="19">
        <v>-3.4990404110289641E-2</v>
      </c>
      <c r="P77" s="530">
        <f t="shared" si="44"/>
        <v>8</v>
      </c>
      <c r="Q77" s="112">
        <v>1305.19796187168</v>
      </c>
      <c r="R77" s="530">
        <f t="shared" si="45"/>
        <v>4</v>
      </c>
      <c r="S77" s="84">
        <f t="shared" si="46"/>
        <v>5.74835012964496E-2</v>
      </c>
      <c r="T77" s="19">
        <v>0.56526840678024892</v>
      </c>
      <c r="U77" s="530">
        <f t="shared" si="47"/>
        <v>15</v>
      </c>
      <c r="V77" s="108">
        <v>0</v>
      </c>
      <c r="W77" s="42"/>
      <c r="X77" s="108">
        <v>0</v>
      </c>
      <c r="Y77" s="55"/>
    </row>
    <row r="78" spans="1:25" s="82" customFormat="1" ht="20.399999999999999" customHeight="1">
      <c r="A78" s="45" t="s">
        <v>132</v>
      </c>
      <c r="B78" s="528">
        <v>1355.9277198352891</v>
      </c>
      <c r="C78" s="530">
        <f t="shared" si="36"/>
        <v>14</v>
      </c>
      <c r="D78" s="84">
        <f t="shared" si="37"/>
        <v>6.5759543320985901E-3</v>
      </c>
      <c r="E78" s="44">
        <v>-0.13849898459871121</v>
      </c>
      <c r="F78" s="530">
        <f t="shared" si="38"/>
        <v>17</v>
      </c>
      <c r="G78" s="112">
        <v>1027.6199999999999</v>
      </c>
      <c r="H78" s="530">
        <f t="shared" si="39"/>
        <v>12</v>
      </c>
      <c r="I78" s="84">
        <f t="shared" si="40"/>
        <v>1.7339325824496231E-2</v>
      </c>
      <c r="J78" s="19">
        <v>6.1020939164911248E-2</v>
      </c>
      <c r="K78" s="530">
        <f t="shared" si="41"/>
        <v>3</v>
      </c>
      <c r="L78" s="112">
        <v>153.43</v>
      </c>
      <c r="M78" s="530">
        <f t="shared" si="42"/>
        <v>16</v>
      </c>
      <c r="N78" s="84">
        <f t="shared" si="43"/>
        <v>5.5951160613708709E-3</v>
      </c>
      <c r="O78" s="19">
        <v>-0.67988733569789273</v>
      </c>
      <c r="P78" s="530">
        <f t="shared" si="44"/>
        <v>17</v>
      </c>
      <c r="Q78" s="112">
        <v>174.87771983528901</v>
      </c>
      <c r="R78" s="530">
        <f t="shared" si="45"/>
        <v>14</v>
      </c>
      <c r="S78" s="84">
        <f t="shared" si="46"/>
        <v>7.7019608737791618E-3</v>
      </c>
      <c r="T78" s="19">
        <v>0.38689382941604561</v>
      </c>
      <c r="U78" s="530">
        <f t="shared" si="47"/>
        <v>16</v>
      </c>
      <c r="V78" s="108">
        <v>0</v>
      </c>
      <c r="W78" s="42"/>
      <c r="X78" s="108">
        <v>0</v>
      </c>
      <c r="Y78" s="55"/>
    </row>
    <row r="79" spans="1:25" s="82" customFormat="1" ht="20.399999999999999" customHeight="1">
      <c r="A79" s="45" t="s">
        <v>133</v>
      </c>
      <c r="B79" s="528">
        <v>4228.6220574288818</v>
      </c>
      <c r="C79" s="530">
        <f t="shared" si="36"/>
        <v>9</v>
      </c>
      <c r="D79" s="84">
        <f t="shared" si="37"/>
        <v>2.0507896645652311E-2</v>
      </c>
      <c r="E79" s="44">
        <v>4.0835413563753642E-2</v>
      </c>
      <c r="F79" s="530">
        <f t="shared" si="38"/>
        <v>11</v>
      </c>
      <c r="G79" s="112">
        <v>2702.83</v>
      </c>
      <c r="H79" s="530">
        <f t="shared" si="39"/>
        <v>8</v>
      </c>
      <c r="I79" s="84">
        <f t="shared" si="40"/>
        <v>4.5605622718731774E-2</v>
      </c>
      <c r="J79" s="19">
        <v>5.5500466203950438E-5</v>
      </c>
      <c r="K79" s="530">
        <f t="shared" si="41"/>
        <v>9</v>
      </c>
      <c r="L79" s="112">
        <v>1095.68</v>
      </c>
      <c r="M79" s="530">
        <f t="shared" si="42"/>
        <v>10</v>
      </c>
      <c r="N79" s="84">
        <f t="shared" si="43"/>
        <v>3.9956050095306235E-2</v>
      </c>
      <c r="O79" s="19">
        <v>-8.7784734248035012E-2</v>
      </c>
      <c r="P79" s="530">
        <f t="shared" si="44"/>
        <v>12</v>
      </c>
      <c r="Q79" s="112">
        <v>430.112057428882</v>
      </c>
      <c r="R79" s="530">
        <f t="shared" si="45"/>
        <v>11</v>
      </c>
      <c r="S79" s="84">
        <f t="shared" si="46"/>
        <v>1.8942986223619698E-2</v>
      </c>
      <c r="T79" s="19">
        <v>1.7064820159446461</v>
      </c>
      <c r="U79" s="530">
        <f t="shared" si="47"/>
        <v>9</v>
      </c>
      <c r="V79" s="108">
        <v>0</v>
      </c>
      <c r="W79" s="42"/>
      <c r="X79" s="108">
        <v>0</v>
      </c>
      <c r="Y79" s="55"/>
    </row>
    <row r="80" spans="1:25" ht="20.399999999999999" customHeight="1">
      <c r="A80" s="45" t="s">
        <v>134</v>
      </c>
      <c r="B80" s="528">
        <v>3517.6464709008751</v>
      </c>
      <c r="C80" s="530">
        <f t="shared" si="36"/>
        <v>11</v>
      </c>
      <c r="D80" s="84">
        <f t="shared" si="37"/>
        <v>1.7059819790336512E-2</v>
      </c>
      <c r="E80" s="44">
        <v>0.13416917962358599</v>
      </c>
      <c r="F80" s="530">
        <f t="shared" si="38"/>
        <v>6</v>
      </c>
      <c r="G80" s="112">
        <v>1773.21</v>
      </c>
      <c r="H80" s="530">
        <f t="shared" si="39"/>
        <v>11</v>
      </c>
      <c r="I80" s="84">
        <f t="shared" si="40"/>
        <v>2.9919878890304747E-2</v>
      </c>
      <c r="J80" s="19">
        <v>6.9429283090785221E-2</v>
      </c>
      <c r="K80" s="530">
        <f t="shared" si="41"/>
        <v>2</v>
      </c>
      <c r="L80" s="112">
        <v>1313.35</v>
      </c>
      <c r="M80" s="530">
        <f t="shared" si="42"/>
        <v>8</v>
      </c>
      <c r="N80" s="84">
        <f t="shared" si="43"/>
        <v>4.7893799642843203E-2</v>
      </c>
      <c r="O80" s="19">
        <v>1.3747163345014361E-2</v>
      </c>
      <c r="P80" s="530">
        <f t="shared" si="44"/>
        <v>7</v>
      </c>
      <c r="Q80" s="112">
        <v>431.08647090087499</v>
      </c>
      <c r="R80" s="530">
        <f t="shared" si="45"/>
        <v>10</v>
      </c>
      <c r="S80" s="84">
        <f t="shared" si="46"/>
        <v>1.8985901321341935E-2</v>
      </c>
      <c r="T80" s="19">
        <v>1.9149463347965421</v>
      </c>
      <c r="U80" s="530">
        <f t="shared" si="47"/>
        <v>7</v>
      </c>
      <c r="V80" s="108">
        <v>0</v>
      </c>
      <c r="W80" s="42"/>
      <c r="X80" s="108">
        <v>0</v>
      </c>
      <c r="Y80" s="42"/>
    </row>
    <row r="81" spans="1:25" ht="20.399999999999999" customHeight="1">
      <c r="A81" s="45" t="s">
        <v>135</v>
      </c>
      <c r="B81" s="528">
        <v>6867.627629115882</v>
      </c>
      <c r="C81" s="530">
        <f t="shared" si="36"/>
        <v>5</v>
      </c>
      <c r="D81" s="84">
        <f t="shared" si="37"/>
        <v>3.3306499305442695E-2</v>
      </c>
      <c r="E81" s="44">
        <v>1.0007084574054749E-2</v>
      </c>
      <c r="F81" s="530">
        <f t="shared" si="38"/>
        <v>15</v>
      </c>
      <c r="G81" s="112">
        <v>3865.42</v>
      </c>
      <c r="H81" s="530">
        <f t="shared" si="39"/>
        <v>5</v>
      </c>
      <c r="I81" s="84">
        <f t="shared" si="40"/>
        <v>6.5222335910671475E-2</v>
      </c>
      <c r="J81" s="19">
        <v>3.4228854124024537E-2</v>
      </c>
      <c r="K81" s="530">
        <f t="shared" si="41"/>
        <v>7</v>
      </c>
      <c r="L81" s="112">
        <v>2350.5</v>
      </c>
      <c r="M81" s="530">
        <f t="shared" si="42"/>
        <v>3</v>
      </c>
      <c r="N81" s="84">
        <f t="shared" si="43"/>
        <v>8.5715442235887576E-2</v>
      </c>
      <c r="O81" s="19">
        <v>-0.1383797653958945</v>
      </c>
      <c r="P81" s="530">
        <f t="shared" si="44"/>
        <v>15</v>
      </c>
      <c r="Q81" s="112">
        <v>651.70762911588201</v>
      </c>
      <c r="R81" s="530">
        <f t="shared" si="45"/>
        <v>6</v>
      </c>
      <c r="S81" s="84">
        <f t="shared" si="46"/>
        <v>2.8702493750041573E-2</v>
      </c>
      <c r="T81" s="19">
        <v>0.95067366938595632</v>
      </c>
      <c r="U81" s="530">
        <f t="shared" si="47"/>
        <v>12</v>
      </c>
      <c r="V81" s="108">
        <v>0</v>
      </c>
      <c r="W81" s="42"/>
      <c r="X81" s="108">
        <v>0</v>
      </c>
      <c r="Y81" s="42"/>
    </row>
    <row r="82" spans="1:25" ht="20.399999999999999" customHeight="1">
      <c r="A82" s="45" t="s">
        <v>136</v>
      </c>
      <c r="B82" s="528">
        <v>5039.4826650849482</v>
      </c>
      <c r="C82" s="530">
        <f t="shared" si="36"/>
        <v>8</v>
      </c>
      <c r="D82" s="84">
        <f t="shared" si="37"/>
        <v>2.4440394114095338E-2</v>
      </c>
      <c r="E82" s="44">
        <v>9.994186842794317E-2</v>
      </c>
      <c r="F82" s="530">
        <f t="shared" si="38"/>
        <v>8</v>
      </c>
      <c r="G82" s="112">
        <v>3011.9</v>
      </c>
      <c r="H82" s="530">
        <f t="shared" si="39"/>
        <v>6</v>
      </c>
      <c r="I82" s="84">
        <f t="shared" si="40"/>
        <v>5.08206491220492E-2</v>
      </c>
      <c r="J82" s="19">
        <v>5.2626060699257682E-2</v>
      </c>
      <c r="K82" s="530">
        <f t="shared" si="41"/>
        <v>4</v>
      </c>
      <c r="L82" s="112">
        <v>1438.19</v>
      </c>
      <c r="M82" s="530">
        <f t="shared" si="42"/>
        <v>7</v>
      </c>
      <c r="N82" s="84">
        <f t="shared" si="43"/>
        <v>5.2446327108798624E-2</v>
      </c>
      <c r="O82" s="19">
        <v>-3.8900026730820603E-2</v>
      </c>
      <c r="P82" s="530">
        <f t="shared" si="44"/>
        <v>9</v>
      </c>
      <c r="Q82" s="112">
        <v>589.39266508494802</v>
      </c>
      <c r="R82" s="530">
        <f t="shared" si="45"/>
        <v>7</v>
      </c>
      <c r="S82" s="84">
        <f t="shared" si="46"/>
        <v>2.5958019409518068E-2</v>
      </c>
      <c r="T82" s="19">
        <v>1.6327451860976669</v>
      </c>
      <c r="U82" s="530">
        <f t="shared" si="47"/>
        <v>10</v>
      </c>
      <c r="V82" s="108">
        <v>0</v>
      </c>
      <c r="W82" s="42"/>
      <c r="X82" s="108">
        <v>0</v>
      </c>
      <c r="Y82" s="42"/>
    </row>
    <row r="83" spans="1:25" ht="20.399999999999999" customHeight="1">
      <c r="A83" s="45" t="s">
        <v>137</v>
      </c>
      <c r="B83" s="528">
        <v>3528.2664546209412</v>
      </c>
      <c r="C83" s="530">
        <f t="shared" si="36"/>
        <v>10</v>
      </c>
      <c r="D83" s="84">
        <f t="shared" si="37"/>
        <v>1.7111324400006466E-2</v>
      </c>
      <c r="E83" s="44">
        <v>2.5746212114899251E-2</v>
      </c>
      <c r="F83" s="530">
        <f t="shared" si="38"/>
        <v>13</v>
      </c>
      <c r="G83" s="112">
        <v>2224.44</v>
      </c>
      <c r="H83" s="530">
        <f t="shared" si="39"/>
        <v>10</v>
      </c>
      <c r="I83" s="84">
        <f t="shared" si="40"/>
        <v>3.7533611585062958E-2</v>
      </c>
      <c r="J83" s="19">
        <v>-5.7796000660767732E-2</v>
      </c>
      <c r="K83" s="530">
        <f t="shared" si="41"/>
        <v>16</v>
      </c>
      <c r="L83" s="112">
        <v>870.15</v>
      </c>
      <c r="M83" s="530">
        <f t="shared" si="42"/>
        <v>11</v>
      </c>
      <c r="N83" s="84">
        <f t="shared" si="43"/>
        <v>3.1731670734549064E-2</v>
      </c>
      <c r="O83" s="19">
        <v>4.7540509955938733E-2</v>
      </c>
      <c r="P83" s="530">
        <f t="shared" si="44"/>
        <v>6</v>
      </c>
      <c r="Q83" s="112">
        <v>433.676454620941</v>
      </c>
      <c r="R83" s="530">
        <f t="shared" si="45"/>
        <v>9</v>
      </c>
      <c r="S83" s="84">
        <f t="shared" si="46"/>
        <v>1.9099969330088055E-2</v>
      </c>
      <c r="T83" s="19">
        <v>0.74758884866657493</v>
      </c>
      <c r="U83" s="530">
        <f t="shared" si="47"/>
        <v>13</v>
      </c>
      <c r="V83" s="108">
        <v>0</v>
      </c>
      <c r="W83" s="42"/>
      <c r="X83" s="108">
        <v>0</v>
      </c>
      <c r="Y83" s="42"/>
    </row>
    <row r="84" spans="1:25" ht="20.399999999999999" customHeight="1">
      <c r="A84" s="45" t="s">
        <v>138</v>
      </c>
      <c r="B84" s="528">
        <v>1655.9020132176149</v>
      </c>
      <c r="C84" s="530">
        <f t="shared" si="36"/>
        <v>12</v>
      </c>
      <c r="D84" s="84">
        <f t="shared" si="37"/>
        <v>8.0307643674929121E-3</v>
      </c>
      <c r="E84" s="44">
        <v>0.18565559338735199</v>
      </c>
      <c r="F84" s="530">
        <f t="shared" si="38"/>
        <v>3</v>
      </c>
      <c r="G84" s="112">
        <v>607.76</v>
      </c>
      <c r="H84" s="530">
        <f t="shared" si="39"/>
        <v>14</v>
      </c>
      <c r="I84" s="84">
        <f t="shared" si="40"/>
        <v>1.0254908101336904E-2</v>
      </c>
      <c r="J84" s="19">
        <v>9.9875363523058702E-3</v>
      </c>
      <c r="K84" s="530">
        <f t="shared" si="41"/>
        <v>8</v>
      </c>
      <c r="L84" s="112">
        <v>758.25</v>
      </c>
      <c r="M84" s="530">
        <f t="shared" si="42"/>
        <v>12</v>
      </c>
      <c r="N84" s="84">
        <f t="shared" si="43"/>
        <v>2.7651024920383644E-2</v>
      </c>
      <c r="O84" s="19">
        <v>4.9422869322113698E-2</v>
      </c>
      <c r="P84" s="530">
        <f t="shared" si="44"/>
        <v>5</v>
      </c>
      <c r="Q84" s="112">
        <v>289.89201321761499</v>
      </c>
      <c r="R84" s="530">
        <f t="shared" si="45"/>
        <v>13</v>
      </c>
      <c r="S84" s="84">
        <f t="shared" si="46"/>
        <v>1.2767417973690852E-2</v>
      </c>
      <c r="T84" s="19">
        <v>3.0082963936773779</v>
      </c>
      <c r="U84" s="530">
        <f t="shared" si="47"/>
        <v>3</v>
      </c>
      <c r="V84" s="108">
        <v>0</v>
      </c>
      <c r="W84" s="42"/>
      <c r="X84" s="108">
        <v>0</v>
      </c>
      <c r="Y84" s="42"/>
    </row>
    <row r="85" spans="1:25" ht="20.399999999999999" customHeight="1">
      <c r="A85" s="45" t="s">
        <v>147</v>
      </c>
      <c r="B85" s="528">
        <v>5448.6252423800297</v>
      </c>
      <c r="C85" s="530">
        <f t="shared" si="36"/>
        <v>7</v>
      </c>
      <c r="D85" s="84">
        <f t="shared" si="37"/>
        <v>2.6424646566679172E-2</v>
      </c>
      <c r="E85" s="44">
        <v>0.10528724191362809</v>
      </c>
      <c r="F85" s="530">
        <f t="shared" si="38"/>
        <v>7</v>
      </c>
      <c r="G85" s="112">
        <v>2259.37</v>
      </c>
      <c r="H85" s="530">
        <f t="shared" si="39"/>
        <v>9</v>
      </c>
      <c r="I85" s="84">
        <f t="shared" si="40"/>
        <v>3.8122995453661906E-2</v>
      </c>
      <c r="J85" s="19">
        <v>-1.26598320179695E-2</v>
      </c>
      <c r="K85" s="530">
        <f t="shared" si="41"/>
        <v>12</v>
      </c>
      <c r="L85" s="112">
        <v>2088.6999999999998</v>
      </c>
      <c r="M85" s="530">
        <f t="shared" si="42"/>
        <v>4</v>
      </c>
      <c r="N85" s="84">
        <f t="shared" si="43"/>
        <v>7.6168408508018884E-2</v>
      </c>
      <c r="O85" s="19">
        <v>-7.5346407543494753E-2</v>
      </c>
      <c r="P85" s="530">
        <f t="shared" si="44"/>
        <v>10</v>
      </c>
      <c r="Q85" s="112">
        <v>1100.55524238003</v>
      </c>
      <c r="R85" s="530">
        <f t="shared" si="45"/>
        <v>5</v>
      </c>
      <c r="S85" s="84">
        <f t="shared" si="46"/>
        <v>4.847063093129976E-2</v>
      </c>
      <c r="T85" s="19">
        <v>1.878313566077557</v>
      </c>
      <c r="U85" s="530">
        <f t="shared" si="47"/>
        <v>8</v>
      </c>
      <c r="V85" s="108">
        <v>0</v>
      </c>
      <c r="W85" s="42"/>
      <c r="X85" s="108">
        <v>0</v>
      </c>
      <c r="Y85" s="42"/>
    </row>
    <row r="86" spans="1:25" ht="20.399999999999999" customHeight="1">
      <c r="A86" s="45" t="s">
        <v>107</v>
      </c>
      <c r="B86" s="528">
        <v>1451.665147125271</v>
      </c>
      <c r="C86" s="530">
        <f t="shared" si="36"/>
        <v>13</v>
      </c>
      <c r="D86" s="84">
        <f t="shared" si="37"/>
        <v>7.0402600178087445E-3</v>
      </c>
      <c r="E86" s="44">
        <v>0.3855204828385852</v>
      </c>
      <c r="F86" s="530">
        <f t="shared" si="38"/>
        <v>1</v>
      </c>
      <c r="G86" s="112">
        <v>804.22</v>
      </c>
      <c r="H86" s="530">
        <f t="shared" si="39"/>
        <v>13</v>
      </c>
      <c r="I86" s="84">
        <f t="shared" si="40"/>
        <v>1.3569833804885424E-2</v>
      </c>
      <c r="J86" s="19">
        <v>-1.7866520119680041E-2</v>
      </c>
      <c r="K86" s="530">
        <f t="shared" si="41"/>
        <v>13</v>
      </c>
      <c r="L86" s="112">
        <v>326.07</v>
      </c>
      <c r="M86" s="530">
        <f t="shared" si="42"/>
        <v>13</v>
      </c>
      <c r="N86" s="84">
        <f t="shared" si="43"/>
        <v>1.1890761220955483E-2</v>
      </c>
      <c r="O86" s="19">
        <v>0.71869070208728658</v>
      </c>
      <c r="P86" s="530">
        <f t="shared" si="44"/>
        <v>1</v>
      </c>
      <c r="Q86" s="112">
        <v>321.37514712527098</v>
      </c>
      <c r="R86" s="530">
        <f t="shared" si="45"/>
        <v>12</v>
      </c>
      <c r="S86" s="84">
        <f t="shared" si="46"/>
        <v>1.4153997497766883E-2</v>
      </c>
      <c r="T86" s="19">
        <v>7.2046372725661296</v>
      </c>
      <c r="U86" s="530">
        <f t="shared" si="47"/>
        <v>1</v>
      </c>
      <c r="V86" s="108">
        <v>0</v>
      </c>
      <c r="W86" s="42"/>
      <c r="X86" s="108">
        <v>0</v>
      </c>
      <c r="Y86" s="42"/>
    </row>
    <row r="87" spans="1:25" ht="20.399999999999999" customHeight="1">
      <c r="A87" s="45" t="s">
        <v>109</v>
      </c>
      <c r="B87" s="528">
        <v>554.23059178552705</v>
      </c>
      <c r="C87" s="530">
        <f t="shared" si="36"/>
        <v>15</v>
      </c>
      <c r="D87" s="84">
        <f t="shared" si="37"/>
        <v>2.687897745372687E-3</v>
      </c>
      <c r="E87" s="44">
        <v>-6.7705054728974812E-3</v>
      </c>
      <c r="F87" s="530">
        <f t="shared" si="38"/>
        <v>16</v>
      </c>
      <c r="G87" s="112">
        <v>297.8</v>
      </c>
      <c r="H87" s="530">
        <f t="shared" si="39"/>
        <v>15</v>
      </c>
      <c r="I87" s="84">
        <f t="shared" si="40"/>
        <v>5.024864473769465E-3</v>
      </c>
      <c r="J87" s="19">
        <v>-9.8695560061741516E-2</v>
      </c>
      <c r="K87" s="530">
        <f t="shared" si="41"/>
        <v>17</v>
      </c>
      <c r="L87" s="112">
        <v>187.16</v>
      </c>
      <c r="M87" s="530">
        <f t="shared" si="42"/>
        <v>14</v>
      </c>
      <c r="N87" s="84">
        <f t="shared" si="43"/>
        <v>6.8251445091974984E-3</v>
      </c>
      <c r="O87" s="19">
        <v>-8.254901960784311E-2</v>
      </c>
      <c r="P87" s="530">
        <f t="shared" si="44"/>
        <v>11</v>
      </c>
      <c r="Q87" s="112">
        <v>69.270591785527003</v>
      </c>
      <c r="R87" s="530">
        <f t="shared" si="45"/>
        <v>16</v>
      </c>
      <c r="S87" s="84">
        <f t="shared" si="46"/>
        <v>3.0508139523900456E-3</v>
      </c>
      <c r="T87" s="19">
        <v>1.935369692873353</v>
      </c>
      <c r="U87" s="530">
        <f t="shared" si="47"/>
        <v>5</v>
      </c>
      <c r="V87" s="108">
        <v>0</v>
      </c>
      <c r="W87" s="42"/>
      <c r="X87" s="108">
        <v>0</v>
      </c>
      <c r="Y87" s="42"/>
    </row>
    <row r="88" spans="1:25" ht="20.399999999999999" customHeight="1">
      <c r="A88" s="45" t="s">
        <v>111</v>
      </c>
      <c r="B88" s="528">
        <v>487.444902028657</v>
      </c>
      <c r="C88" s="530">
        <f t="shared" si="36"/>
        <v>16</v>
      </c>
      <c r="D88" s="84">
        <f t="shared" si="37"/>
        <v>2.3640016855353448E-3</v>
      </c>
      <c r="E88" s="44">
        <v>0.1765163567681316</v>
      </c>
      <c r="F88" s="530">
        <f t="shared" si="38"/>
        <v>4</v>
      </c>
      <c r="G88" s="112">
        <v>209.99</v>
      </c>
      <c r="H88" s="530">
        <f t="shared" si="39"/>
        <v>16</v>
      </c>
      <c r="I88" s="84">
        <f t="shared" si="40"/>
        <v>3.5432212587201144E-3</v>
      </c>
      <c r="J88" s="19">
        <v>4.1565398541739018E-2</v>
      </c>
      <c r="K88" s="530">
        <f t="shared" si="41"/>
        <v>5</v>
      </c>
      <c r="L88" s="112">
        <v>162.27000000000001</v>
      </c>
      <c r="M88" s="530">
        <f t="shared" si="42"/>
        <v>15</v>
      </c>
      <c r="N88" s="84">
        <f t="shared" si="43"/>
        <v>5.9174834340002033E-3</v>
      </c>
      <c r="O88" s="19">
        <v>-0.1194855933582939</v>
      </c>
      <c r="P88" s="530">
        <f t="shared" si="44"/>
        <v>13</v>
      </c>
      <c r="Q88" s="112">
        <v>115.18490202865701</v>
      </c>
      <c r="R88" s="530">
        <f t="shared" si="45"/>
        <v>15</v>
      </c>
      <c r="S88" s="84">
        <f t="shared" si="46"/>
        <v>5.0729710423396204E-3</v>
      </c>
      <c r="T88" s="19">
        <v>3.0540864721321448</v>
      </c>
      <c r="U88" s="530">
        <f t="shared" si="47"/>
        <v>2</v>
      </c>
      <c r="V88" s="108">
        <v>0</v>
      </c>
      <c r="W88" s="42"/>
      <c r="X88" s="108">
        <v>0</v>
      </c>
      <c r="Y88" s="42"/>
    </row>
    <row r="89" spans="1:25" ht="20.399999999999999" customHeight="1">
      <c r="A89" s="45" t="s">
        <v>112</v>
      </c>
      <c r="B89" s="528">
        <v>129.51622581087841</v>
      </c>
      <c r="C89" s="530">
        <f t="shared" si="36"/>
        <v>17</v>
      </c>
      <c r="D89" s="84">
        <f t="shared" si="37"/>
        <v>6.2812550679439182E-4</v>
      </c>
      <c r="E89" s="44">
        <v>6.437966406597817E-2</v>
      </c>
      <c r="F89" s="530">
        <f t="shared" si="38"/>
        <v>10</v>
      </c>
      <c r="G89" s="112">
        <v>73.5</v>
      </c>
      <c r="H89" s="530">
        <f t="shared" si="39"/>
        <v>17</v>
      </c>
      <c r="I89" s="84">
        <f t="shared" si="40"/>
        <v>1.2401864970518995E-3</v>
      </c>
      <c r="J89" s="19">
        <v>0</v>
      </c>
      <c r="K89" s="530">
        <f t="shared" si="41"/>
        <v>10</v>
      </c>
      <c r="L89" s="112">
        <v>54.52</v>
      </c>
      <c r="M89" s="530">
        <f t="shared" si="42"/>
        <v>17</v>
      </c>
      <c r="N89" s="84">
        <f t="shared" si="43"/>
        <v>1.9881752438632595E-3</v>
      </c>
      <c r="O89" s="19">
        <v>0.14369624501783099</v>
      </c>
      <c r="P89" s="530">
        <f t="shared" si="44"/>
        <v>2</v>
      </c>
      <c r="Q89" s="112">
        <v>1.4962258108783899</v>
      </c>
      <c r="R89" s="530">
        <f t="shared" si="45"/>
        <v>17</v>
      </c>
      <c r="S89" s="84">
        <f t="shared" si="46"/>
        <v>6.5896745820895745E-5</v>
      </c>
      <c r="T89" s="19">
        <v>1.920282265517919</v>
      </c>
      <c r="U89" s="530">
        <f t="shared" si="47"/>
        <v>6</v>
      </c>
      <c r="V89" s="108">
        <v>0</v>
      </c>
      <c r="W89" s="42"/>
      <c r="X89" s="108">
        <v>0</v>
      </c>
      <c r="Y89" s="42"/>
    </row>
  </sheetData>
  <mergeCells count="36">
    <mergeCell ref="L3:P3"/>
    <mergeCell ref="B48:F48"/>
    <mergeCell ref="A25:A26"/>
    <mergeCell ref="A68:Y68"/>
    <mergeCell ref="X70:Y70"/>
    <mergeCell ref="L70:P70"/>
    <mergeCell ref="A48:A49"/>
    <mergeCell ref="L48:P48"/>
    <mergeCell ref="A1:Y1"/>
    <mergeCell ref="L25:P25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  <mergeCell ref="B70:F70"/>
    <mergeCell ref="A2:Y2"/>
    <mergeCell ref="Q25:U25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G48:K48"/>
    <mergeCell ref="A3:A4"/>
    <mergeCell ref="X3:Y3"/>
    <mergeCell ref="G3:K3"/>
    <mergeCell ref="A24:Y24"/>
  </mergeCells>
  <phoneticPr fontId="51" type="noConversion"/>
  <pageMargins left="0.75" right="0.75" top="1" bottom="1" header="0.5" footer="0.5"/>
  <pageSetup paperSize="9" scale="4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K77"/>
  <sheetViews>
    <sheetView workbookViewId="0">
      <pane xSplit="2" topLeftCell="E1" activePane="topRight" state="frozen"/>
      <selection pane="topRight" activeCell="S31" sqref="S31"/>
    </sheetView>
  </sheetViews>
  <sheetFormatPr defaultColWidth="9" defaultRowHeight="14.4"/>
  <cols>
    <col min="1" max="1" width="6.21875" style="10" customWidth="1"/>
    <col min="2" max="2" width="34" style="10" customWidth="1"/>
    <col min="3" max="3" width="11" style="10" customWidth="1"/>
    <col min="4" max="4" width="9.88671875" style="10" customWidth="1"/>
    <col min="5" max="5" width="11" style="10" customWidth="1"/>
    <col min="6" max="6" width="9.88671875" style="10" customWidth="1"/>
    <col min="7" max="7" width="11" style="10" customWidth="1"/>
    <col min="8" max="8" width="9.88671875" style="10" customWidth="1"/>
    <col min="9" max="9" width="11" style="10" customWidth="1"/>
    <col min="10" max="10" width="9.88671875" style="10" customWidth="1"/>
    <col min="11" max="11" width="11" style="10" customWidth="1"/>
    <col min="12" max="12" width="9.88671875" style="10" customWidth="1"/>
    <col min="13" max="13" width="11" style="10" customWidth="1"/>
    <col min="14" max="14" width="9.88671875" style="10" customWidth="1"/>
    <col min="15" max="15" width="11" style="10" customWidth="1"/>
    <col min="16" max="16" width="9.88671875" style="10" customWidth="1"/>
    <col min="19" max="19" width="11.6640625" style="10" customWidth="1"/>
    <col min="20" max="20" width="9.88671875" style="10" customWidth="1"/>
    <col min="21" max="21" width="12.109375" style="10" customWidth="1"/>
    <col min="22" max="22" width="11" style="10" customWidth="1"/>
    <col min="23" max="23" width="9.88671875" style="10" customWidth="1"/>
    <col min="24" max="24" width="11" style="10" customWidth="1"/>
    <col min="25" max="25" width="11.44140625" style="10" customWidth="1"/>
    <col min="26" max="26" width="11.5546875" style="10" customWidth="1"/>
    <col min="27" max="27" width="10.77734375" style="10" customWidth="1"/>
    <col min="28" max="28" width="11.5546875" style="10" customWidth="1"/>
    <col min="29" max="29" width="11.6640625" style="10" customWidth="1"/>
    <col min="30" max="30" width="11.5546875" style="10" customWidth="1"/>
    <col min="31" max="31" width="11.6640625" style="10" customWidth="1"/>
    <col min="32" max="32" width="11.5546875" style="10" customWidth="1"/>
    <col min="33" max="33" width="11.6640625" style="10" customWidth="1"/>
    <col min="34" max="34" width="11.5546875" style="10" customWidth="1"/>
    <col min="35" max="35" width="11.6640625" style="10" customWidth="1"/>
    <col min="36" max="36" width="11.5546875" style="10" customWidth="1"/>
    <col min="37" max="37" width="11.6640625" style="10" customWidth="1"/>
    <col min="38" max="38" width="11.5546875" style="10" customWidth="1"/>
    <col min="39" max="39" width="11.6640625" style="10" customWidth="1"/>
    <col min="40" max="40" width="11.5546875" style="10" customWidth="1"/>
    <col min="41" max="41" width="11.6640625" style="10" customWidth="1"/>
    <col min="42" max="42" width="11.5546875" style="10" customWidth="1"/>
    <col min="43" max="43" width="11.6640625" style="10" customWidth="1"/>
    <col min="44" max="44" width="11.5546875" style="10" customWidth="1"/>
    <col min="45" max="45" width="11.6640625" style="10" customWidth="1"/>
    <col min="46" max="46" width="11.5546875" style="10" customWidth="1"/>
    <col min="47" max="47" width="10.33203125" style="10" customWidth="1"/>
    <col min="48" max="48" width="11.6640625" style="10" customWidth="1"/>
    <col min="49" max="49" width="11" style="10" customWidth="1"/>
    <col min="50" max="50" width="8.77734375" style="10" customWidth="1"/>
    <col min="51" max="51" width="11" style="10" customWidth="1"/>
    <col min="52" max="52" width="9.6640625" style="10" customWidth="1"/>
    <col min="53" max="53" width="11" style="10" customWidth="1"/>
    <col min="54" max="54" width="9.21875" style="10" customWidth="1"/>
    <col min="55" max="55" width="11" style="10" customWidth="1"/>
    <col min="56" max="56" width="8.5546875" style="10" customWidth="1"/>
    <col min="57" max="57" width="11" style="10" customWidth="1"/>
    <col min="58" max="58" width="9.109375" style="10" customWidth="1"/>
    <col min="59" max="59" width="11" style="10" customWidth="1"/>
    <col min="60" max="60" width="8.77734375" style="10" customWidth="1"/>
    <col min="61" max="61" width="11" style="10" customWidth="1"/>
    <col min="62" max="62" width="8.6640625" style="10" customWidth="1"/>
    <col min="63" max="63" width="11" style="10" customWidth="1"/>
    <col min="64" max="64" width="10.6640625" style="10" customWidth="1"/>
    <col min="65" max="65" width="11" style="10" customWidth="1"/>
    <col min="66" max="66" width="9.5546875" style="10" customWidth="1"/>
    <col min="67" max="67" width="11" style="10" customWidth="1"/>
    <col min="68" max="68" width="10.21875" style="10" customWidth="1"/>
    <col min="69" max="69" width="11" style="10" customWidth="1"/>
    <col min="70" max="70" width="9.6640625" style="10" customWidth="1"/>
    <col min="71" max="71" width="11" style="10" customWidth="1"/>
    <col min="72" max="72" width="10" style="10" customWidth="1"/>
    <col min="73" max="73" width="13.21875" style="10" customWidth="1"/>
    <col min="74" max="74" width="8.33203125" style="10" customWidth="1"/>
    <col min="75" max="75" width="14" style="10" customWidth="1"/>
    <col min="76" max="83" width="11" style="10" customWidth="1"/>
    <col min="84" max="84" width="11.5546875" style="10" customWidth="1"/>
    <col min="85" max="87" width="11" style="10" customWidth="1"/>
    <col min="88" max="88" width="13" style="10" customWidth="1"/>
    <col min="89" max="89" width="9" style="10" customWidth="1"/>
  </cols>
  <sheetData>
    <row r="1" spans="1:88" ht="25.8" customHeight="1">
      <c r="A1" s="726" t="s">
        <v>464</v>
      </c>
      <c r="B1" s="615"/>
      <c r="C1" s="531"/>
      <c r="D1" s="532"/>
      <c r="E1" s="531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88"/>
      <c r="R1" s="126"/>
      <c r="S1" s="531"/>
      <c r="T1" s="532"/>
      <c r="U1" s="533"/>
      <c r="V1" s="531"/>
      <c r="W1" s="532"/>
      <c r="X1" s="531"/>
      <c r="Y1" s="532"/>
      <c r="Z1" s="531"/>
      <c r="AA1" s="532"/>
      <c r="AB1" s="531"/>
      <c r="AC1" s="532"/>
      <c r="AD1" s="531"/>
      <c r="AE1" s="532"/>
      <c r="AF1" s="531"/>
      <c r="AG1" s="532"/>
      <c r="AH1" s="531"/>
      <c r="AI1" s="532"/>
      <c r="AJ1" s="531"/>
      <c r="AK1" s="532"/>
      <c r="AL1" s="531"/>
      <c r="AM1" s="532"/>
      <c r="AN1" s="531"/>
      <c r="AO1" s="532"/>
      <c r="AP1" s="531"/>
      <c r="AQ1" s="532"/>
      <c r="AR1" s="531"/>
      <c r="AS1" s="532"/>
      <c r="AT1" s="534"/>
      <c r="AU1" s="532"/>
      <c r="AV1" s="535"/>
      <c r="AX1" s="617"/>
      <c r="AZ1" s="617"/>
      <c r="BB1" s="617"/>
      <c r="BD1" s="617"/>
      <c r="BF1" s="617"/>
      <c r="BH1" s="617"/>
      <c r="BJ1" s="617"/>
      <c r="BL1" s="617"/>
      <c r="BM1" s="126"/>
      <c r="BN1" s="617"/>
      <c r="BO1" s="118"/>
      <c r="BP1" s="574"/>
      <c r="BQ1" s="118"/>
      <c r="BR1" s="574"/>
      <c r="BS1" s="118"/>
      <c r="BT1" s="574"/>
      <c r="CC1" s="126"/>
      <c r="CE1" s="118"/>
    </row>
    <row r="2" spans="1:88" ht="21" customHeight="1">
      <c r="A2" s="607"/>
      <c r="B2" s="607"/>
      <c r="C2" s="531"/>
      <c r="D2" s="532"/>
      <c r="E2" s="531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88"/>
      <c r="R2" s="126"/>
      <c r="S2" s="531"/>
      <c r="T2" s="532"/>
      <c r="U2" s="533"/>
      <c r="V2" s="531"/>
      <c r="W2" s="532"/>
      <c r="X2" s="531"/>
      <c r="Y2" s="532"/>
      <c r="Z2" s="531"/>
      <c r="AA2" s="532"/>
      <c r="AB2" s="531"/>
      <c r="AC2" s="532"/>
      <c r="AD2" s="531"/>
      <c r="AE2" s="532"/>
      <c r="AF2" s="531"/>
      <c r="AG2" s="532"/>
      <c r="AH2" s="531"/>
      <c r="AI2" s="532"/>
      <c r="AJ2" s="531"/>
      <c r="AK2" s="532"/>
      <c r="AL2" s="531"/>
      <c r="AM2" s="532"/>
      <c r="AN2" s="531"/>
      <c r="AO2" s="532"/>
      <c r="AP2" s="531"/>
      <c r="AQ2" s="532"/>
      <c r="AR2" s="531"/>
      <c r="AS2" s="532"/>
      <c r="AT2" s="534"/>
      <c r="AU2" s="532"/>
      <c r="AV2" s="535"/>
      <c r="AX2" s="615"/>
      <c r="AZ2" s="615"/>
      <c r="BB2" s="615"/>
      <c r="BD2" s="615"/>
      <c r="BF2" s="615"/>
      <c r="BH2" s="615"/>
      <c r="BJ2" s="615"/>
      <c r="BL2" s="615"/>
      <c r="BM2" s="126"/>
      <c r="BN2" s="615"/>
      <c r="BO2" s="118"/>
      <c r="BP2" s="574"/>
      <c r="BQ2" s="118"/>
      <c r="BR2" s="574"/>
      <c r="BS2" s="118"/>
      <c r="BT2" s="574"/>
      <c r="CC2" s="126"/>
      <c r="CE2" s="118"/>
    </row>
    <row r="3" spans="1:88" ht="28.05" customHeight="1">
      <c r="A3" s="728" t="s">
        <v>1</v>
      </c>
      <c r="B3" s="723" t="s">
        <v>2</v>
      </c>
      <c r="C3" s="609" t="s">
        <v>151</v>
      </c>
      <c r="D3" s="718" t="s">
        <v>3</v>
      </c>
      <c r="E3" s="609" t="s">
        <v>197</v>
      </c>
      <c r="F3" s="718" t="s">
        <v>4</v>
      </c>
      <c r="G3" s="717">
        <v>46082</v>
      </c>
      <c r="H3" s="718" t="s">
        <v>5</v>
      </c>
      <c r="I3" s="717">
        <v>46113</v>
      </c>
      <c r="J3" s="718" t="s">
        <v>6</v>
      </c>
      <c r="K3" s="717">
        <v>46143</v>
      </c>
      <c r="L3" s="718" t="s">
        <v>7</v>
      </c>
      <c r="M3" s="717">
        <v>46174</v>
      </c>
      <c r="N3" s="718" t="s">
        <v>8</v>
      </c>
      <c r="O3" s="717">
        <v>46204</v>
      </c>
      <c r="P3" s="718" t="s">
        <v>9</v>
      </c>
      <c r="Q3" s="717">
        <v>46235</v>
      </c>
      <c r="R3" s="718" t="s">
        <v>10</v>
      </c>
      <c r="S3" s="669" t="s">
        <v>204</v>
      </c>
      <c r="T3" s="719" t="s">
        <v>205</v>
      </c>
      <c r="U3" s="536"/>
      <c r="V3" s="609" t="s">
        <v>13</v>
      </c>
      <c r="W3" s="718" t="s">
        <v>3</v>
      </c>
      <c r="X3" s="609" t="s">
        <v>14</v>
      </c>
      <c r="Y3" s="718" t="s">
        <v>4</v>
      </c>
      <c r="Z3" s="609" t="s">
        <v>15</v>
      </c>
      <c r="AA3" s="718" t="s">
        <v>5</v>
      </c>
      <c r="AB3" s="609" t="s">
        <v>16</v>
      </c>
      <c r="AC3" s="718" t="s">
        <v>6</v>
      </c>
      <c r="AD3" s="609" t="s">
        <v>17</v>
      </c>
      <c r="AE3" s="718" t="s">
        <v>7</v>
      </c>
      <c r="AF3" s="609" t="s">
        <v>18</v>
      </c>
      <c r="AG3" s="718" t="s">
        <v>8</v>
      </c>
      <c r="AH3" s="669" t="s">
        <v>19</v>
      </c>
      <c r="AI3" s="719" t="s">
        <v>9</v>
      </c>
      <c r="AJ3" s="669" t="s">
        <v>20</v>
      </c>
      <c r="AK3" s="719" t="s">
        <v>10</v>
      </c>
      <c r="AL3" s="669" t="s">
        <v>21</v>
      </c>
      <c r="AM3" s="719" t="s">
        <v>22</v>
      </c>
      <c r="AN3" s="669" t="s">
        <v>23</v>
      </c>
      <c r="AO3" s="719" t="s">
        <v>24</v>
      </c>
      <c r="AP3" s="669" t="s">
        <v>25</v>
      </c>
      <c r="AQ3" s="719" t="s">
        <v>26</v>
      </c>
      <c r="AR3" s="669" t="s">
        <v>27</v>
      </c>
      <c r="AS3" s="719" t="s">
        <v>28</v>
      </c>
      <c r="AT3" s="727" t="s">
        <v>51</v>
      </c>
      <c r="AU3" s="720" t="s">
        <v>44</v>
      </c>
      <c r="AV3" s="537"/>
      <c r="AW3" s="609" t="s">
        <v>31</v>
      </c>
      <c r="AX3" s="714" t="s">
        <v>3</v>
      </c>
      <c r="AY3" s="609" t="s">
        <v>32</v>
      </c>
      <c r="AZ3" s="714" t="s">
        <v>4</v>
      </c>
      <c r="BA3" s="609" t="s">
        <v>33</v>
      </c>
      <c r="BB3" s="714" t="s">
        <v>5</v>
      </c>
      <c r="BC3" s="609" t="s">
        <v>34</v>
      </c>
      <c r="BD3" s="714" t="s">
        <v>6</v>
      </c>
      <c r="BE3" s="609" t="s">
        <v>35</v>
      </c>
      <c r="BF3" s="714" t="s">
        <v>7</v>
      </c>
      <c r="BG3" s="609" t="s">
        <v>36</v>
      </c>
      <c r="BH3" s="714" t="s">
        <v>8</v>
      </c>
      <c r="BI3" s="609" t="s">
        <v>37</v>
      </c>
      <c r="BJ3" s="714" t="s">
        <v>9</v>
      </c>
      <c r="BK3" s="609" t="s">
        <v>38</v>
      </c>
      <c r="BL3" s="714" t="s">
        <v>10</v>
      </c>
      <c r="BM3" s="609" t="s">
        <v>39</v>
      </c>
      <c r="BN3" s="714" t="s">
        <v>22</v>
      </c>
      <c r="BO3" s="609" t="s">
        <v>40</v>
      </c>
      <c r="BP3" s="714" t="s">
        <v>24</v>
      </c>
      <c r="BQ3" s="609" t="s">
        <v>41</v>
      </c>
      <c r="BR3" s="714" t="s">
        <v>26</v>
      </c>
      <c r="BS3" s="609" t="s">
        <v>42</v>
      </c>
      <c r="BT3" s="714" t="s">
        <v>28</v>
      </c>
      <c r="BU3" s="714" t="s">
        <v>51</v>
      </c>
      <c r="BV3" s="724" t="s">
        <v>44</v>
      </c>
      <c r="BW3" s="30"/>
      <c r="BX3" s="725" t="s">
        <v>45</v>
      </c>
      <c r="BY3" s="609" t="s">
        <v>46</v>
      </c>
      <c r="BZ3" s="609" t="s">
        <v>47</v>
      </c>
      <c r="CA3" s="609" t="s">
        <v>48</v>
      </c>
      <c r="CB3" s="609" t="s">
        <v>49</v>
      </c>
      <c r="CC3" s="609" t="s">
        <v>50</v>
      </c>
      <c r="CD3" s="609" t="s">
        <v>152</v>
      </c>
      <c r="CE3" s="609" t="s">
        <v>153</v>
      </c>
      <c r="CF3" s="609" t="s">
        <v>154</v>
      </c>
      <c r="CG3" s="609" t="s">
        <v>465</v>
      </c>
      <c r="CH3" s="609" t="s">
        <v>466</v>
      </c>
      <c r="CI3" s="609" t="s">
        <v>467</v>
      </c>
      <c r="CJ3" s="714" t="s">
        <v>51</v>
      </c>
    </row>
    <row r="4" spans="1:88" ht="28.05" customHeight="1">
      <c r="A4" s="729"/>
      <c r="B4" s="662"/>
      <c r="C4" s="598"/>
      <c r="D4" s="715"/>
      <c r="E4" s="598"/>
      <c r="F4" s="715"/>
      <c r="G4" s="696"/>
      <c r="H4" s="715"/>
      <c r="I4" s="696"/>
      <c r="J4" s="715"/>
      <c r="K4" s="696"/>
      <c r="L4" s="715"/>
      <c r="M4" s="696"/>
      <c r="N4" s="715"/>
      <c r="O4" s="696"/>
      <c r="P4" s="715"/>
      <c r="Q4" s="722"/>
      <c r="R4" s="696"/>
      <c r="S4" s="598"/>
      <c r="T4" s="715"/>
      <c r="U4" s="538"/>
      <c r="V4" s="598"/>
      <c r="W4" s="715"/>
      <c r="X4" s="598"/>
      <c r="Y4" s="715"/>
      <c r="Z4" s="598"/>
      <c r="AA4" s="715"/>
      <c r="AB4" s="598"/>
      <c r="AC4" s="715"/>
      <c r="AD4" s="598"/>
      <c r="AE4" s="715"/>
      <c r="AF4" s="598"/>
      <c r="AG4" s="715"/>
      <c r="AH4" s="598"/>
      <c r="AI4" s="715"/>
      <c r="AJ4" s="598"/>
      <c r="AK4" s="715"/>
      <c r="AL4" s="598"/>
      <c r="AM4" s="715"/>
      <c r="AN4" s="598"/>
      <c r="AO4" s="715"/>
      <c r="AP4" s="598"/>
      <c r="AQ4" s="715"/>
      <c r="AR4" s="598"/>
      <c r="AS4" s="715"/>
      <c r="AT4" s="696"/>
      <c r="AU4" s="721"/>
      <c r="AV4" s="539"/>
      <c r="AW4" s="598"/>
      <c r="AX4" s="715"/>
      <c r="AY4" s="598"/>
      <c r="AZ4" s="715"/>
      <c r="BA4" s="598"/>
      <c r="BB4" s="715"/>
      <c r="BC4" s="598"/>
      <c r="BD4" s="715"/>
      <c r="BE4" s="598"/>
      <c r="BF4" s="715"/>
      <c r="BG4" s="598"/>
      <c r="BH4" s="715"/>
      <c r="BI4" s="598"/>
      <c r="BJ4" s="715"/>
      <c r="BK4" s="598"/>
      <c r="BL4" s="715"/>
      <c r="BM4" s="598"/>
      <c r="BN4" s="715"/>
      <c r="BO4" s="598"/>
      <c r="BP4" s="715"/>
      <c r="BQ4" s="598"/>
      <c r="BR4" s="715"/>
      <c r="BS4" s="598"/>
      <c r="BT4" s="715"/>
      <c r="BU4" s="696"/>
      <c r="BV4" s="721"/>
      <c r="BW4" s="30"/>
      <c r="BX4" s="662"/>
      <c r="BY4" s="598"/>
      <c r="BZ4" s="598"/>
      <c r="CA4" s="598"/>
      <c r="CB4" s="598"/>
      <c r="CC4" s="598"/>
      <c r="CD4" s="598"/>
      <c r="CE4" s="598"/>
      <c r="CF4" s="598"/>
      <c r="CG4" s="598"/>
      <c r="CH4" s="598"/>
      <c r="CI4" s="598"/>
      <c r="CJ4" s="696"/>
    </row>
    <row r="5" spans="1:88" s="79" customFormat="1" ht="27" customHeight="1">
      <c r="A5" s="730" t="s">
        <v>80</v>
      </c>
      <c r="B5" s="17" t="s">
        <v>468</v>
      </c>
      <c r="C5" s="540">
        <f>C9+C13+C17+C21+C25+C29+C33+C37+C41+C45+C49+C53+C57+C61+C65+C69+C73</f>
        <v>14341.43</v>
      </c>
      <c r="D5" s="19">
        <f t="shared" ref="D5:D36" si="0">C5/V5-1</f>
        <v>-4.892885848358397E-2</v>
      </c>
      <c r="E5" s="540">
        <f>E9+E13+E17+E21+E25+E29+E33+E37+E41+E45+E49+E53+E57+E61+E65+E69+E73</f>
        <v>12084.100000000002</v>
      </c>
      <c r="F5" s="19">
        <f t="shared" ref="F5:F36" si="1">E5/X5-1</f>
        <v>-0.1153543750942545</v>
      </c>
      <c r="G5" s="540">
        <f>G9+G13+G17+G21+G25+G29+G33+G37+G41+G45+G49+G53+G57+G61+G65+G69+G73</f>
        <v>14582.489999999996</v>
      </c>
      <c r="H5" s="19">
        <f t="shared" ref="H5:H36" si="2">G5/Z5-1</f>
        <v>-4.6656184726222238E-2</v>
      </c>
      <c r="I5" s="540">
        <f>I9+I13+I17+I21+I25+I29+I33+I37+I41+I45+I49+I53+I57+I61+I65+I69+I73</f>
        <v>15034.38</v>
      </c>
      <c r="J5" s="19">
        <f t="shared" ref="J5:J36" si="3">I5/AB5-1</f>
        <v>-2.6623763401874667E-2</v>
      </c>
      <c r="K5" s="540">
        <f>K9+K13+K17+K21+K25+K29+K33+K37+K41+K45+K49+K53+K57+K61+K65+K69+K73</f>
        <v>14833.509999999998</v>
      </c>
      <c r="L5" s="19">
        <f t="shared" ref="L5:L36" si="4">K5/AD5-1</f>
        <v>-1.9421827145738702E-2</v>
      </c>
      <c r="M5" s="540">
        <f>M9+M13+M17+M21+M25+M29+M33+M37+M41+M45+M49+M53+M57+M61+M65+M69+M73</f>
        <v>14610.33</v>
      </c>
      <c r="N5" s="19">
        <f t="shared" ref="N5:N36" si="5">M5/AF5-1</f>
        <v>2.1644958075742959E-2</v>
      </c>
      <c r="O5" s="540">
        <f>O9+O13+O17+O21+O25+O29+O33+O37+O41+O45+O49+O53+O57+O61+O65+O69+O73</f>
        <v>12974.730000000001</v>
      </c>
      <c r="P5" s="19">
        <f t="shared" ref="P5:P36" si="6">O5/AH5-1</f>
        <v>4.6349672896435212E-3</v>
      </c>
      <c r="Q5" s="588"/>
      <c r="R5" s="126"/>
      <c r="S5" s="109">
        <f t="shared" ref="S5:S36" si="7">C5+E5+G5+I5+K5+M5+O5+Q5</f>
        <v>98460.969999999987</v>
      </c>
      <c r="T5" s="53">
        <f t="shared" ref="T5:T36" si="8">S5/SUM(V5+X5+Z5+AB5+AD5+AF5+AH5+AJ5)-1</f>
        <v>-0.13846625403987622</v>
      </c>
      <c r="U5" s="540">
        <f t="shared" ref="U5:U36" si="9">V5+X5+Z5+AB5+AD5+AF5</f>
        <v>88908.909999999989</v>
      </c>
      <c r="V5" s="540">
        <f>V9+V13+V17+V21+V25+V29+V33+V37+V41+V45+V49+V53+V57+V61+V65+V69+V73</f>
        <v>15079.24</v>
      </c>
      <c r="W5" s="19">
        <f t="shared" ref="W5:W36" si="10">V5/AW5-1</f>
        <v>-9.6698830920814549E-2</v>
      </c>
      <c r="X5" s="540">
        <f>X9+X13+X17+X21+X25+X29+X33+X37+X41+X45+X49+X53+X57+X61+X65+X69+X73</f>
        <v>13659.820000000002</v>
      </c>
      <c r="Y5" s="19">
        <f>X5/AY5-1</f>
        <v>3.852554798910357E-2</v>
      </c>
      <c r="Z5" s="540">
        <f>Z9+Z13+Z17+Z21+Z25+Z29+Z33+Z37+Z41+Z45+Z49+Z53+Z57+Z61+Z65+Z69+Z73</f>
        <v>15296.15</v>
      </c>
      <c r="AA5" s="19">
        <f>Z5/BA5-1</f>
        <v>-7.4465581118702273E-2</v>
      </c>
      <c r="AB5" s="540">
        <f>AB9+AB13+AB17+AB21+AB25+AB29+AB33+AB37+AB41+AB45+AB49+AB53+AB57+AB61+AB65+AB69+AB73</f>
        <v>15445.599999999995</v>
      </c>
      <c r="AC5" s="19">
        <f>AB5/BC5-1</f>
        <v>-7.5501286885737207E-2</v>
      </c>
      <c r="AD5" s="540">
        <f>AD9+AD13+AD17+AD21+AD25+AD29+AD33+AD37+AD41+AD45+AD49+AD53+AD57+AD61+AD65+AD69+AD73</f>
        <v>15127.310000000003</v>
      </c>
      <c r="AE5" s="19">
        <f>AD5/BE5-1</f>
        <v>-7.4835452885277598E-2</v>
      </c>
      <c r="AF5" s="540">
        <f>AF9+AF13+AF17+AF21+AF25+AF29+AF33+AF37+AF41+AF45+AF49+AF53+AF57+AF61+AF65+AF69+AF73</f>
        <v>14300.789999999995</v>
      </c>
      <c r="AG5" s="19">
        <f t="shared" ref="AG5:AG36" si="11">AF5/BG5-1</f>
        <v>-8.4581295892429798E-2</v>
      </c>
      <c r="AH5" s="540">
        <f>AH9+AH13+AH17+AH21+AH25+AH29+AH33+AH37+AH41+AH45+AH49+AH53+AH57+AH61+AH65+AH69+AH73</f>
        <v>12914.870000000003</v>
      </c>
      <c r="AI5" s="19">
        <f t="shared" ref="AI5:AI36" si="12">AH5/BI5-1</f>
        <v>-0.12853540516595097</v>
      </c>
      <c r="AJ5" s="540">
        <f>AJ9+AJ13+AJ17+AJ21+AJ25+AJ29+AJ33+AJ37+AJ41+AJ45+AJ49+AJ53+AJ57+AJ61+AJ65+AJ69+AJ73</f>
        <v>12461.899999999998</v>
      </c>
      <c r="AK5" s="19">
        <f t="shared" ref="AK5:AK36" si="13">AJ5/BK5-1</f>
        <v>-0.11124819923262341</v>
      </c>
      <c r="AL5" s="540">
        <f>AL9+AL13+AL17+AL21+AL25+AL29+AL33+AL37+AL41+AL45+AL49+AL53+AL57+AL61+AL65+AL69+AL73</f>
        <v>14084.99</v>
      </c>
      <c r="AM5" s="19">
        <f t="shared" ref="AM5:AM36" si="14">AL5/BM5-1</f>
        <v>-7.4060122696160247E-2</v>
      </c>
      <c r="AN5" s="540">
        <f>AN9+AN13+AN17+AN21+AN25+AN29+AN33+AN37+AN41+AN45+AN49+AN53+AN57+AN61+AN65+AN69+AN73</f>
        <v>14603.12</v>
      </c>
      <c r="AO5" s="19">
        <f t="shared" ref="AO5:AO36" si="15">AN5/BO5-1</f>
        <v>-8.2707645380189709E-2</v>
      </c>
      <c r="AP5" s="540">
        <f>AP9+AP13+AP17+AP21+AP25+AP29+AP33+AP37+AP41+AP45+AP49+AP53+AP57+AP61+AP65+AP69+AP73</f>
        <v>15440.32</v>
      </c>
      <c r="AQ5" s="19">
        <f t="shared" ref="AQ5:AQ36" si="16">AP5/BQ5-1</f>
        <v>-4.7707978055797851E-2</v>
      </c>
      <c r="AR5" s="540">
        <f>AR9+AR13+AR17+AR21+AR25+AR29+AR33+AR37+AR41+AR45+AR49+AR53+AR57+AR61+AR65+AR69+AR73</f>
        <v>14664.170000000002</v>
      </c>
      <c r="AS5" s="19">
        <f t="shared" ref="AS5:AS36" si="17">AR5/BS5-1</f>
        <v>-0.14128065052038463</v>
      </c>
      <c r="AT5" s="112">
        <f t="shared" ref="AT5:AT36" si="18">V5+X5+Z5+AB5+AD5+AF5+AH5+AJ5+AL5+AN5+AP5+AR5</f>
        <v>173078.28000000003</v>
      </c>
      <c r="AU5" s="19">
        <f t="shared" ref="AU5:AU36" si="19">AT5/(AW5+AY5+BA5+BC5+BE5+BG5+BI5+BK5+BM5+BO5+BQ5+BS5)-1</f>
        <v>-8.0920624217642234E-2</v>
      </c>
      <c r="AV5" s="54"/>
      <c r="AW5" s="540">
        <f>AW9+AW13+AW17+AW21+AW25+AW29+AW33+AW37+AW41+AW45+AW49+AW53+AW57+AW61+AW65+AW69+AW73</f>
        <v>16693.48</v>
      </c>
      <c r="AX5" s="20">
        <f>AW5/BX5-1</f>
        <v>0.49565865594389136</v>
      </c>
      <c r="AY5" s="540">
        <f>AY9+AY13+AY17+AY21+AY25+AY29+AY33+AY37+AY41+AY45+AY49+AY53+AY57+AY61+AY65+AY69+AY73</f>
        <v>13153.090000000002</v>
      </c>
      <c r="AZ5" s="20">
        <f>AY5/BY5-1</f>
        <v>-7.7489509346728269E-2</v>
      </c>
      <c r="BA5" s="540">
        <f>BA9+BA13+BA17+BA21+BA25+BA29+BA33+BA37+BA41+BA45+BA49+BA53+BA57+BA61+BA65+BA69+BA73</f>
        <v>16526.830000000002</v>
      </c>
      <c r="BB5" s="20">
        <f>BA5/BZ5-1</f>
        <v>2.2577749068335429E-2</v>
      </c>
      <c r="BC5" s="540">
        <f>BC9+BC13+BC17+BC21+BC25+BC29+BC33+BC37+BC41+BC45+BC49+BC53+BC57+BC61+BC65+BC69+BC73</f>
        <v>16707.000000000007</v>
      </c>
      <c r="BD5" s="20">
        <f>BC5/CA5-1</f>
        <v>1.6817605424805926E-3</v>
      </c>
      <c r="BE5" s="540">
        <f>BE9+BE13+BE17+BE21+BE25+BE29+BE33+BE37+BE41+BE45+BE49+BE53+BE57+BE61+BE65+BE69+BE73</f>
        <v>16350.940000000004</v>
      </c>
      <c r="BF5" s="20">
        <f>BE5/CB5-1</f>
        <v>-6.3661831462650253E-3</v>
      </c>
      <c r="BG5" s="540">
        <f>BG9+BG13+BG17+BG21+BG25+BG29+BG33+BG37+BG41+BG45+BG49+BG53+BG57+BG61+BG65+BG69+BG73</f>
        <v>15622.13</v>
      </c>
      <c r="BH5" s="20">
        <f>BG5/CC5-1</f>
        <v>-1.7405032439453128E-2</v>
      </c>
      <c r="BI5" s="540">
        <f>BI9+BI13+BI17+BI21+BI25+BI29+BI33+BI37+BI41+BI45+BI49+BI53+BI57+BI61+BI65+BI69+BI73</f>
        <v>14819.730000000001</v>
      </c>
      <c r="BJ5" s="20">
        <f>BI5/CD5-1</f>
        <v>-3.1992511848836447E-2</v>
      </c>
      <c r="BK5" s="540">
        <f>BK9+BK13+BK17+BK21+BK25+BK29+BK33+BK37+BK41+BK45+BK49+BK53+BK57+BK61+BK65+BK69+BK73</f>
        <v>14021.799999999996</v>
      </c>
      <c r="BL5" s="20">
        <f>BK5/CE5-1</f>
        <v>-6.5407728525800457E-2</v>
      </c>
      <c r="BM5" s="540">
        <f>BM9+BM13+BM17+BM21+BM25+BM29+BM33+BM37+BM41+BM45+BM49+BM53+BM57+BM61+BM65+BM69+BM73</f>
        <v>15211.560000000003</v>
      </c>
      <c r="BN5" s="20">
        <f>BM5/CF5-1</f>
        <v>-6.2012951377452552E-3</v>
      </c>
      <c r="BO5" s="540">
        <f>BO9+BO13+BO17+BO21+BO25+BO29+BO33+BO37+BO41+BO45+BO49+BO53+BO57+BO61+BO65+BO69+BO73</f>
        <v>15919.809999999998</v>
      </c>
      <c r="BP5" s="20">
        <f>BO5/CG5-1</f>
        <v>-6.2159756394267518E-2</v>
      </c>
      <c r="BQ5" s="540">
        <f>BQ9+BQ13+BQ17+BQ21+BQ25+BQ29+BQ33+BQ37+BQ41+BQ45+BQ49+BQ53+BQ57+BQ61+BQ65+BQ69+BQ73</f>
        <v>16213.849999999997</v>
      </c>
      <c r="BR5" s="20">
        <f>BQ5/CH5-1</f>
        <v>-7.2209162863303367E-2</v>
      </c>
      <c r="BS5" s="540">
        <f>BS9+BS13+BS17+BS21+BS25+BS29+BS33+BS37+BS41+BS45+BS49+BS53+BS57+BS61+BS65+BS69+BS73</f>
        <v>17076.79</v>
      </c>
      <c r="BT5" s="20">
        <f>BS5/CI5-1</f>
        <v>-3.7740835406974704E-2</v>
      </c>
      <c r="BU5" s="540">
        <f t="shared" ref="BU5:BU36" si="20">AW5+AY5+BA5+BC5+BE5+BG5+BI5+BK5+BM5+BO5+BQ5+BS5</f>
        <v>188317.01</v>
      </c>
      <c r="BV5" s="541">
        <f>BU5/CJ5-1</f>
        <v>-6.0526114962156097E-4</v>
      </c>
      <c r="BW5" s="542"/>
      <c r="BX5" s="543">
        <f t="shared" ref="BX5:CI5" si="21">BX9+BX13+BX17+BX21+BX25+BX29+BX33+BX37+BX41+BX45+BX49+BX53+BX57+BX61+BX65+BX69+BX73</f>
        <v>11161.290000000003</v>
      </c>
      <c r="BY5" s="544">
        <f t="shared" si="21"/>
        <v>14257.929999999998</v>
      </c>
      <c r="BZ5" s="544">
        <f t="shared" si="21"/>
        <v>16161.93</v>
      </c>
      <c r="CA5" s="544">
        <f t="shared" si="21"/>
        <v>16678.95</v>
      </c>
      <c r="CB5" s="544">
        <f t="shared" si="21"/>
        <v>16455.699999999997</v>
      </c>
      <c r="CC5" s="544">
        <f t="shared" si="21"/>
        <v>15898.849999999999</v>
      </c>
      <c r="CD5" s="544">
        <f t="shared" si="21"/>
        <v>15309.52</v>
      </c>
      <c r="CE5" s="544">
        <f t="shared" si="21"/>
        <v>15003.120000000003</v>
      </c>
      <c r="CF5" s="544">
        <f t="shared" si="21"/>
        <v>15306.479999999998</v>
      </c>
      <c r="CG5" s="544">
        <f t="shared" si="21"/>
        <v>16974.969999999998</v>
      </c>
      <c r="CH5" s="544">
        <f t="shared" si="21"/>
        <v>17475.759999999998</v>
      </c>
      <c r="CI5" s="544">
        <f t="shared" si="21"/>
        <v>17746.560000000001</v>
      </c>
      <c r="CJ5" s="540">
        <f>BX5+BY5+BZ5+CA5+CB5+CC5+CD5+CE5+CF5+CG5+CH5+CI5</f>
        <v>188431.06000000003</v>
      </c>
    </row>
    <row r="6" spans="1:88" s="80" customFormat="1" ht="27" customHeight="1">
      <c r="A6" s="729"/>
      <c r="B6" s="17" t="s">
        <v>469</v>
      </c>
      <c r="C6" s="112">
        <f>C10+C14+C18+C22+C26+C30+C34+C38+C42+C46+C50+C54+C58+C62+C66+C70+C74</f>
        <v>94620.720000000016</v>
      </c>
      <c r="D6" s="19">
        <f t="shared" si="0"/>
        <v>-5.981748952711019E-2</v>
      </c>
      <c r="E6" s="112">
        <f>E10+E14+E18+E22+E26+E30+E34+E38+E42+E46+E50+E54+E58+E62+E66+E70+E74</f>
        <v>82112.23</v>
      </c>
      <c r="F6" s="19">
        <f t="shared" si="1"/>
        <v>-0.12780130852805727</v>
      </c>
      <c r="G6" s="112">
        <f>G10+G14+G18+G22+G26+G30+G34+G38+G42+G46+G50+G54+G58+G62+G66+G70+G74</f>
        <v>96733.319999999992</v>
      </c>
      <c r="H6" s="19">
        <f t="shared" si="2"/>
        <v>-6.3690207763041684E-2</v>
      </c>
      <c r="I6" s="112">
        <f>I10+I14+I18+I22+I26+I30+I34+I38+I42+I46+I50+I54+I58+I62+I66+I70+I74</f>
        <v>99026.24000000002</v>
      </c>
      <c r="J6" s="19">
        <f t="shared" si="3"/>
        <v>-4.3986681532757088E-2</v>
      </c>
      <c r="K6" s="112">
        <f>K10+K14+K18+K22+K26+K30+K34+K38+K42+K46+K50+K54+K58+K62+K66+K70+K74</f>
        <v>98673.029999999984</v>
      </c>
      <c r="L6" s="19">
        <f t="shared" si="4"/>
        <v>-3.9658165010216462E-2</v>
      </c>
      <c r="M6" s="112">
        <f>M10+M14+M18+M22+M26+M30+M34+M38+M42+M46+M50+M54+M58+M62+M66+M70+M74</f>
        <v>96695.799999999988</v>
      </c>
      <c r="N6" s="19">
        <f t="shared" si="5"/>
        <v>-7.4530477698596664E-3</v>
      </c>
      <c r="O6" s="112">
        <f>O10+O14+O18+O22+O26+O30+O34+O38+O42+O46+O50+O54+O58+O62+O66+O70+O74</f>
        <v>87147.68</v>
      </c>
      <c r="P6" s="19">
        <f t="shared" si="6"/>
        <v>-2.1439852319384167E-2</v>
      </c>
      <c r="Q6" s="588"/>
      <c r="R6" s="126"/>
      <c r="S6" s="112">
        <f t="shared" si="7"/>
        <v>655009.02</v>
      </c>
      <c r="T6" s="19">
        <f t="shared" si="8"/>
        <v>-0.15482414829511915</v>
      </c>
      <c r="U6" s="540">
        <f t="shared" si="9"/>
        <v>601850.31999999995</v>
      </c>
      <c r="V6" s="112">
        <f>V10+V14+V18+V22+V26+V30+V34+V38+V42+V46+V50+V54+V58+V62+V66+V70+V74</f>
        <v>100640.8</v>
      </c>
      <c r="W6" s="19">
        <f t="shared" si="10"/>
        <v>-7.493355503867194E-2</v>
      </c>
      <c r="X6" s="112">
        <f>X10+X14+X18+X22+X26+X30+X34+X38+X42+X46+X50+X54+X58+X62+X66+X70+X74</f>
        <v>94143.95</v>
      </c>
      <c r="Y6" s="19">
        <f>X6/AW6-1</f>
        <v>-0.13465106456708398</v>
      </c>
      <c r="Z6" s="112">
        <f>Z10+Z14+Z18+Z22+Z26+Z30+Z34+Z38+Z42+Z46+Z50+Z54+Z58+Z62+Z66+Z70+Z74</f>
        <v>103313.37</v>
      </c>
      <c r="AA6" s="19">
        <f>Z6/AY6-1</f>
        <v>0.18074622418680453</v>
      </c>
      <c r="AB6" s="112">
        <f>AB10+AB14+AB18+AB22+AB26+AB30+AB34+AB38+AB42+AB46+AB50+AB54+AB58+AB62+AB66+AB70+AB74</f>
        <v>103582.49000000002</v>
      </c>
      <c r="AC6" s="19">
        <f>AB6/BA6-1</f>
        <v>-2.8105357677342013E-2</v>
      </c>
      <c r="AD6" s="112">
        <f>AD10+AD14+AD18+AD22+AD26+AD30+AD34+AD38+AD42+AD46+AD50+AD54+AD58+AD62+AD66+AD70+AD74</f>
        <v>102747.82</v>
      </c>
      <c r="AE6" s="19">
        <f>AD6/BC6-1</f>
        <v>-5.1784726664111602E-2</v>
      </c>
      <c r="AF6" s="112">
        <f>AF10+AF14+AF18+AF22+AF26+AF30+AF34+AF38+AF42+AF46+AF50+AF54+AF58+AF62+AF66+AF70+AF74</f>
        <v>97421.89</v>
      </c>
      <c r="AG6" s="19">
        <f t="shared" si="11"/>
        <v>-4.5567160858393074E-2</v>
      </c>
      <c r="AH6" s="112">
        <f>AH10+AH14+AH18+AH22+AH26+AH30+AH34+AH38+AH42+AH46+AH50+AH54+AH58+AH62+AH66+AH70+AH74</f>
        <v>89057.05</v>
      </c>
      <c r="AI6" s="19">
        <f t="shared" si="12"/>
        <v>-8.5829456072065158E-2</v>
      </c>
      <c r="AJ6" s="112">
        <f>AJ10+AJ14+AJ18+AJ22+AJ26+AJ30+AJ34+AJ38+AJ42+AJ46+AJ50+AJ54+AJ58+AJ62+AJ66+AJ70+AJ74</f>
        <v>84089.95</v>
      </c>
      <c r="AK6" s="19">
        <f t="shared" si="13"/>
        <v>-9.2442488135855982E-2</v>
      </c>
      <c r="AL6" s="112">
        <f>AL10+AL14+AL18+AL22+AL26+AL30+AL34+AL38+AL42+AL46+AL50+AL54+AL58+AL62+AL66+AL70+AL74</f>
        <v>93172.510000000009</v>
      </c>
      <c r="AM6" s="19">
        <f t="shared" si="14"/>
        <v>-6.901838192019849E-2</v>
      </c>
      <c r="AN6" s="112">
        <f>AN10+AN14+AN18+AN22+AN26+AN30+AN34+AN38+AN42+AN46+AN50+AN54+AN58+AN62+AN66+AN70+AN74</f>
        <v>96314.960000000021</v>
      </c>
      <c r="AO6" s="19">
        <f t="shared" si="15"/>
        <v>-7.979419636186269E-2</v>
      </c>
      <c r="AP6" s="112">
        <f>AP10+AP14+AP18+AP22+AP26+AP30+AP34+AP38+AP42+AP46+AP50+AP54+AP58+AP62+AP66+AP70+AP74</f>
        <v>100261.54</v>
      </c>
      <c r="AQ6" s="19">
        <f t="shared" si="16"/>
        <v>-5.0736529466149483E-2</v>
      </c>
      <c r="AR6" s="112">
        <f>AR10+AR14+AR18+AR22+AR26+AR30+AR34+AR38+AR42+AR46+AR50+AR54+AR58+AR62+AR66+AR70+AR74</f>
        <v>95516.560000000012</v>
      </c>
      <c r="AS6" s="19">
        <f t="shared" si="17"/>
        <v>-0.13992807983829481</v>
      </c>
      <c r="AT6" s="112">
        <f t="shared" si="18"/>
        <v>1160262.8900000001</v>
      </c>
      <c r="AU6" s="19">
        <f t="shared" si="19"/>
        <v>-5.7740485568687383E-2</v>
      </c>
      <c r="AV6" s="54"/>
      <c r="AW6" s="112">
        <f>AW10+AW14+AW18+AW22+AW26+AW30+AW34+AW38+AW42+AW46+AW50+AW54+AW58+AW62+AW66+AW70+AW74</f>
        <v>108793.04999999999</v>
      </c>
      <c r="AX6" s="19"/>
      <c r="AY6" s="112">
        <f>AY10+AY14+AY18+AY22+AY26+AY30+AY34+AY38+AY42+AY46+AY50+AY54+AY58+AY62+AY66+AY70+AY74</f>
        <v>87498.370000000024</v>
      </c>
      <c r="AZ6" s="19"/>
      <c r="BA6" s="112">
        <f>BA10+BA14+BA18+BA22+BA26+BA30+BA34+BA38+BA42+BA46+BA50+BA54+BA58+BA62+BA66+BA70+BA74</f>
        <v>106577.90000000001</v>
      </c>
      <c r="BB6" s="19"/>
      <c r="BC6" s="112">
        <f>BC10+BC14+BC18+BC22+BC26+BC30+BC34+BC38+BC42+BC46+BC50+BC54+BC58+BC62+BC66+BC70+BC74</f>
        <v>108359.17000000001</v>
      </c>
      <c r="BD6" s="19"/>
      <c r="BE6" s="112">
        <f>BE10+BE14+BE18+BE22+BE26+BE30+BE34+BE38+BE42+BE46+BE50+BE54+BE58+BE62+BE66+BE70+BE74</f>
        <v>106563.68999999996</v>
      </c>
      <c r="BF6" s="19"/>
      <c r="BG6" s="112">
        <f>BG10+BG14+BG18+BG22+BG26+BG30+BG34+BG38+BG42+BG46+BG50+BG54+BG58+BG62+BG66+BG70+BG74</f>
        <v>102073.07000000002</v>
      </c>
      <c r="BH6" s="19"/>
      <c r="BI6" s="112">
        <f>BI10+BI14+BI18+BI22+BI26+BI30+BI34+BI38+BI42+BI46+BI50+BI54+BI58+BI62+BI66+BI70+BI74</f>
        <v>97418.42</v>
      </c>
      <c r="BJ6" s="19"/>
      <c r="BK6" s="112">
        <f>BK10+BK14+BK18+BK22+BK26+BK30+BK34+BK38+BK42+BK46+BK50+BK54+BK58+BK62+BK66+BK70+BK74</f>
        <v>92655.23000000001</v>
      </c>
      <c r="BL6" s="19"/>
      <c r="BM6" s="112">
        <f>BM10+BM14+BM18+BM22+BM26+BM30+BM34+BM38+BM42+BM46+BM50+BM54+BM58+BM62+BM66+BM70+BM74</f>
        <v>100079.86</v>
      </c>
      <c r="BN6" s="19"/>
      <c r="BO6" s="112">
        <f>BO10+BO14+BO18+BO22+BO26+BO30+BO34+BO38+BO42+BO46+BO50+BO54+BO58+BO62+BO66+BO70+BO74</f>
        <v>104666.75999999998</v>
      </c>
      <c r="BP6" s="20"/>
      <c r="BQ6" s="112">
        <f>BQ10+BQ14+BQ18+BQ22+BQ26+BQ30+BQ34+BQ38+BQ42+BQ46+BQ50+BQ54+BQ58+BQ62+BQ66+BQ70+BQ74</f>
        <v>105620.35000000002</v>
      </c>
      <c r="BR6" s="19"/>
      <c r="BS6" s="112">
        <f>BS10+BS14+BS18+BS22+BS26+BS30+BS34+BS38+BS42+BS46+BS50+BS54+BS58+BS62+BS66+BS70+BS74</f>
        <v>111056.48</v>
      </c>
      <c r="BT6" s="19"/>
      <c r="BU6" s="112">
        <f t="shared" si="20"/>
        <v>1231362.3500000001</v>
      </c>
      <c r="BV6" s="545"/>
      <c r="BW6" s="159"/>
      <c r="BX6" s="546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18"/>
    </row>
    <row r="7" spans="1:88" s="80" customFormat="1" ht="27" customHeight="1">
      <c r="A7" s="729"/>
      <c r="B7" s="17" t="s">
        <v>470</v>
      </c>
      <c r="C7" s="112">
        <f>C11+C15+C19+C23+C27+C31+C35+C39+C43+C47+C51+C55+C59+C63+C67+C71+C75</f>
        <v>12950.239999999998</v>
      </c>
      <c r="D7" s="19">
        <f t="shared" si="0"/>
        <v>-7.0695444195757573E-2</v>
      </c>
      <c r="E7" s="112">
        <f>E11+E15+E19+E23+E27+E31+E35+E39+E43+E47+E51+E55+E59+E63+E67+E71+E75</f>
        <v>10694.450000000003</v>
      </c>
      <c r="F7" s="19">
        <f t="shared" si="1"/>
        <v>-0.1453526610507706</v>
      </c>
      <c r="G7" s="112">
        <f>G11+G15+G19+G23+G27+G31+G35+G39+G43+G47+G51+G55+G59+G63+G67+G71+G75</f>
        <v>13144.92</v>
      </c>
      <c r="H7" s="19">
        <f t="shared" si="2"/>
        <v>-6.4675469942065744E-2</v>
      </c>
      <c r="I7" s="112">
        <f>I11+I15+I19+I23+I27+I31+I35+I39+I43+I47+I51+I55+I59+I63+I67+I71+I75</f>
        <v>13572.300000000001</v>
      </c>
      <c r="J7" s="19">
        <f t="shared" si="3"/>
        <v>-4.1293673963702315E-2</v>
      </c>
      <c r="K7" s="112">
        <f>K11+K15+K19+K23+K27+K31+K35+K39+K43+K47+K51+K55+K59+K63+K67+K71+K75</f>
        <v>13304.090000000002</v>
      </c>
      <c r="L7" s="19">
        <f t="shared" si="4"/>
        <v>-3.1879925979774404E-2</v>
      </c>
      <c r="M7" s="112">
        <f>M11+M15+M19+M23+M27+M31+M35+M39+M43+M47+M51+M55+M59+M63+M67+M71+M75</f>
        <v>13092.81</v>
      </c>
      <c r="N7" s="19">
        <f t="shared" si="5"/>
        <v>1.3152681608686434E-2</v>
      </c>
      <c r="O7" s="112">
        <f>O11+O15+O19+O23+O27+O31+O35+O39+O43+O47+O51+O55+O59+O63+O67+O71+O75</f>
        <v>11508.07</v>
      </c>
      <c r="P7" s="19">
        <f t="shared" si="6"/>
        <v>-5.4067928885461747E-3</v>
      </c>
      <c r="Q7" s="588"/>
      <c r="R7" s="126"/>
      <c r="S7" s="112">
        <f t="shared" si="7"/>
        <v>88266.880000000005</v>
      </c>
      <c r="T7" s="19">
        <f t="shared" si="8"/>
        <v>-0.15133655036255744</v>
      </c>
      <c r="U7" s="540">
        <f t="shared" si="9"/>
        <v>81324.479999999996</v>
      </c>
      <c r="V7" s="112">
        <f>V11+V15+V19+V23+V27+V31+V35+V39+V43+V47+V51+V55+V59+V63+V67+V71+V75</f>
        <v>13935.41</v>
      </c>
      <c r="W7" s="19">
        <f t="shared" si="10"/>
        <v>-0.10687795896053531</v>
      </c>
      <c r="X7" s="112">
        <f>X11+X15+X19+X23+X27+X31+X35+X39+X43+X47+X51+X55+X59+X63+X67+X71+X75</f>
        <v>12513.289999999999</v>
      </c>
      <c r="Y7" s="19">
        <f>X7/AY7-1</f>
        <v>3.0202265025801811E-2</v>
      </c>
      <c r="Z7" s="112">
        <f>Z11+Z15+Z19+Z23+Z27+Z31+Z35+Z39+Z43+Z47+Z51+Z55+Z59+Z63+Z67+Z71+Z75</f>
        <v>14053.86</v>
      </c>
      <c r="AA7" s="19">
        <f>Z7/BA7-1</f>
        <v>-9.2080986097472617E-2</v>
      </c>
      <c r="AB7" s="112">
        <f>AB11+AB15+AB19+AB23+AB27+AB31+AB35+AB39+AB43+AB47+AB51+AB55+AB59+AB63+AB67+AB71+AB75</f>
        <v>14156.89</v>
      </c>
      <c r="AC7" s="19">
        <f>AB7/BC7-1</f>
        <v>-9.2046090066238873E-2</v>
      </c>
      <c r="AD7" s="112">
        <f>AD11+AD15+AD19+AD23+AD27+AD31+AD35+AD39+AD43+AD47+AD51+AD55+AD59+AD63+AD67+AD71+AD75</f>
        <v>13742.189999999999</v>
      </c>
      <c r="AE7" s="19">
        <f>AD7/BE7-1</f>
        <v>-9.803292245894546E-2</v>
      </c>
      <c r="AF7" s="112">
        <f>AF11+AF15+AF19+AF23+AF27+AF31+AF35+AF39+AF43+AF47+AF51+AF55+AF59+AF63+AF67+AF71+AF75</f>
        <v>12922.840000000002</v>
      </c>
      <c r="AG7" s="19">
        <f t="shared" si="11"/>
        <v>-0.11098238934954308</v>
      </c>
      <c r="AH7" s="112">
        <f>AH11+AH15+AH19+AH23+AH27+AH31+AH35+AH39+AH43+AH47+AH51+AH55+AH59+AH63+AH67+AH71+AH75</f>
        <v>11570.63</v>
      </c>
      <c r="AI7" s="19">
        <f t="shared" si="12"/>
        <v>-0.15688023323343248</v>
      </c>
      <c r="AJ7" s="112">
        <f>AJ11+AJ15+AJ19+AJ23+AJ27+AJ31+AJ35+AJ39+AJ43+AJ47+AJ51+AJ55+AJ59+AJ63+AJ67+AJ71+AJ75</f>
        <v>11111.82</v>
      </c>
      <c r="AK7" s="19">
        <f t="shared" si="13"/>
        <v>-0.14027075101413633</v>
      </c>
      <c r="AL7" s="112">
        <f>AL11+AL15+AL19+AL23+AL27+AL31+AL35+AL39+AL43+AL47+AL51+AL55+AL59+AL63+AL67+AL71+AL75</f>
        <v>12745.250000000002</v>
      </c>
      <c r="AM7" s="19">
        <f t="shared" si="14"/>
        <v>-9.7145136119790809E-2</v>
      </c>
      <c r="AN7" s="112">
        <f>AN11+AN15+AN19+AN23+AN27+AN31+AN35+AN39+AN43+AN47+AN51+AN55+AN59+AN63+AN67+AN71+AN75</f>
        <v>13176.699999999999</v>
      </c>
      <c r="AO7" s="19">
        <f t="shared" si="15"/>
        <v>-0.10743836361554981</v>
      </c>
      <c r="AP7" s="112">
        <f>AP11+AP15+AP19+AP23+AP27+AP31+AP35+AP39+AP43+AP47+AP51+AP55+AP59+AP63+AP67+AP71+AP75</f>
        <v>14070.81</v>
      </c>
      <c r="AQ7" s="19">
        <f t="shared" si="16"/>
        <v>-6.8269345376047785E-2</v>
      </c>
      <c r="AR7" s="112">
        <f>AR11+AR15+AR19+AR23+AR27+AR31+AR35+AR39+AR43+AR47+AR51+AR55+AR59+AR63+AR67+AR71+AR75</f>
        <v>13306.08</v>
      </c>
      <c r="AS7" s="19">
        <f t="shared" si="17"/>
        <v>-0.16738647527391737</v>
      </c>
      <c r="AT7" s="112">
        <f t="shared" si="18"/>
        <v>157305.76999999999</v>
      </c>
      <c r="AU7" s="19">
        <f t="shared" si="19"/>
        <v>-0.10215302997682918</v>
      </c>
      <c r="AV7" s="18"/>
      <c r="AW7" s="112">
        <f>AW11+AW15+AW19+AW23+AW27+AW31+AW35+AW39+AW43+AW47+AW51+AW55+AW59+AW63+AW67+AW71+AW75</f>
        <v>15603.03</v>
      </c>
      <c r="AX7" s="19"/>
      <c r="AY7" s="112">
        <f>AY11+AY15+AY19+AY23+AY27+AY31+AY35+AY39+AY43+AY47+AY51+AY55+AY59+AY63+AY67+AY71+AY75</f>
        <v>12146.439999999999</v>
      </c>
      <c r="AZ7" s="19"/>
      <c r="BA7" s="112">
        <f>BA11+BA15+BA19+BA23+BA27+BA31+BA35+BA39+BA43+BA47+BA51+BA55+BA59+BA63+BA67+BA71+BA75</f>
        <v>15479.199999999999</v>
      </c>
      <c r="BB7" s="19"/>
      <c r="BC7" s="112">
        <f>BC11+BC15+BC19+BC23+BC27+BC31+BC35+BC39+BC43+BC47+BC51+BC55+BC59+BC63+BC67+BC71+BC75</f>
        <v>15592.080000000002</v>
      </c>
      <c r="BD7" s="19"/>
      <c r="BE7" s="112">
        <f>BE11+BE15+BE19+BE23+BE27+BE31+BE35+BE39+BE43+BE47+BE51+BE55+BE59+BE63+BE67+BE71+BE75</f>
        <v>15235.8</v>
      </c>
      <c r="BF7" s="19"/>
      <c r="BG7" s="112">
        <f>BG11+BG15+BG19+BG23+BG27+BG31+BG35+BG39+BG43+BG47+BG51+BG55+BG59+BG63+BG67+BG71+BG75</f>
        <v>14536.090000000002</v>
      </c>
      <c r="BH7" s="19"/>
      <c r="BI7" s="112">
        <f>BI11+BI15+BI19+BI23+BI27+BI31+BI35+BI39+BI43+BI47+BI51+BI55+BI59+BI63+BI67+BI71+BI75</f>
        <v>13723.59</v>
      </c>
      <c r="BJ7" s="19">
        <f>BI7/CD7-1</f>
        <v>-3.6503591455208095E-2</v>
      </c>
      <c r="BK7" s="112">
        <f>BK11+BK15+BK19+BK23+BK27+BK31+BK35+BK39+BK43+BK47+BK51+BK55+BK59+BK63+BK67+BK71+BK75</f>
        <v>12924.789999999999</v>
      </c>
      <c r="BL7" s="19">
        <f>BK7/CE7-1</f>
        <v>-7.1782371981089055E-2</v>
      </c>
      <c r="BM7" s="112">
        <f>BM11+BM15+BM19+BM23+BM27+BM31+BM35+BM39+BM43+BM47+BM51+BM55+BM59+BM63+BM67+BM71+BM75</f>
        <v>14116.610000000002</v>
      </c>
      <c r="BN7" s="19">
        <f>BM7/CF7-1</f>
        <v>-6.2364486244471662E-3</v>
      </c>
      <c r="BO7" s="112">
        <f>BO11+BO15+BO19+BO23+BO27+BO31+BO35+BO39+BO43+BO47+BO51+BO55+BO59+BO63+BO67+BO71+BO75</f>
        <v>14762.79</v>
      </c>
      <c r="BP7" s="19">
        <f>BO7/CG7-1</f>
        <v>-7.0061058229254791E-2</v>
      </c>
      <c r="BQ7" s="112">
        <f>BQ11+BQ15+BQ19+BQ23+BQ27+BQ31+BQ35+BQ39+BQ43+BQ47+BQ51+BQ55+BQ59+BQ63+BQ67+BQ71+BQ75</f>
        <v>15101.799999999997</v>
      </c>
      <c r="BR7" s="19">
        <f>BQ7/CH7-1</f>
        <v>-7.6008514392664428E-2</v>
      </c>
      <c r="BS7" s="112">
        <f>BS11+BS15+BS19+BS23+BS27+BS31+BS35+BS39+BS43+BS47+BS51+BS55+BS59+BS63+BS67+BS71+BS75</f>
        <v>15981.1</v>
      </c>
      <c r="BT7" s="19">
        <f>BS7/CI7-1</f>
        <v>-3.435536781095927E-2</v>
      </c>
      <c r="BU7" s="112">
        <f t="shared" si="20"/>
        <v>175203.31999999998</v>
      </c>
      <c r="BV7" s="545"/>
      <c r="BW7" s="159"/>
      <c r="BX7" s="546"/>
      <c r="BY7" s="24"/>
      <c r="BZ7" s="24"/>
      <c r="CA7" s="24"/>
      <c r="CB7" s="24"/>
      <c r="CC7" s="24"/>
      <c r="CD7" s="137">
        <f t="shared" ref="CD7:CI7" si="22">CD11+CD15+CD19+CD23+CD27+CD31+CD35+CD39+CD43+CD47+CD51+CD55+CD59+CD63+CD67+CD71+CD75</f>
        <v>14243.53</v>
      </c>
      <c r="CE7" s="137">
        <f t="shared" si="22"/>
        <v>13924.309999999998</v>
      </c>
      <c r="CF7" s="137">
        <f t="shared" si="22"/>
        <v>14205.199999999999</v>
      </c>
      <c r="CG7" s="137">
        <f t="shared" si="22"/>
        <v>15875.010000000004</v>
      </c>
      <c r="CH7" s="137">
        <f t="shared" si="22"/>
        <v>16344.09</v>
      </c>
      <c r="CI7" s="137">
        <f t="shared" si="22"/>
        <v>16549.669999999998</v>
      </c>
      <c r="CJ7" s="112">
        <f>BX7+BY7+BZ7+CA7+CB7+CC7+CD7+CE7+CF7+CG7+CH7+CI7</f>
        <v>91141.81</v>
      </c>
    </row>
    <row r="8" spans="1:88" s="80" customFormat="1" ht="27" customHeight="1">
      <c r="A8" s="731"/>
      <c r="B8" s="17" t="s">
        <v>471</v>
      </c>
      <c r="C8" s="112">
        <f>C12+C16+C20+C24+C28+C32+C36+C40+C44+C48+C52+C56+C60+C64+C68+C72+C76</f>
        <v>66588.86</v>
      </c>
      <c r="D8" s="19">
        <f t="shared" si="0"/>
        <v>-5.8219947240179315E-2</v>
      </c>
      <c r="E8" s="112">
        <f>E12+E16+E20+E24+E28+E32+E36+E40+E44+E48+E52+E56+E60+E64+E68+E72+E76</f>
        <v>55435.240000000005</v>
      </c>
      <c r="F8" s="19">
        <f t="shared" si="1"/>
        <v>-0.13938088165455498</v>
      </c>
      <c r="G8" s="112">
        <f>G12+G16+G20+G24+G28+G32+G36+G40+G44+G48+G52+G56+G60+G64+G68+G72+G76</f>
        <v>68035.179999999993</v>
      </c>
      <c r="H8" s="19">
        <f t="shared" si="2"/>
        <v>-2.6103673483994783E-2</v>
      </c>
      <c r="I8" s="112">
        <f>I12+I16+I20+I24+I28+I32+I36+I40+I44+I48+I52+I56+I60+I64+I68+I72+I76</f>
        <v>69820.389999999985</v>
      </c>
      <c r="J8" s="19">
        <f t="shared" si="3"/>
        <v>-4.4241705411014465E-3</v>
      </c>
      <c r="K8" s="112">
        <f>K12+K16+K20+K24+K28+K32+K36+K40+K44+K48+K52+K56+K60+K64+K68+K72+K76</f>
        <v>68745.11</v>
      </c>
      <c r="L8" s="19">
        <f t="shared" si="4"/>
        <v>7.5981972456238278E-3</v>
      </c>
      <c r="M8" s="112">
        <f>M12+M16+M20+M24+M28+M32+M36+M40+M44+M48+M52+M56+M60+M64+M68+M72+M76</f>
        <v>67222.87</v>
      </c>
      <c r="N8" s="19">
        <f t="shared" si="5"/>
        <v>4.9757341819316236E-2</v>
      </c>
      <c r="O8" s="112">
        <f>O12+O16+O20+O24+O28+O32+O36+O40+O44+O48+O52+O56+O60+O64+O68+O72+O76</f>
        <v>59265.280000000013</v>
      </c>
      <c r="P8" s="19">
        <f t="shared" si="6"/>
        <v>8.4759909316718396E-3</v>
      </c>
      <c r="Q8" s="588"/>
      <c r="R8" s="126"/>
      <c r="S8" s="112">
        <f t="shared" si="7"/>
        <v>455112.93</v>
      </c>
      <c r="T8" s="19">
        <f t="shared" si="8"/>
        <v>-0.1294056994014533</v>
      </c>
      <c r="U8" s="540">
        <f t="shared" si="9"/>
        <v>407371.23000000004</v>
      </c>
      <c r="V8" s="112">
        <f>V12+V16+V20+V24+V28+V32+V36+V40+V44+V48+V52+V56+V60+V64+V68+V72+V76</f>
        <v>70705.319999999992</v>
      </c>
      <c r="W8" s="19">
        <f t="shared" si="10"/>
        <v>-9.9788281551288049E-2</v>
      </c>
      <c r="X8" s="112">
        <f>X12+X16+X20+X24+X28+X32+X36+X40+X44+X48+X52+X56+X60+X64+X68+X72+X76</f>
        <v>64413.210000000006</v>
      </c>
      <c r="Y8" s="19">
        <f>X8/AY8-1</f>
        <v>5.1258411606646348E-2</v>
      </c>
      <c r="Z8" s="112">
        <f>Z12+Z16+Z20+Z24+Z28+Z32+Z36+Z40+Z44+Z48+Z52+Z56+Z60+Z64+Z68+Z72+Z76</f>
        <v>69858.750000000015</v>
      </c>
      <c r="AA8" s="19">
        <f>Z8/BA8-1</f>
        <v>-0.10184542825228793</v>
      </c>
      <c r="AB8" s="112">
        <f>AB12+AB16+AB20+AB24+AB28+AB32+AB36+AB40+AB44+AB48+AB52+AB56+AB60+AB64+AB68+AB72+AB76</f>
        <v>70130.659999999989</v>
      </c>
      <c r="AC8" s="19">
        <f>AB8/BC8-1</f>
        <v>-0.10347074872335582</v>
      </c>
      <c r="AD8" s="112">
        <f>AD12+AD16+AD20+AD24+AD28+AD32+AD36+AD40+AD44+AD48+AD52+AD56+AD60+AD64+AD68+AD72+AD76</f>
        <v>68226.710000000021</v>
      </c>
      <c r="AE8" s="19">
        <f>AD8/BE8-1</f>
        <v>-0.10961165946869811</v>
      </c>
      <c r="AF8" s="112">
        <f>AF12+AF16+AF20+AF24+AF28+AF32+AF36+AF40+AF44+AF48+AF52+AF56+AF60+AF64+AF68+AF72+AF76</f>
        <v>64036.58</v>
      </c>
      <c r="AG8" s="19">
        <f t="shared" si="11"/>
        <v>-0.12979234301384612</v>
      </c>
      <c r="AH8" s="112">
        <f>AH12+AH16+AH20+AH24+AH28+AH32+AH36+AH40+AH44+AH48+AH52+AH56+AH60+AH64+AH68+AH72+AH76</f>
        <v>58767.169999999991</v>
      </c>
      <c r="AI8" s="19">
        <f t="shared" si="12"/>
        <v>-0.15447799342800494</v>
      </c>
      <c r="AJ8" s="112">
        <f>AJ12+AJ16+AJ20+AJ24+AJ28+AJ32+AJ36+AJ40+AJ44+AJ48+AJ52+AJ56+AJ60+AJ64+AJ68+AJ72+AJ76</f>
        <v>56622.810000000005</v>
      </c>
      <c r="AK8" s="19">
        <f t="shared" si="13"/>
        <v>-0.13889397926361335</v>
      </c>
      <c r="AL8" s="112">
        <f>AL12+AL16+AL20+AL24+AL28+AL32+AL36+AL40+AL44+AL48+AL52+AL56+AL60+AL64+AL68+AL72+AL76</f>
        <v>64777.25</v>
      </c>
      <c r="AM8" s="19">
        <f t="shared" si="14"/>
        <v>-9.0397770579535686E-2</v>
      </c>
      <c r="AN8" s="112">
        <f>AN12+AN16+AN20+AN24+AN28+AN32+AN36+AN40+AN44+AN48+AN52+AN56+AN60+AN64+AN68+AN72+AN76</f>
        <v>68280.55</v>
      </c>
      <c r="AO8" s="19">
        <f t="shared" si="15"/>
        <v>-9.0341012793474951E-2</v>
      </c>
      <c r="AP8" s="112">
        <f>AP12+AP16+AP20+AP24+AP28+AP32+AP36+AP40+AP44+AP48+AP52+AP56+AP60+AP64+AP68+AP72+AP76</f>
        <v>72321.95</v>
      </c>
      <c r="AQ8" s="19">
        <f t="shared" si="16"/>
        <v>-5.4854222513100015E-2</v>
      </c>
      <c r="AR8" s="112">
        <f>AR12+AR16+AR20+AR24+AR28+AR32+AR36+AR40+AR44+AR48+AR52+AR56+AR60+AR64+AR68+AR72+AR76</f>
        <v>68511.180000000008</v>
      </c>
      <c r="AS8" s="19">
        <f t="shared" si="17"/>
        <v>-0.16273106531990622</v>
      </c>
      <c r="AT8" s="112">
        <f t="shared" si="18"/>
        <v>796652.14</v>
      </c>
      <c r="AU8" s="19">
        <f t="shared" si="19"/>
        <v>-0.10075961198928418</v>
      </c>
      <c r="AV8" s="18"/>
      <c r="AW8" s="112">
        <f>AW12+AW16+AW20+AW24+AW28+AW32+AW36+AW40+AW44+AW48+AW52+AW56+AW60+AW64+AW68+AW72+AW76</f>
        <v>78542.989999999991</v>
      </c>
      <c r="AX8" s="19"/>
      <c r="AY8" s="112">
        <f>AY12+AY16+AY20+AY24+AY28+AY32+AY36+AY40+AY44+AY48+AY52+AY56+AY60+AY64+AY68+AY72+AY76</f>
        <v>61272.480000000003</v>
      </c>
      <c r="AZ8" s="19"/>
      <c r="BA8" s="112">
        <f>BA12+BA16+BA20+BA24+BA28+BA32+BA36+BA40+BA44+BA48+BA52+BA56+BA60+BA64+BA68+BA72+BA76</f>
        <v>77780.320000000007</v>
      </c>
      <c r="BB8" s="19"/>
      <c r="BC8" s="112">
        <f>BC12+BC16+BC20+BC24+BC28+BC32+BC36+BC40+BC44+BC48+BC52+BC56+BC60+BC64+BC68+BC72+BC76</f>
        <v>78224.619999999981</v>
      </c>
      <c r="BD8" s="19"/>
      <c r="BE8" s="112">
        <f>BE12+BE16+BE20+BE24+BE28+BE32+BE36+BE40+BE44+BE48+BE52+BE56+BE60+BE64+BE68+BE72+BE76</f>
        <v>76625.789999999994</v>
      </c>
      <c r="BF8" s="19"/>
      <c r="BG8" s="112">
        <f>BG12+BG16+BG20+BG24+BG28+BG32+BG36+BG40+BG44+BG48+BG52+BG56+BG60+BG64+BG68+BG72+BG76</f>
        <v>73587.700000000012</v>
      </c>
      <c r="BH8" s="19"/>
      <c r="BI8" s="112">
        <f>BI12+BI16+BI20+BI24+BI28+BI32+BI36+BI40+BI44+BI48+BI52+BI56+BI60+BI64+BI68+BI72+BI76</f>
        <v>69504.00999999998</v>
      </c>
      <c r="BJ8" s="19"/>
      <c r="BK8" s="112">
        <f>BK12+BK16+BK20+BK24+BK28+BK32+BK36+BK40+BK44+BK48+BK52+BK56+BK60+BK64+BK68+BK72+BK76</f>
        <v>65755.910000000033</v>
      </c>
      <c r="BL8" s="19"/>
      <c r="BM8" s="112">
        <f>BM12+BM16+BM20+BM24+BM28+BM32+BM36+BM40+BM44+BM48+BM52+BM56+BM60+BM64+BM68+BM72+BM76</f>
        <v>71214.919999999984</v>
      </c>
      <c r="BN8" s="19"/>
      <c r="BO8" s="112">
        <f>BO12+BO16+BO20+BO24+BO28+BO32+BO36+BO40+BO44+BO48+BO52+BO56+BO60+BO64+BO68+BO72+BO76</f>
        <v>75061.699999999983</v>
      </c>
      <c r="BP8" s="20"/>
      <c r="BQ8" s="112">
        <f>BQ12+BQ16+BQ20+BQ24+BQ28+BQ32+BQ36+BQ40+BQ44+BQ48+BQ52+BQ56+BQ60+BQ64+BQ68+BQ72+BQ76</f>
        <v>76519.360000000001</v>
      </c>
      <c r="BR8" s="19"/>
      <c r="BS8" s="112">
        <f>BS12+BS16+BS20+BS24+BS28+BS32+BS36+BS40+BS44+BS48+BS52+BS56+BS60+BS64+BS68+BS72+BS76</f>
        <v>81826.970000000016</v>
      </c>
      <c r="BT8" s="19"/>
      <c r="BU8" s="112">
        <f t="shared" si="20"/>
        <v>885916.7699999999</v>
      </c>
      <c r="BV8" s="545"/>
      <c r="BW8" s="159"/>
      <c r="BX8" s="546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18"/>
    </row>
    <row r="9" spans="1:88" s="79" customFormat="1" ht="27" customHeight="1">
      <c r="A9" s="732" t="s">
        <v>87</v>
      </c>
      <c r="B9" s="17" t="s">
        <v>468</v>
      </c>
      <c r="C9" s="112">
        <v>4822.1499999999996</v>
      </c>
      <c r="D9" s="19">
        <f t="shared" si="0"/>
        <v>1.6482010809534486E-2</v>
      </c>
      <c r="E9" s="112">
        <v>3448.72</v>
      </c>
      <c r="F9" s="19">
        <f t="shared" si="1"/>
        <v>-0.2108607556124048</v>
      </c>
      <c r="G9" s="112">
        <v>5225.2299999999996</v>
      </c>
      <c r="H9" s="19">
        <f t="shared" si="2"/>
        <v>-7.0433985928146425E-2</v>
      </c>
      <c r="I9" s="112">
        <v>5272.13</v>
      </c>
      <c r="J9" s="19">
        <f t="shared" si="3"/>
        <v>-5.2427913865089271E-2</v>
      </c>
      <c r="K9" s="112">
        <v>5120.95</v>
      </c>
      <c r="L9" s="19">
        <f t="shared" si="4"/>
        <v>-2.144398137266712E-2</v>
      </c>
      <c r="M9" s="25" t="s">
        <v>472</v>
      </c>
      <c r="N9" s="19">
        <f t="shared" si="5"/>
        <v>3.9232863194075707E-2</v>
      </c>
      <c r="O9" s="112">
        <v>4218.74</v>
      </c>
      <c r="P9" s="19">
        <f t="shared" si="6"/>
        <v>1.1899365095355607E-2</v>
      </c>
      <c r="Q9" s="588"/>
      <c r="R9" s="126"/>
      <c r="S9" s="109">
        <f t="shared" si="7"/>
        <v>33078.550000000003</v>
      </c>
      <c r="T9" s="53">
        <f t="shared" si="8"/>
        <v>-0.13902404044994454</v>
      </c>
      <c r="U9" s="540">
        <f t="shared" si="9"/>
        <v>30315.319999999996</v>
      </c>
      <c r="V9" s="112">
        <v>4743.96</v>
      </c>
      <c r="W9" s="19">
        <f t="shared" si="10"/>
        <v>-0.19543988304609305</v>
      </c>
      <c r="X9" s="112">
        <v>4370.2299999999996</v>
      </c>
      <c r="Y9" s="19">
        <f>X9/AY9-1</f>
        <v>0.11228385415341058</v>
      </c>
      <c r="Z9" s="112">
        <v>5621.15</v>
      </c>
      <c r="AA9" s="19">
        <f>Z9/BA9-1</f>
        <v>-0.12476547112083403</v>
      </c>
      <c r="AB9" s="112">
        <v>5563.83</v>
      </c>
      <c r="AC9" s="19">
        <f>AB9/BC9-1</f>
        <v>-0.11391282190122798</v>
      </c>
      <c r="AD9" s="112">
        <v>5233.17</v>
      </c>
      <c r="AE9" s="19">
        <f>AD9/BE9-1</f>
        <v>-0.12526535374370251</v>
      </c>
      <c r="AF9" s="25" t="s">
        <v>473</v>
      </c>
      <c r="AG9" s="19">
        <f t="shared" si="11"/>
        <v>-0.12773302646720386</v>
      </c>
      <c r="AH9" s="112">
        <v>4169.13</v>
      </c>
      <c r="AI9" s="19">
        <f t="shared" si="12"/>
        <v>-0.16402219312510402</v>
      </c>
      <c r="AJ9" s="112">
        <v>3935.38</v>
      </c>
      <c r="AK9" s="19">
        <f t="shared" si="13"/>
        <v>-0.1326795080883324</v>
      </c>
      <c r="AL9" s="112">
        <v>4943.6899999999996</v>
      </c>
      <c r="AM9" s="19">
        <f t="shared" si="14"/>
        <v>-8.6882720609965158E-2</v>
      </c>
      <c r="AN9" s="112">
        <v>5105.99</v>
      </c>
      <c r="AO9" s="19">
        <f t="shared" si="15"/>
        <v>-0.10645711125733248</v>
      </c>
      <c r="AP9" s="112">
        <v>5585.43</v>
      </c>
      <c r="AQ9" s="19">
        <f t="shared" si="16"/>
        <v>-2.3548415857681526E-2</v>
      </c>
      <c r="AR9" s="112">
        <v>5232.59</v>
      </c>
      <c r="AS9" s="19">
        <f t="shared" si="17"/>
        <v>-9.9124706886993486E-2</v>
      </c>
      <c r="AT9" s="112">
        <f t="shared" si="18"/>
        <v>59287.53</v>
      </c>
      <c r="AU9" s="19">
        <f t="shared" si="19"/>
        <v>-0.10407043094662694</v>
      </c>
      <c r="AV9" s="21"/>
      <c r="AW9" s="540">
        <v>5896.34</v>
      </c>
      <c r="AX9" s="20">
        <f>AW9/BX9-1</f>
        <v>0.71604273561485554</v>
      </c>
      <c r="AY9" s="540">
        <v>3929.06</v>
      </c>
      <c r="AZ9" s="20">
        <f>AY9/BY9-1</f>
        <v>-0.22792931406821393</v>
      </c>
      <c r="BA9" s="540">
        <v>6422.45</v>
      </c>
      <c r="BB9" s="20">
        <f>BA9/BZ9-1</f>
        <v>-6.2757136380727774E-3</v>
      </c>
      <c r="BC9" s="540">
        <v>6279.1</v>
      </c>
      <c r="BD9" s="20">
        <f>BC9/CA9-1</f>
        <v>-1.0163046990889879E-2</v>
      </c>
      <c r="BE9" s="540">
        <v>5982.58</v>
      </c>
      <c r="BF9" s="20">
        <f>BE9/CB9-1</f>
        <v>-3.7433791776343317E-2</v>
      </c>
      <c r="BG9" s="540">
        <v>5483.39</v>
      </c>
      <c r="BH9" s="20">
        <f>BG9/CC9-1</f>
        <v>-7.2542234129641892E-2</v>
      </c>
      <c r="BI9" s="540">
        <v>4987.13</v>
      </c>
      <c r="BJ9" s="20">
        <f>BI9/CD9-1</f>
        <v>-9.509673884051284E-2</v>
      </c>
      <c r="BK9" s="540">
        <v>4537.3999999999996</v>
      </c>
      <c r="BL9" s="20">
        <f>BK9/CE9-1</f>
        <v>-0.18091558957325449</v>
      </c>
      <c r="BM9" s="540">
        <v>5414.08</v>
      </c>
      <c r="BN9" s="20">
        <f>BM9/CF9-1</f>
        <v>4.2608832965517873E-2</v>
      </c>
      <c r="BO9" s="540">
        <v>5714.32</v>
      </c>
      <c r="BP9" s="20">
        <f>BO9/CG9-1</f>
        <v>-0.10162371555421412</v>
      </c>
      <c r="BQ9" s="540">
        <v>5720.13</v>
      </c>
      <c r="BR9" s="20">
        <f>BQ9/CH9-1</f>
        <v>-0.12155984084008908</v>
      </c>
      <c r="BS9" s="540">
        <v>5808.34</v>
      </c>
      <c r="BT9" s="20">
        <f>BS9/CI9-1</f>
        <v>-0.12917396310600426</v>
      </c>
      <c r="BU9" s="540">
        <f t="shared" si="20"/>
        <v>66174.319999999992</v>
      </c>
      <c r="BV9" s="541">
        <f>BU9/CJ9-1</f>
        <v>-4.4346255358503561E-2</v>
      </c>
      <c r="BW9" s="542"/>
      <c r="BX9" s="543">
        <v>3436.01</v>
      </c>
      <c r="BY9" s="544">
        <v>5088.99</v>
      </c>
      <c r="BZ9" s="544">
        <v>6463.01</v>
      </c>
      <c r="CA9" s="544">
        <v>6343.57</v>
      </c>
      <c r="CB9" s="544">
        <v>6215.24</v>
      </c>
      <c r="CC9" s="544">
        <v>5912.28</v>
      </c>
      <c r="CD9" s="544">
        <v>5511.23</v>
      </c>
      <c r="CE9" s="544">
        <v>5539.6</v>
      </c>
      <c r="CF9" s="544">
        <v>5192.82</v>
      </c>
      <c r="CG9" s="544">
        <v>6360.72</v>
      </c>
      <c r="CH9" s="544">
        <v>6511.69</v>
      </c>
      <c r="CI9" s="544">
        <v>6669.92</v>
      </c>
      <c r="CJ9" s="540">
        <f>BX9+BY9+BZ9+CA9+CB9+CC9+CD9+CE9+CF9+CG9+CH9+CI9</f>
        <v>69245.08</v>
      </c>
    </row>
    <row r="10" spans="1:88" s="80" customFormat="1" ht="27" customHeight="1">
      <c r="A10" s="597"/>
      <c r="B10" s="17" t="s">
        <v>469</v>
      </c>
      <c r="C10" s="112">
        <v>25612.39</v>
      </c>
      <c r="D10" s="19">
        <f t="shared" si="0"/>
        <v>2.1012721404744195E-2</v>
      </c>
      <c r="E10" s="112">
        <v>18335.28</v>
      </c>
      <c r="F10" s="19">
        <f t="shared" si="1"/>
        <v>-0.2065833321433348</v>
      </c>
      <c r="G10" s="112">
        <v>27748.46</v>
      </c>
      <c r="H10" s="19">
        <f t="shared" si="2"/>
        <v>-6.6616345245315234E-2</v>
      </c>
      <c r="I10" s="112">
        <v>28005.4</v>
      </c>
      <c r="J10" s="19">
        <f t="shared" si="3"/>
        <v>-4.8314873635487143E-2</v>
      </c>
      <c r="K10" s="112">
        <v>27205.78</v>
      </c>
      <c r="L10" s="19">
        <f t="shared" si="4"/>
        <v>-1.6986975315355535E-2</v>
      </c>
      <c r="M10" s="25" t="s">
        <v>474</v>
      </c>
      <c r="N10" s="19">
        <f t="shared" si="5"/>
        <v>4.3863737805140746E-2</v>
      </c>
      <c r="O10" s="112">
        <v>22416.79</v>
      </c>
      <c r="P10" s="19">
        <f t="shared" si="6"/>
        <v>1.5347995725778496E-4</v>
      </c>
      <c r="Q10" s="588"/>
      <c r="R10" s="126"/>
      <c r="S10" s="112">
        <f t="shared" si="7"/>
        <v>175728.08000000002</v>
      </c>
      <c r="T10" s="19">
        <f t="shared" si="8"/>
        <v>-0.13665980133476496</v>
      </c>
      <c r="U10" s="540">
        <f t="shared" si="9"/>
        <v>160320.99</v>
      </c>
      <c r="V10" s="112">
        <v>25085.279999999999</v>
      </c>
      <c r="W10" s="19">
        <f t="shared" si="10"/>
        <v>-0.1955166226506766</v>
      </c>
      <c r="X10" s="112">
        <v>23109.27</v>
      </c>
      <c r="Y10" s="19">
        <f>X10/AW10-1</f>
        <v>-0.2588871410772613</v>
      </c>
      <c r="Z10" s="112">
        <v>29728.89</v>
      </c>
      <c r="AA10" s="19">
        <f>Z10/AY10-1</f>
        <v>0.43095492973474592</v>
      </c>
      <c r="AB10" s="112">
        <v>29427.17</v>
      </c>
      <c r="AC10" s="19">
        <f>AB10/BA10-1</f>
        <v>-0.1337010625031646</v>
      </c>
      <c r="AD10" s="112">
        <v>27675.91</v>
      </c>
      <c r="AE10" s="19">
        <f>AD10/BC10-1</f>
        <v>-0.16662797297765264</v>
      </c>
      <c r="AF10" s="25" t="s">
        <v>475</v>
      </c>
      <c r="AG10" s="19">
        <f t="shared" si="11"/>
        <v>-0.12772907204222572</v>
      </c>
      <c r="AH10" s="112">
        <v>22413.35</v>
      </c>
      <c r="AI10" s="19">
        <f t="shared" si="12"/>
        <v>-0.15009840093736859</v>
      </c>
      <c r="AJ10" s="112">
        <v>20810.080000000002</v>
      </c>
      <c r="AK10" s="19">
        <f t="shared" si="13"/>
        <v>-0.1326845788910157</v>
      </c>
      <c r="AL10" s="112">
        <v>26146.38</v>
      </c>
      <c r="AM10" s="19">
        <f t="shared" si="14"/>
        <v>-8.6899081569186465E-2</v>
      </c>
      <c r="AN10" s="112">
        <v>27005.22</v>
      </c>
      <c r="AO10" s="19">
        <f t="shared" si="15"/>
        <v>-0.10643007744099275</v>
      </c>
      <c r="AP10" s="112">
        <v>29546.41</v>
      </c>
      <c r="AQ10" s="19">
        <f t="shared" si="16"/>
        <v>-2.339993310055144E-2</v>
      </c>
      <c r="AR10" s="112">
        <v>27676.6</v>
      </c>
      <c r="AS10" s="19">
        <f t="shared" si="17"/>
        <v>-9.9122089486264109E-2</v>
      </c>
      <c r="AT10" s="112">
        <f t="shared" si="18"/>
        <v>313919.02999999997</v>
      </c>
      <c r="AU10" s="19">
        <f t="shared" si="19"/>
        <v>-0.10301285688401907</v>
      </c>
      <c r="AV10" s="18"/>
      <c r="AW10" s="112">
        <v>31181.85</v>
      </c>
      <c r="AX10" s="19"/>
      <c r="AY10" s="112">
        <v>20775.560000000001</v>
      </c>
      <c r="AZ10" s="19"/>
      <c r="BA10" s="112">
        <v>33968.839999999997</v>
      </c>
      <c r="BB10" s="19"/>
      <c r="BC10" s="112">
        <v>33209.550000000003</v>
      </c>
      <c r="BD10" s="19"/>
      <c r="BE10" s="112">
        <v>31638.31</v>
      </c>
      <c r="BF10" s="19"/>
      <c r="BG10" s="112">
        <v>28998.41</v>
      </c>
      <c r="BH10" s="19"/>
      <c r="BI10" s="112">
        <v>26371.7</v>
      </c>
      <c r="BJ10" s="19"/>
      <c r="BK10" s="112">
        <v>23993.67</v>
      </c>
      <c r="BL10" s="19"/>
      <c r="BM10" s="112">
        <v>28634.71</v>
      </c>
      <c r="BN10" s="19"/>
      <c r="BO10" s="112">
        <v>30221.72</v>
      </c>
      <c r="BP10" s="20"/>
      <c r="BQ10" s="112">
        <v>30254.36</v>
      </c>
      <c r="BR10" s="19"/>
      <c r="BS10" s="112">
        <v>30721.81</v>
      </c>
      <c r="BT10" s="19"/>
      <c r="BU10" s="112">
        <f t="shared" si="20"/>
        <v>349970.49</v>
      </c>
      <c r="BV10" s="545"/>
      <c r="BW10" s="159"/>
      <c r="BX10" s="546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18"/>
    </row>
    <row r="11" spans="1:88" s="80" customFormat="1" ht="27" customHeight="1">
      <c r="A11" s="597"/>
      <c r="B11" s="17" t="s">
        <v>470</v>
      </c>
      <c r="C11" s="112">
        <v>4796.5</v>
      </c>
      <c r="D11" s="19">
        <f t="shared" si="0"/>
        <v>1.5340715448462383E-2</v>
      </c>
      <c r="E11" s="112">
        <v>3427.95</v>
      </c>
      <c r="F11" s="19">
        <f t="shared" si="1"/>
        <v>-0.21226974409883093</v>
      </c>
      <c r="G11" s="112">
        <v>5195.34</v>
      </c>
      <c r="H11" s="19">
        <f t="shared" si="2"/>
        <v>-7.2028721466080858E-2</v>
      </c>
      <c r="I11" s="112">
        <v>5245.79</v>
      </c>
      <c r="J11" s="19">
        <f t="shared" si="3"/>
        <v>-5.3422593538258956E-2</v>
      </c>
      <c r="K11" s="112">
        <v>5095.37</v>
      </c>
      <c r="L11" s="19">
        <f t="shared" si="4"/>
        <v>-2.2559116971707205E-2</v>
      </c>
      <c r="M11" s="25" t="s">
        <v>476</v>
      </c>
      <c r="N11" s="19">
        <f t="shared" si="5"/>
        <v>3.9553317754652539E-2</v>
      </c>
      <c r="O11" s="112">
        <v>4198.33</v>
      </c>
      <c r="P11" s="19">
        <f t="shared" si="6"/>
        <v>1.2699967194766515E-2</v>
      </c>
      <c r="Q11" s="588"/>
      <c r="R11" s="126"/>
      <c r="S11" s="112">
        <f t="shared" si="7"/>
        <v>32906.14</v>
      </c>
      <c r="T11" s="19">
        <f t="shared" si="8"/>
        <v>-0.13960056153466605</v>
      </c>
      <c r="U11" s="540">
        <f t="shared" si="9"/>
        <v>30187.77</v>
      </c>
      <c r="V11" s="112">
        <v>4724.03</v>
      </c>
      <c r="W11" s="19">
        <f t="shared" si="10"/>
        <v>-0.19501779844559675</v>
      </c>
      <c r="X11" s="112">
        <v>4351.68</v>
      </c>
      <c r="Y11" s="19">
        <f>X11/AY11-1</f>
        <v>0.11268844478082118</v>
      </c>
      <c r="Z11" s="112">
        <v>5598.6</v>
      </c>
      <c r="AA11" s="19">
        <f>Z11/BA11-1</f>
        <v>-0.12430063394590263</v>
      </c>
      <c r="AB11" s="112">
        <v>5541.85</v>
      </c>
      <c r="AC11" s="19">
        <f>AB11/BC11-1</f>
        <v>-0.11344017558902952</v>
      </c>
      <c r="AD11" s="112">
        <v>5212.97</v>
      </c>
      <c r="AE11" s="19">
        <f>AD11/BE11-1</f>
        <v>-0.12439153847962725</v>
      </c>
      <c r="AF11" s="25" t="s">
        <v>477</v>
      </c>
      <c r="AG11" s="19">
        <f t="shared" si="11"/>
        <v>-0.12794950923977977</v>
      </c>
      <c r="AH11" s="112">
        <v>4145.68</v>
      </c>
      <c r="AI11" s="19">
        <f t="shared" si="12"/>
        <v>-0.16437453262032942</v>
      </c>
      <c r="AJ11" s="112">
        <v>3911.74</v>
      </c>
      <c r="AK11" s="19">
        <f t="shared" si="13"/>
        <v>-0.13344542580740926</v>
      </c>
      <c r="AL11" s="112">
        <v>4917.84</v>
      </c>
      <c r="AM11" s="19">
        <f t="shared" si="14"/>
        <v>-8.7338497455673791E-2</v>
      </c>
      <c r="AN11" s="112">
        <v>5076.96</v>
      </c>
      <c r="AO11" s="19">
        <f t="shared" si="15"/>
        <v>-0.10718443460430571</v>
      </c>
      <c r="AP11" s="112">
        <v>5556.94</v>
      </c>
      <c r="AQ11" s="19">
        <f t="shared" si="16"/>
        <v>-2.4250884540083173E-2</v>
      </c>
      <c r="AR11" s="112">
        <v>5204.71</v>
      </c>
      <c r="AS11" s="19">
        <f t="shared" si="17"/>
        <v>-0.10009163842589397</v>
      </c>
      <c r="AT11" s="112">
        <f t="shared" si="18"/>
        <v>59001.64</v>
      </c>
      <c r="AU11" s="19">
        <f t="shared" si="19"/>
        <v>-0.10417556456247401</v>
      </c>
      <c r="AV11" s="18"/>
      <c r="AW11" s="112">
        <v>5868.49</v>
      </c>
      <c r="AX11" s="19"/>
      <c r="AY11" s="112">
        <v>3910.96</v>
      </c>
      <c r="AZ11" s="19"/>
      <c r="BA11" s="112">
        <v>6393.29</v>
      </c>
      <c r="BB11" s="19"/>
      <c r="BC11" s="112">
        <v>6250.96</v>
      </c>
      <c r="BD11" s="19"/>
      <c r="BE11" s="112">
        <v>5953.54</v>
      </c>
      <c r="BF11" s="19"/>
      <c r="BG11" s="112">
        <v>5456.84</v>
      </c>
      <c r="BH11" s="19"/>
      <c r="BI11" s="112">
        <v>4961.17</v>
      </c>
      <c r="BJ11" s="19">
        <f>BI11/CD11-1</f>
        <v>-8.9860576041093321E-2</v>
      </c>
      <c r="BK11" s="112">
        <v>4514.13</v>
      </c>
      <c r="BL11" s="19">
        <f>BK11/CE11-1</f>
        <v>-0.17651211663492483</v>
      </c>
      <c r="BM11" s="112">
        <v>5388.46</v>
      </c>
      <c r="BN11" s="19">
        <f>BM11/CF11-1</f>
        <v>5.1741334317060961E-2</v>
      </c>
      <c r="BO11" s="112">
        <v>5686.46</v>
      </c>
      <c r="BP11" s="19">
        <f>BO11/CG11-1</f>
        <v>-9.6167845505841232E-2</v>
      </c>
      <c r="BQ11" s="112">
        <v>5695.05</v>
      </c>
      <c r="BR11" s="19">
        <f>BQ11/CH11-1</f>
        <v>-0.11524545314725942</v>
      </c>
      <c r="BS11" s="112">
        <v>5783.6</v>
      </c>
      <c r="BT11" s="19">
        <f>BS11/CI11-1</f>
        <v>-0.11458389147697423</v>
      </c>
      <c r="BU11" s="112">
        <f t="shared" si="20"/>
        <v>65862.95</v>
      </c>
      <c r="BV11" s="545"/>
      <c r="BW11" s="159"/>
      <c r="BX11" s="546"/>
      <c r="BY11" s="24"/>
      <c r="BZ11" s="24"/>
      <c r="CA11" s="24"/>
      <c r="CB11" s="24"/>
      <c r="CC11" s="24"/>
      <c r="CD11" s="137">
        <v>5451</v>
      </c>
      <c r="CE11" s="137">
        <v>5481.72</v>
      </c>
      <c r="CF11" s="137">
        <v>5123.37</v>
      </c>
      <c r="CG11" s="137">
        <v>6291.5</v>
      </c>
      <c r="CH11" s="137">
        <v>6436.87</v>
      </c>
      <c r="CI11" s="137">
        <v>6532.07</v>
      </c>
      <c r="CJ11" s="112">
        <f>BX11+BY11+BZ11+CA11+CB11+CC11+CD11+CE11+CF11+CG11+CH11+CI11</f>
        <v>35316.53</v>
      </c>
    </row>
    <row r="12" spans="1:88" s="80" customFormat="1" ht="27" customHeight="1">
      <c r="A12" s="598"/>
      <c r="B12" s="17" t="s">
        <v>471</v>
      </c>
      <c r="C12" s="112">
        <v>25023.37</v>
      </c>
      <c r="D12" s="19">
        <f t="shared" si="0"/>
        <v>1.8661548262870475E-2</v>
      </c>
      <c r="E12" s="112">
        <v>17905.71</v>
      </c>
      <c r="F12" s="19">
        <f t="shared" si="1"/>
        <v>-0.20871820525579432</v>
      </c>
      <c r="G12" s="26" t="s">
        <v>478</v>
      </c>
      <c r="H12" s="19">
        <f t="shared" si="2"/>
        <v>-6.9218884391427538E-2</v>
      </c>
      <c r="I12" s="112">
        <v>27368.77</v>
      </c>
      <c r="J12" s="19">
        <f t="shared" si="3"/>
        <v>-5.0276532204949542E-2</v>
      </c>
      <c r="K12" s="112">
        <v>26587.439999999999</v>
      </c>
      <c r="L12" s="19">
        <f t="shared" si="4"/>
        <v>-1.9183287251290815E-2</v>
      </c>
      <c r="M12" s="25" t="s">
        <v>479</v>
      </c>
      <c r="N12" s="19">
        <f t="shared" si="5"/>
        <v>4.3032232044207808E-2</v>
      </c>
      <c r="O12" s="112">
        <v>21912.54</v>
      </c>
      <c r="P12" s="19">
        <f t="shared" si="6"/>
        <v>-4.2423446207062732E-4</v>
      </c>
      <c r="Q12" s="588"/>
      <c r="R12" s="126"/>
      <c r="S12" s="112">
        <f t="shared" si="7"/>
        <v>171705.17</v>
      </c>
      <c r="T12" s="19">
        <f t="shared" si="8"/>
        <v>-0.13819632280396865</v>
      </c>
      <c r="U12" s="540">
        <f t="shared" si="9"/>
        <v>156976.42000000001</v>
      </c>
      <c r="V12" s="112">
        <v>24564.95</v>
      </c>
      <c r="W12" s="19">
        <f t="shared" si="10"/>
        <v>-0.1950180478205803</v>
      </c>
      <c r="X12" s="112">
        <v>22628.74</v>
      </c>
      <c r="Y12" s="19">
        <f>X12/AY12-1</f>
        <v>0.11268875089184771</v>
      </c>
      <c r="Z12" s="112">
        <v>29112.720000000001</v>
      </c>
      <c r="AA12" s="19">
        <f>Z12/BA12-1</f>
        <v>-0.12430042322026391</v>
      </c>
      <c r="AB12" s="112">
        <v>28817.62</v>
      </c>
      <c r="AC12" s="19">
        <f>AB12/BC12-1</f>
        <v>-0.11344012103987733</v>
      </c>
      <c r="AD12" s="112">
        <v>27107.45</v>
      </c>
      <c r="AE12" s="19">
        <f>AD12/BE12-1</f>
        <v>-0.12439111840405193</v>
      </c>
      <c r="AF12" s="25" t="s">
        <v>480</v>
      </c>
      <c r="AG12" s="19">
        <f t="shared" si="11"/>
        <v>-0.12794914780566524</v>
      </c>
      <c r="AH12" s="112">
        <v>21921.84</v>
      </c>
      <c r="AI12" s="19">
        <f t="shared" si="12"/>
        <v>-0.15025304208685297</v>
      </c>
      <c r="AJ12" s="112">
        <v>20341.05</v>
      </c>
      <c r="AK12" s="19">
        <f t="shared" si="13"/>
        <v>-0.13344511910680446</v>
      </c>
      <c r="AL12" s="112">
        <v>25572.77</v>
      </c>
      <c r="AM12" s="19">
        <f t="shared" si="14"/>
        <v>-8.7338360934461456E-2</v>
      </c>
      <c r="AN12" s="112">
        <v>26400.2</v>
      </c>
      <c r="AO12" s="19">
        <f t="shared" si="15"/>
        <v>-0.10718410366866771</v>
      </c>
      <c r="AP12" s="112">
        <v>28896.080000000002</v>
      </c>
      <c r="AQ12" s="19">
        <f t="shared" si="16"/>
        <v>-2.4251154680211329E-2</v>
      </c>
      <c r="AR12" s="112">
        <v>27064.5</v>
      </c>
      <c r="AS12" s="19">
        <f t="shared" si="17"/>
        <v>-0.10009137242175492</v>
      </c>
      <c r="AT12" s="112">
        <f t="shared" si="18"/>
        <v>307172.86</v>
      </c>
      <c r="AU12" s="19">
        <f t="shared" si="19"/>
        <v>-0.10311170361319388</v>
      </c>
      <c r="AV12" s="18"/>
      <c r="AW12" s="112">
        <v>30516.15</v>
      </c>
      <c r="AX12" s="19"/>
      <c r="AY12" s="112">
        <v>20336.990000000002</v>
      </c>
      <c r="AZ12" s="19"/>
      <c r="BA12" s="112">
        <v>33245.1</v>
      </c>
      <c r="BB12" s="19"/>
      <c r="BC12" s="112">
        <v>32504.99</v>
      </c>
      <c r="BD12" s="19"/>
      <c r="BE12" s="112">
        <v>30958.400000000001</v>
      </c>
      <c r="BF12" s="19"/>
      <c r="BG12" s="112">
        <v>28375.57</v>
      </c>
      <c r="BH12" s="19"/>
      <c r="BI12" s="112">
        <v>25798.080000000002</v>
      </c>
      <c r="BJ12" s="19"/>
      <c r="BK12" s="112">
        <v>23473.47</v>
      </c>
      <c r="BL12" s="19"/>
      <c r="BM12" s="112">
        <v>28019.99</v>
      </c>
      <c r="BN12" s="19"/>
      <c r="BO12" s="112">
        <v>29569.59</v>
      </c>
      <c r="BP12" s="20"/>
      <c r="BQ12" s="112">
        <v>29614.26</v>
      </c>
      <c r="BR12" s="19"/>
      <c r="BS12" s="112">
        <v>30074.720000000001</v>
      </c>
      <c r="BT12" s="19"/>
      <c r="BU12" s="112">
        <f t="shared" si="20"/>
        <v>342487.31000000006</v>
      </c>
      <c r="BV12" s="545"/>
      <c r="BW12" s="159"/>
      <c r="BX12" s="546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18"/>
    </row>
    <row r="13" spans="1:88" s="79" customFormat="1" ht="27" customHeight="1">
      <c r="A13" s="716" t="s">
        <v>94</v>
      </c>
      <c r="B13" s="17" t="s">
        <v>468</v>
      </c>
      <c r="C13" s="112">
        <v>1058.57</v>
      </c>
      <c r="D13" s="19">
        <f t="shared" si="0"/>
        <v>-4.4163325748546312E-2</v>
      </c>
      <c r="E13" s="112">
        <v>859.16</v>
      </c>
      <c r="F13" s="19">
        <f t="shared" si="1"/>
        <v>-0.22092854552049324</v>
      </c>
      <c r="G13" s="112">
        <v>1103.48</v>
      </c>
      <c r="H13" s="19">
        <f t="shared" si="2"/>
        <v>-5.7574310504833193E-3</v>
      </c>
      <c r="I13" s="112">
        <v>1071.21</v>
      </c>
      <c r="J13" s="19">
        <f t="shared" si="3"/>
        <v>-9.5208331573657268E-2</v>
      </c>
      <c r="K13" s="112">
        <v>1064.46</v>
      </c>
      <c r="L13" s="19">
        <f t="shared" si="4"/>
        <v>-9.702758644090792E-2</v>
      </c>
      <c r="M13" s="25" t="s">
        <v>481</v>
      </c>
      <c r="N13" s="19">
        <f t="shared" si="5"/>
        <v>-3.770729013955787E-2</v>
      </c>
      <c r="O13" s="112">
        <v>941.69</v>
      </c>
      <c r="P13" s="19">
        <f t="shared" si="6"/>
        <v>-2.5145448145924343E-2</v>
      </c>
      <c r="Q13" s="588"/>
      <c r="R13" s="126"/>
      <c r="S13" s="109">
        <f t="shared" si="7"/>
        <v>7109.42</v>
      </c>
      <c r="T13" s="53">
        <f t="shared" si="8"/>
        <v>-0.17771102801446714</v>
      </c>
      <c r="U13" s="540">
        <f t="shared" si="9"/>
        <v>6733.38</v>
      </c>
      <c r="V13" s="112">
        <v>1107.48</v>
      </c>
      <c r="W13" s="19">
        <f t="shared" si="10"/>
        <v>-0.12011885561743751</v>
      </c>
      <c r="X13" s="112">
        <v>1102.8</v>
      </c>
      <c r="Y13" s="19">
        <f>X13/AY13-1</f>
        <v>0.1377282575054164</v>
      </c>
      <c r="Z13" s="112">
        <v>1109.8699999999999</v>
      </c>
      <c r="AA13" s="19">
        <f>Z13/BA13-1</f>
        <v>-7.8594318162950261E-2</v>
      </c>
      <c r="AB13" s="112">
        <v>1183.93</v>
      </c>
      <c r="AC13" s="19">
        <f>AB13/BC13-1</f>
        <v>-5.0562158174148664E-2</v>
      </c>
      <c r="AD13" s="112">
        <v>1178.8399999999999</v>
      </c>
      <c r="AE13" s="19">
        <f>AD13/BE13-1</f>
        <v>-4.027484918302382E-2</v>
      </c>
      <c r="AF13" s="25" t="s">
        <v>482</v>
      </c>
      <c r="AG13" s="19">
        <f t="shared" si="11"/>
        <v>-9.0809949973169046E-2</v>
      </c>
      <c r="AH13" s="112">
        <v>965.98</v>
      </c>
      <c r="AI13" s="19">
        <f t="shared" si="12"/>
        <v>-0.13794118959439561</v>
      </c>
      <c r="AJ13" s="112">
        <v>946.53</v>
      </c>
      <c r="AK13" s="19">
        <f t="shared" si="13"/>
        <v>-0.12477461233321319</v>
      </c>
      <c r="AL13" s="112">
        <v>1006.91</v>
      </c>
      <c r="AM13" s="19">
        <f t="shared" si="14"/>
        <v>-9.0588054659911044E-2</v>
      </c>
      <c r="AN13" s="112">
        <v>1069.55</v>
      </c>
      <c r="AO13" s="19">
        <f t="shared" si="15"/>
        <v>-7.6628881732869414E-2</v>
      </c>
      <c r="AP13" s="112">
        <v>1057.5899999999999</v>
      </c>
      <c r="AQ13" s="19">
        <f t="shared" si="16"/>
        <v>-0.10009189768724158</v>
      </c>
      <c r="AR13" s="112">
        <v>1085.74</v>
      </c>
      <c r="AS13" s="19">
        <f t="shared" si="17"/>
        <v>-6.0453444098303777E-2</v>
      </c>
      <c r="AT13" s="112">
        <f t="shared" si="18"/>
        <v>12865.68</v>
      </c>
      <c r="AU13" s="19">
        <f t="shared" si="19"/>
        <v>-7.1843388252675999E-2</v>
      </c>
      <c r="AV13" s="21"/>
      <c r="AW13" s="540">
        <v>1258.67</v>
      </c>
      <c r="AX13" s="20">
        <f>AW13/BX13-1</f>
        <v>0.17015916105760298</v>
      </c>
      <c r="AY13" s="540">
        <v>969.3</v>
      </c>
      <c r="AZ13" s="20">
        <f>AY13/BY13-1</f>
        <v>-0.15773100919344463</v>
      </c>
      <c r="BA13" s="540">
        <v>1204.54</v>
      </c>
      <c r="BB13" s="20">
        <f>BA13/BZ13-1</f>
        <v>-7.5226379493602558E-3</v>
      </c>
      <c r="BC13" s="540">
        <v>1246.98</v>
      </c>
      <c r="BD13" s="20">
        <f>BC13/CA13-1</f>
        <v>-2.3125734430082256E-2</v>
      </c>
      <c r="BE13" s="540">
        <v>1228.31</v>
      </c>
      <c r="BF13" s="20">
        <f>BE13/CB13-1</f>
        <v>2.2050074471006154E-2</v>
      </c>
      <c r="BG13" s="540">
        <v>1155.3800000000001</v>
      </c>
      <c r="BH13" s="20">
        <f>BG13/CC13-1</f>
        <v>-6.5520206362853495E-3</v>
      </c>
      <c r="BI13" s="540">
        <v>1120.55</v>
      </c>
      <c r="BJ13" s="20">
        <f>BI13/CD13-1</f>
        <v>-2.0305834364953146E-3</v>
      </c>
      <c r="BK13" s="540">
        <v>1081.47</v>
      </c>
      <c r="BL13" s="20">
        <f>BK13/CE13-1</f>
        <v>-2.6544610066969065E-2</v>
      </c>
      <c r="BM13" s="540">
        <v>1107.21</v>
      </c>
      <c r="BN13" s="20">
        <f>BM13/CF13-1</f>
        <v>-0.11679682202882835</v>
      </c>
      <c r="BO13" s="540">
        <v>1158.31</v>
      </c>
      <c r="BP13" s="20">
        <f>BO13/CG13-1</f>
        <v>-5.8093108355356859E-2</v>
      </c>
      <c r="BQ13" s="540">
        <v>1175.22</v>
      </c>
      <c r="BR13" s="20">
        <f>BQ13/CH13-1</f>
        <v>-4.9843556719784465E-2</v>
      </c>
      <c r="BS13" s="540">
        <v>1155.5999999999999</v>
      </c>
      <c r="BT13" s="20">
        <f>BS13/CI13-1</f>
        <v>-2.6945099360053848E-2</v>
      </c>
      <c r="BU13" s="540">
        <f t="shared" si="20"/>
        <v>13861.539999999999</v>
      </c>
      <c r="BV13" s="541">
        <f>BU13/CJ13-1</f>
        <v>-2.5419248151595908E-2</v>
      </c>
      <c r="BW13" s="542"/>
      <c r="BX13" s="543">
        <v>1075.6400000000001</v>
      </c>
      <c r="BY13" s="544">
        <v>1150.82</v>
      </c>
      <c r="BZ13" s="544">
        <v>1213.67</v>
      </c>
      <c r="CA13" s="544">
        <v>1276.5</v>
      </c>
      <c r="CB13" s="544">
        <v>1201.81</v>
      </c>
      <c r="CC13" s="544">
        <v>1163</v>
      </c>
      <c r="CD13" s="544">
        <v>1122.83</v>
      </c>
      <c r="CE13" s="544">
        <v>1110.96</v>
      </c>
      <c r="CF13" s="544">
        <v>1253.6300000000001</v>
      </c>
      <c r="CG13" s="544">
        <v>1229.75</v>
      </c>
      <c r="CH13" s="544">
        <v>1236.8699999999999</v>
      </c>
      <c r="CI13" s="544">
        <v>1187.5999999999999</v>
      </c>
      <c r="CJ13" s="540">
        <f>BX13+BY13+BZ13+CA13+CB13+CC13+CD13+CE13+CF13+CG13+CH13+CI13</f>
        <v>14223.08</v>
      </c>
    </row>
    <row r="14" spans="1:88" s="80" customFormat="1" ht="27" customHeight="1">
      <c r="A14" s="597"/>
      <c r="B14" s="17" t="s">
        <v>469</v>
      </c>
      <c r="C14" s="112">
        <v>8176.61</v>
      </c>
      <c r="D14" s="19">
        <f t="shared" si="0"/>
        <v>-3.9961441641148898E-2</v>
      </c>
      <c r="E14" s="112">
        <v>6631.65</v>
      </c>
      <c r="F14" s="19">
        <f t="shared" si="1"/>
        <v>-0.22140337941916832</v>
      </c>
      <c r="G14" s="112">
        <v>8516.98</v>
      </c>
      <c r="H14" s="19">
        <f t="shared" si="2"/>
        <v>-1.2711337715852755E-3</v>
      </c>
      <c r="I14" s="112">
        <v>8273.43</v>
      </c>
      <c r="J14" s="19">
        <f t="shared" si="3"/>
        <v>-9.5147319377911876E-2</v>
      </c>
      <c r="K14" s="112">
        <v>8221.81</v>
      </c>
      <c r="L14" s="19">
        <f t="shared" si="4"/>
        <v>-9.3080025238151953E-2</v>
      </c>
      <c r="M14" s="25" t="s">
        <v>483</v>
      </c>
      <c r="N14" s="19">
        <f t="shared" si="5"/>
        <v>-3.5499184097314895E-2</v>
      </c>
      <c r="O14" s="112">
        <v>7279.12</v>
      </c>
      <c r="P14" s="19">
        <f t="shared" si="6"/>
        <v>-2.3338065170547484E-2</v>
      </c>
      <c r="Q14" s="588"/>
      <c r="R14" s="126"/>
      <c r="S14" s="112">
        <f t="shared" si="7"/>
        <v>54901.64</v>
      </c>
      <c r="T14" s="19">
        <f t="shared" si="8"/>
        <v>-0.17590867239400532</v>
      </c>
      <c r="U14" s="540">
        <f t="shared" si="9"/>
        <v>51860.46</v>
      </c>
      <c r="V14" s="112">
        <v>8516.9599999999991</v>
      </c>
      <c r="W14" s="19">
        <f t="shared" si="10"/>
        <v>-0.12077638792969081</v>
      </c>
      <c r="X14" s="112">
        <v>8517.44</v>
      </c>
      <c r="Y14" s="19">
        <f>X14/AW14-1</f>
        <v>-0.12072683652475347</v>
      </c>
      <c r="Z14" s="112">
        <v>8527.82</v>
      </c>
      <c r="AA14" s="19">
        <f>Z14/AY14-1</f>
        <v>0.14428062303423239</v>
      </c>
      <c r="AB14" s="112">
        <v>9143.4</v>
      </c>
      <c r="AC14" s="19">
        <f>AB14/BA14-1</f>
        <v>-1.1233573548113718E-2</v>
      </c>
      <c r="AD14" s="112">
        <v>9065.64</v>
      </c>
      <c r="AE14" s="19">
        <f>AD14/BC14-1</f>
        <v>-5.499804550074272E-2</v>
      </c>
      <c r="AF14" s="25" t="s">
        <v>484</v>
      </c>
      <c r="AG14" s="19">
        <f t="shared" si="11"/>
        <v>-9.0532962165127961E-2</v>
      </c>
      <c r="AH14" s="112">
        <v>7453.06</v>
      </c>
      <c r="AI14" s="19">
        <f t="shared" si="12"/>
        <v>-0.13736134002481526</v>
      </c>
      <c r="AJ14" s="112">
        <v>7307.3</v>
      </c>
      <c r="AK14" s="19">
        <f t="shared" si="13"/>
        <v>-0.12356852604359059</v>
      </c>
      <c r="AL14" s="112">
        <v>7771.35</v>
      </c>
      <c r="AM14" s="19">
        <f t="shared" si="14"/>
        <v>-8.7505577343071184E-2</v>
      </c>
      <c r="AN14" s="112">
        <v>8258.64</v>
      </c>
      <c r="AO14" s="19">
        <f t="shared" si="15"/>
        <v>-7.2497492747780057E-2</v>
      </c>
      <c r="AP14" s="112">
        <v>8160.01</v>
      </c>
      <c r="AQ14" s="19">
        <f t="shared" si="16"/>
        <v>-9.8138143846789649E-2</v>
      </c>
      <c r="AR14" s="112">
        <v>8368.2800000000007</v>
      </c>
      <c r="AS14" s="19">
        <f t="shared" si="17"/>
        <v>-5.8415021648528742E-2</v>
      </c>
      <c r="AT14" s="112">
        <f t="shared" si="18"/>
        <v>99179.099999999991</v>
      </c>
      <c r="AU14" s="19">
        <f t="shared" si="19"/>
        <v>-7.0169727909205504E-2</v>
      </c>
      <c r="AV14" s="18"/>
      <c r="AW14" s="112">
        <v>9686.91</v>
      </c>
      <c r="AX14" s="19"/>
      <c r="AY14" s="112">
        <v>7452.56</v>
      </c>
      <c r="AZ14" s="19"/>
      <c r="BA14" s="112">
        <v>9247.2800000000007</v>
      </c>
      <c r="BB14" s="19"/>
      <c r="BC14" s="112">
        <v>9593.25</v>
      </c>
      <c r="BD14" s="19"/>
      <c r="BE14" s="112">
        <v>9455.65</v>
      </c>
      <c r="BF14" s="19"/>
      <c r="BG14" s="112">
        <v>8894.44</v>
      </c>
      <c r="BH14" s="19"/>
      <c r="BI14" s="112">
        <v>8639.84</v>
      </c>
      <c r="BJ14" s="19"/>
      <c r="BK14" s="112">
        <v>8337.56</v>
      </c>
      <c r="BL14" s="19"/>
      <c r="BM14" s="112">
        <v>8516.6</v>
      </c>
      <c r="BN14" s="19"/>
      <c r="BO14" s="112">
        <v>8904.17</v>
      </c>
      <c r="BP14" s="20"/>
      <c r="BQ14" s="112">
        <v>9047.9599999999991</v>
      </c>
      <c r="BR14" s="19"/>
      <c r="BS14" s="112">
        <v>8887.44</v>
      </c>
      <c r="BT14" s="19"/>
      <c r="BU14" s="112">
        <f t="shared" si="20"/>
        <v>106663.66</v>
      </c>
      <c r="BV14" s="545"/>
      <c r="BW14" s="159"/>
      <c r="BX14" s="546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18"/>
    </row>
    <row r="15" spans="1:88" s="80" customFormat="1" ht="27" customHeight="1">
      <c r="A15" s="597"/>
      <c r="B15" s="17" t="s">
        <v>470</v>
      </c>
      <c r="C15" s="112">
        <v>952.52</v>
      </c>
      <c r="D15" s="19">
        <f t="shared" si="0"/>
        <v>-6.9786519267954539E-2</v>
      </c>
      <c r="E15" s="112">
        <v>758.43</v>
      </c>
      <c r="F15" s="19">
        <f t="shared" si="1"/>
        <v>-0.25527297721916731</v>
      </c>
      <c r="G15" s="112">
        <v>991.68</v>
      </c>
      <c r="H15" s="19">
        <f t="shared" si="2"/>
        <v>-3.0871617461667E-2</v>
      </c>
      <c r="I15" s="112">
        <v>960.81</v>
      </c>
      <c r="J15" s="19">
        <f t="shared" si="3"/>
        <v>-0.11822361719115682</v>
      </c>
      <c r="K15" s="112">
        <v>923.06</v>
      </c>
      <c r="L15" s="19">
        <f t="shared" si="4"/>
        <v>-0.15458308909730367</v>
      </c>
      <c r="M15" s="25" t="s">
        <v>485</v>
      </c>
      <c r="N15" s="19">
        <f t="shared" si="5"/>
        <v>-5.8343019501485127E-2</v>
      </c>
      <c r="O15" s="112">
        <v>806.39</v>
      </c>
      <c r="P15" s="19">
        <f t="shared" si="6"/>
        <v>-6.7088549017793153E-2</v>
      </c>
      <c r="Q15" s="588"/>
      <c r="R15" s="126"/>
      <c r="S15" s="112">
        <f t="shared" si="7"/>
        <v>6267.84</v>
      </c>
      <c r="T15" s="19">
        <f t="shared" si="8"/>
        <v>-0.20507204377034782</v>
      </c>
      <c r="U15" s="540">
        <f t="shared" si="9"/>
        <v>6176.2800000000007</v>
      </c>
      <c r="V15" s="112">
        <v>1023.98</v>
      </c>
      <c r="W15" s="19">
        <f t="shared" si="10"/>
        <v>-0.15231338526619043</v>
      </c>
      <c r="X15" s="112">
        <v>1018.4</v>
      </c>
      <c r="Y15" s="19">
        <f>X15/AY15-1</f>
        <v>0.15203619909502253</v>
      </c>
      <c r="Z15" s="112">
        <v>1023.27</v>
      </c>
      <c r="AA15" s="19">
        <f>Z15/BA15-1</f>
        <v>-7.8923443899365453E-2</v>
      </c>
      <c r="AB15" s="112">
        <v>1089.6300000000001</v>
      </c>
      <c r="AC15" s="19">
        <f>AB15/BC15-1</f>
        <v>-5.0960684237113973E-2</v>
      </c>
      <c r="AD15" s="112">
        <v>1091.8399999999999</v>
      </c>
      <c r="AE15" s="19">
        <f>AD15/BE15-1</f>
        <v>-3.0569934385182962E-2</v>
      </c>
      <c r="AF15" s="25" t="s">
        <v>486</v>
      </c>
      <c r="AG15" s="19">
        <f t="shared" si="11"/>
        <v>-0.12268907563025211</v>
      </c>
      <c r="AH15" s="112">
        <v>864.38</v>
      </c>
      <c r="AI15" s="19">
        <f t="shared" si="12"/>
        <v>-0.15772959805115716</v>
      </c>
      <c r="AJ15" s="112">
        <v>844.13</v>
      </c>
      <c r="AK15" s="19">
        <f t="shared" si="13"/>
        <v>-0.15219902176423916</v>
      </c>
      <c r="AL15" s="112">
        <v>914.31</v>
      </c>
      <c r="AM15" s="19">
        <f t="shared" si="14"/>
        <v>-0.10485505330866163</v>
      </c>
      <c r="AN15" s="112">
        <v>960.05</v>
      </c>
      <c r="AO15" s="19">
        <f t="shared" si="15"/>
        <v>-9.7451373024602606E-2</v>
      </c>
      <c r="AP15" s="112">
        <v>956.49</v>
      </c>
      <c r="AQ15" s="19">
        <f t="shared" si="16"/>
        <v>-0.11845864592357747</v>
      </c>
      <c r="AR15" s="112">
        <v>971.54</v>
      </c>
      <c r="AS15" s="19">
        <f t="shared" si="17"/>
        <v>-9.1679132385938611E-2</v>
      </c>
      <c r="AT15" s="112">
        <f t="shared" si="18"/>
        <v>11687.18</v>
      </c>
      <c r="AU15" s="19">
        <f t="shared" si="19"/>
        <v>-8.680279635476873E-2</v>
      </c>
      <c r="AV15" s="18"/>
      <c r="AW15" s="112">
        <v>1207.97</v>
      </c>
      <c r="AX15" s="19"/>
      <c r="AY15" s="112">
        <v>884</v>
      </c>
      <c r="AZ15" s="19"/>
      <c r="BA15" s="112">
        <v>1110.95</v>
      </c>
      <c r="BB15" s="19"/>
      <c r="BC15" s="112">
        <v>1148.1400000000001</v>
      </c>
      <c r="BD15" s="19"/>
      <c r="BE15" s="112">
        <v>1126.27</v>
      </c>
      <c r="BF15" s="19"/>
      <c r="BG15" s="112">
        <v>1059.0999999999999</v>
      </c>
      <c r="BH15" s="19"/>
      <c r="BI15" s="112">
        <v>1026.25</v>
      </c>
      <c r="BJ15" s="19">
        <f>BI15/CD15-1</f>
        <v>-4.1362689508934847E-2</v>
      </c>
      <c r="BK15" s="112">
        <v>995.67</v>
      </c>
      <c r="BL15" s="19">
        <f>BK15/CE15-1</f>
        <v>-7.012775972206664E-2</v>
      </c>
      <c r="BM15" s="112">
        <v>1021.41</v>
      </c>
      <c r="BN15" s="19">
        <f>BM15/CF15-1</f>
        <v>-0.1542028601475619</v>
      </c>
      <c r="BO15" s="112">
        <v>1063.71</v>
      </c>
      <c r="BP15" s="19">
        <f>BO15/CG15-1</f>
        <v>-0.10292220113851991</v>
      </c>
      <c r="BQ15" s="112">
        <v>1085.02</v>
      </c>
      <c r="BR15" s="19">
        <f>BQ15/CH15-1</f>
        <v>-8.3342485659009813E-2</v>
      </c>
      <c r="BS15" s="112">
        <v>1069.5999999999999</v>
      </c>
      <c r="BT15" s="19">
        <f>BS15/CI15-1</f>
        <v>-5.6199207616761893E-2</v>
      </c>
      <c r="BU15" s="112">
        <f t="shared" si="20"/>
        <v>12798.090000000002</v>
      </c>
      <c r="BV15" s="545"/>
      <c r="BW15" s="159"/>
      <c r="BX15" s="546"/>
      <c r="BY15" s="24"/>
      <c r="BZ15" s="24"/>
      <c r="CA15" s="24"/>
      <c r="CB15" s="24"/>
      <c r="CC15" s="24"/>
      <c r="CD15" s="137">
        <v>1070.53</v>
      </c>
      <c r="CE15" s="137">
        <v>1070.76</v>
      </c>
      <c r="CF15" s="137">
        <v>1207.6300000000001</v>
      </c>
      <c r="CG15" s="137">
        <v>1185.75</v>
      </c>
      <c r="CH15" s="137">
        <v>1183.67</v>
      </c>
      <c r="CI15" s="137">
        <v>1133.29</v>
      </c>
      <c r="CJ15" s="112">
        <f>BX15+BY15+BZ15+CA15+CB15+CC15+CD15+CE15+CF15+CG15+CH15+CI15</f>
        <v>6851.63</v>
      </c>
    </row>
    <row r="16" spans="1:88" s="80" customFormat="1" ht="27" customHeight="1">
      <c r="A16" s="598"/>
      <c r="B16" s="17" t="s">
        <v>471</v>
      </c>
      <c r="C16" s="112">
        <v>5291.04</v>
      </c>
      <c r="D16" s="19">
        <f t="shared" si="0"/>
        <v>9.6088829963540068E-2</v>
      </c>
      <c r="E16" s="112">
        <v>4235.66</v>
      </c>
      <c r="F16" s="19">
        <f t="shared" si="1"/>
        <v>-0.11891448873800781</v>
      </c>
      <c r="G16" s="26" t="s">
        <v>487</v>
      </c>
      <c r="H16" s="19">
        <f t="shared" si="2"/>
        <v>0.14392763785735041</v>
      </c>
      <c r="I16" s="112">
        <v>5343.29</v>
      </c>
      <c r="J16" s="19">
        <f t="shared" si="3"/>
        <v>4.2302342956014094E-2</v>
      </c>
      <c r="K16" s="112">
        <v>5166.59</v>
      </c>
      <c r="L16" s="19">
        <f t="shared" si="4"/>
        <v>6.2244017582571143E-3</v>
      </c>
      <c r="M16" s="25" t="s">
        <v>488</v>
      </c>
      <c r="N16" s="19">
        <f t="shared" si="5"/>
        <v>0.11629482771601363</v>
      </c>
      <c r="O16" s="112">
        <v>4495.58</v>
      </c>
      <c r="P16" s="19">
        <f t="shared" si="6"/>
        <v>0.10193076502611698</v>
      </c>
      <c r="Q16" s="588"/>
      <c r="R16" s="126"/>
      <c r="S16" s="112">
        <f t="shared" si="7"/>
        <v>34939.03</v>
      </c>
      <c r="T16" s="19">
        <f t="shared" si="8"/>
        <v>-5.9858840370685451E-2</v>
      </c>
      <c r="U16" s="540">
        <f t="shared" si="9"/>
        <v>29098.950000000004</v>
      </c>
      <c r="V16" s="112">
        <v>4827.2</v>
      </c>
      <c r="W16" s="19">
        <f t="shared" si="10"/>
        <v>-0.16747438024510808</v>
      </c>
      <c r="X16" s="112">
        <v>4807.32</v>
      </c>
      <c r="Y16" s="19">
        <f>X16/AY16-1</f>
        <v>0.1329468325791856</v>
      </c>
      <c r="Z16" s="112">
        <v>4820.2</v>
      </c>
      <c r="AA16" s="19">
        <f>Z16/BA16-1</f>
        <v>-9.6081431807612194E-2</v>
      </c>
      <c r="AB16" s="112">
        <v>5126.43</v>
      </c>
      <c r="AC16" s="19">
        <f>AB16/BC16-1</f>
        <v>-6.9794069028337402E-2</v>
      </c>
      <c r="AD16" s="112">
        <v>5134.63</v>
      </c>
      <c r="AE16" s="19">
        <f>AD16/BE16-1</f>
        <v>-5.0215497308595869E-2</v>
      </c>
      <c r="AF16" s="25" t="s">
        <v>489</v>
      </c>
      <c r="AG16" s="19">
        <f t="shared" si="11"/>
        <v>-0.13779584867654926</v>
      </c>
      <c r="AH16" s="112">
        <v>4079.73</v>
      </c>
      <c r="AI16" s="19">
        <f t="shared" si="12"/>
        <v>-0.17179658952496957</v>
      </c>
      <c r="AJ16" s="112">
        <v>3984.92</v>
      </c>
      <c r="AK16" s="19">
        <f t="shared" si="13"/>
        <v>-0.16619866840195685</v>
      </c>
      <c r="AL16" s="112">
        <v>4314.59</v>
      </c>
      <c r="AM16" s="19">
        <f t="shared" si="14"/>
        <v>-0.11996891553142408</v>
      </c>
      <c r="AN16" s="112">
        <v>5333.19</v>
      </c>
      <c r="AO16" s="19">
        <f t="shared" si="15"/>
        <v>4.4533580372164039E-2</v>
      </c>
      <c r="AP16" s="112">
        <v>5315.51</v>
      </c>
      <c r="AQ16" s="19">
        <f t="shared" si="16"/>
        <v>2.0623643939248426E-2</v>
      </c>
      <c r="AR16" s="112">
        <v>5419.24</v>
      </c>
      <c r="AS16" s="19">
        <f t="shared" si="17"/>
        <v>5.5542570431313942E-2</v>
      </c>
      <c r="AT16" s="112">
        <f t="shared" si="18"/>
        <v>57546.130000000005</v>
      </c>
      <c r="AU16" s="19">
        <f t="shared" si="19"/>
        <v>-6.3237282244995696E-2</v>
      </c>
      <c r="AV16" s="18"/>
      <c r="AW16" s="112">
        <v>5798.26</v>
      </c>
      <c r="AX16" s="19"/>
      <c r="AY16" s="112">
        <v>4243.2</v>
      </c>
      <c r="AZ16" s="19"/>
      <c r="BA16" s="112">
        <v>5332.56</v>
      </c>
      <c r="BB16" s="19"/>
      <c r="BC16" s="112">
        <v>5511.07</v>
      </c>
      <c r="BD16" s="19"/>
      <c r="BE16" s="112">
        <v>5406.1</v>
      </c>
      <c r="BF16" s="19"/>
      <c r="BG16" s="112">
        <v>5083.68</v>
      </c>
      <c r="BH16" s="19"/>
      <c r="BI16" s="112">
        <v>4926</v>
      </c>
      <c r="BJ16" s="19"/>
      <c r="BK16" s="112">
        <v>4779.22</v>
      </c>
      <c r="BL16" s="19"/>
      <c r="BM16" s="112">
        <v>4902.7700000000004</v>
      </c>
      <c r="BN16" s="19"/>
      <c r="BO16" s="112">
        <v>5105.8100000000004</v>
      </c>
      <c r="BP16" s="20"/>
      <c r="BQ16" s="112">
        <v>5208.1000000000004</v>
      </c>
      <c r="BR16" s="19"/>
      <c r="BS16" s="112">
        <v>5134.08</v>
      </c>
      <c r="BT16" s="19"/>
      <c r="BU16" s="112">
        <f t="shared" si="20"/>
        <v>61430.85</v>
      </c>
      <c r="BV16" s="545"/>
      <c r="BW16" s="159"/>
      <c r="BX16" s="546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18"/>
    </row>
    <row r="17" spans="1:88" s="79" customFormat="1" ht="27" customHeight="1">
      <c r="A17" s="716" t="s">
        <v>95</v>
      </c>
      <c r="B17" s="17" t="s">
        <v>468</v>
      </c>
      <c r="C17" s="112">
        <v>1424.48</v>
      </c>
      <c r="D17" s="19">
        <f t="shared" si="0"/>
        <v>-2.6515772784429514E-2</v>
      </c>
      <c r="E17" s="112">
        <v>1247.07</v>
      </c>
      <c r="F17" s="19">
        <f t="shared" si="1"/>
        <v>1.1124173997648645E-2</v>
      </c>
      <c r="G17" s="112">
        <v>1297.23</v>
      </c>
      <c r="H17" s="19">
        <f t="shared" si="2"/>
        <v>-3.1100853704989939E-2</v>
      </c>
      <c r="I17" s="112">
        <v>1471.46</v>
      </c>
      <c r="J17" s="19">
        <f t="shared" si="3"/>
        <v>2.000554554277012E-2</v>
      </c>
      <c r="K17" s="112">
        <v>1374.45</v>
      </c>
      <c r="L17" s="19">
        <f t="shared" si="4"/>
        <v>1.5726035900884616E-2</v>
      </c>
      <c r="M17" s="25" t="s">
        <v>490</v>
      </c>
      <c r="N17" s="19">
        <f t="shared" si="5"/>
        <v>1.9383445333023719E-2</v>
      </c>
      <c r="O17" s="112">
        <v>1225.52</v>
      </c>
      <c r="P17" s="19">
        <f t="shared" si="6"/>
        <v>-9.2004204058534489E-3</v>
      </c>
      <c r="Q17" s="588"/>
      <c r="R17" s="126"/>
      <c r="S17" s="109">
        <f t="shared" si="7"/>
        <v>9444.9</v>
      </c>
      <c r="T17" s="53">
        <f t="shared" si="8"/>
        <v>-0.11064636778292947</v>
      </c>
      <c r="U17" s="540">
        <f t="shared" si="9"/>
        <v>8209.25</v>
      </c>
      <c r="V17" s="112">
        <v>1463.28</v>
      </c>
      <c r="W17" s="19">
        <f t="shared" si="10"/>
        <v>-5.8917351066634982E-2</v>
      </c>
      <c r="X17" s="112">
        <v>1233.3499999999999</v>
      </c>
      <c r="Y17" s="19">
        <f>X17/AY17-1</f>
        <v>-2.2283703010797073E-2</v>
      </c>
      <c r="Z17" s="112">
        <v>1338.87</v>
      </c>
      <c r="AA17" s="19">
        <f>Z17/BA17-1</f>
        <v>-0.1051291305742702</v>
      </c>
      <c r="AB17" s="112">
        <v>1442.6</v>
      </c>
      <c r="AC17" s="19">
        <f>AB17/BC17-1</f>
        <v>-8.0449512687960967E-2</v>
      </c>
      <c r="AD17" s="112">
        <v>1353.17</v>
      </c>
      <c r="AE17" s="19">
        <f>AD17/BE17-1</f>
        <v>-8.2907488986784128E-2</v>
      </c>
      <c r="AF17" s="25" t="s">
        <v>491</v>
      </c>
      <c r="AG17" s="19">
        <f t="shared" si="11"/>
        <v>-7.4410919154195398E-2</v>
      </c>
      <c r="AH17" s="112">
        <v>1236.9000000000001</v>
      </c>
      <c r="AI17" s="19">
        <f t="shared" si="12"/>
        <v>-0.12129521752720862</v>
      </c>
      <c r="AJ17" s="112">
        <v>1173.81</v>
      </c>
      <c r="AK17" s="19">
        <f t="shared" si="13"/>
        <v>-9.3932844461597886E-2</v>
      </c>
      <c r="AL17" s="112">
        <v>1384.72</v>
      </c>
      <c r="AM17" s="19">
        <f t="shared" si="14"/>
        <v>-5.102215643139596E-2</v>
      </c>
      <c r="AN17" s="112">
        <v>1325.96</v>
      </c>
      <c r="AO17" s="19">
        <f t="shared" si="15"/>
        <v>-7.3545646371626971E-2</v>
      </c>
      <c r="AP17" s="112">
        <v>1416.61</v>
      </c>
      <c r="AQ17" s="19">
        <f t="shared" si="16"/>
        <v>-4.3147876716492561E-2</v>
      </c>
      <c r="AR17" s="112">
        <v>1378.21</v>
      </c>
      <c r="AS17" s="19">
        <f t="shared" si="17"/>
        <v>-5.3875567210593944E-2</v>
      </c>
      <c r="AT17" s="112">
        <f t="shared" si="18"/>
        <v>16125.46</v>
      </c>
      <c r="AU17" s="19">
        <f t="shared" si="19"/>
        <v>-7.1984871339048739E-2</v>
      </c>
      <c r="AV17" s="21"/>
      <c r="AW17" s="540">
        <v>1554.89</v>
      </c>
      <c r="AX17" s="20">
        <f>AW17/BX17-1</f>
        <v>0.58812955151317059</v>
      </c>
      <c r="AY17" s="540">
        <v>1261.46</v>
      </c>
      <c r="AZ17" s="20">
        <f>AY17/BY17-1</f>
        <v>-8.1779867667290174E-2</v>
      </c>
      <c r="BA17" s="540">
        <v>1496.16</v>
      </c>
      <c r="BB17" s="20">
        <f>BA17/BZ17-1</f>
        <v>0.14242954116811624</v>
      </c>
      <c r="BC17" s="540">
        <v>1568.81</v>
      </c>
      <c r="BD17" s="20">
        <f>BC17/CA17-1</f>
        <v>5.8347725187543942E-2</v>
      </c>
      <c r="BE17" s="540">
        <v>1475.5</v>
      </c>
      <c r="BF17" s="20">
        <f>BE17/CB17-1</f>
        <v>4.2093368175718515E-2</v>
      </c>
      <c r="BG17" s="540">
        <v>1488.76</v>
      </c>
      <c r="BH17" s="20">
        <f>BG17/CC17-1</f>
        <v>3.1354347073086153E-2</v>
      </c>
      <c r="BI17" s="540">
        <v>1407.64</v>
      </c>
      <c r="BJ17" s="20">
        <f>BI17/CD17-1</f>
        <v>1.9430624053997425E-2</v>
      </c>
      <c r="BK17" s="540">
        <v>1295.5</v>
      </c>
      <c r="BL17" s="20">
        <f>BK17/CE17-1</f>
        <v>-1.965235684502864E-2</v>
      </c>
      <c r="BM17" s="540">
        <v>1459.17</v>
      </c>
      <c r="BN17" s="20">
        <f>BM17/CF17-1</f>
        <v>5.1664634524375419E-3</v>
      </c>
      <c r="BO17" s="540">
        <v>1431.22</v>
      </c>
      <c r="BP17" s="20">
        <f>BO17/CG17-1</f>
        <v>-9.2620794683648811E-3</v>
      </c>
      <c r="BQ17" s="540">
        <v>1480.49</v>
      </c>
      <c r="BR17" s="20">
        <f>BQ17/CH17-1</f>
        <v>-4.296195740004527E-2</v>
      </c>
      <c r="BS17" s="540">
        <v>1456.69</v>
      </c>
      <c r="BT17" s="20">
        <f>BS17/CI17-1</f>
        <v>-8.9465520056604131E-3</v>
      </c>
      <c r="BU17" s="540">
        <f t="shared" si="20"/>
        <v>17376.289999999997</v>
      </c>
      <c r="BV17" s="541">
        <f>BU17/CJ17-1</f>
        <v>4.5531863941124628E-2</v>
      </c>
      <c r="BW17" s="542"/>
      <c r="BX17" s="543">
        <v>979.07</v>
      </c>
      <c r="BY17" s="544">
        <v>1373.81</v>
      </c>
      <c r="BZ17" s="544">
        <v>1309.6300000000001</v>
      </c>
      <c r="CA17" s="544">
        <v>1482.32</v>
      </c>
      <c r="CB17" s="544">
        <v>1415.9</v>
      </c>
      <c r="CC17" s="544">
        <v>1443.5</v>
      </c>
      <c r="CD17" s="544">
        <v>1380.81</v>
      </c>
      <c r="CE17" s="544">
        <v>1321.47</v>
      </c>
      <c r="CF17" s="544">
        <v>1451.67</v>
      </c>
      <c r="CG17" s="544">
        <v>1444.6</v>
      </c>
      <c r="CH17" s="544">
        <v>1546.95</v>
      </c>
      <c r="CI17" s="544">
        <v>1469.84</v>
      </c>
      <c r="CJ17" s="540">
        <f>BX17+BY17+BZ17+CA17+CB17+CC17+CD17+CE17+CF17+CG17+CH17+CI17</f>
        <v>16619.57</v>
      </c>
    </row>
    <row r="18" spans="1:88" s="80" customFormat="1" ht="27" customHeight="1">
      <c r="A18" s="597"/>
      <c r="B18" s="17" t="s">
        <v>469</v>
      </c>
      <c r="C18" s="112">
        <v>8346.15</v>
      </c>
      <c r="D18" s="19">
        <f t="shared" si="0"/>
        <v>-7.4273107817626527E-2</v>
      </c>
      <c r="E18" s="112">
        <v>7973.07</v>
      </c>
      <c r="F18" s="19">
        <f t="shared" si="1"/>
        <v>-7.5222505757142066E-3</v>
      </c>
      <c r="G18" s="112">
        <v>7716.14</v>
      </c>
      <c r="H18" s="19">
        <f t="shared" si="2"/>
        <v>-9.7383911358999709E-2</v>
      </c>
      <c r="I18" s="112">
        <v>8782.09</v>
      </c>
      <c r="J18" s="19">
        <f t="shared" si="3"/>
        <v>-1.6506358699545087E-3</v>
      </c>
      <c r="K18" s="112">
        <v>8275.4500000000007</v>
      </c>
      <c r="L18" s="19">
        <f t="shared" si="4"/>
        <v>5.2549807523878389E-3</v>
      </c>
      <c r="M18" s="25" t="s">
        <v>492</v>
      </c>
      <c r="N18" s="19">
        <f t="shared" si="5"/>
        <v>-3.1153173586445648E-3</v>
      </c>
      <c r="O18" s="112">
        <v>7503.85</v>
      </c>
      <c r="P18" s="19">
        <f t="shared" si="6"/>
        <v>-5.1973221245623868E-2</v>
      </c>
      <c r="Q18" s="588"/>
      <c r="R18" s="126"/>
      <c r="S18" s="112">
        <f t="shared" si="7"/>
        <v>56868.609999999993</v>
      </c>
      <c r="T18" s="19">
        <f t="shared" si="8"/>
        <v>-0.1405347011361936</v>
      </c>
      <c r="U18" s="540">
        <f t="shared" si="9"/>
        <v>50924.43</v>
      </c>
      <c r="V18" s="112">
        <v>9015.7800000000007</v>
      </c>
      <c r="W18" s="19">
        <f t="shared" si="10"/>
        <v>-0.12719151333737355</v>
      </c>
      <c r="X18" s="112">
        <v>8033.5</v>
      </c>
      <c r="Y18" s="19">
        <f>X18/AW18-1</f>
        <v>-0.22228504049519737</v>
      </c>
      <c r="Z18" s="112">
        <v>8548.64</v>
      </c>
      <c r="AA18" s="19">
        <f>Z18/AY18-1</f>
        <v>1.1989544662474261E-2</v>
      </c>
      <c r="AB18" s="112">
        <v>8796.61</v>
      </c>
      <c r="AC18" s="19">
        <f>AB18/BA18-1</f>
        <v>-0.11610514363802615</v>
      </c>
      <c r="AD18" s="112">
        <v>8232.19</v>
      </c>
      <c r="AE18" s="19">
        <f>AD18/BC18-1</f>
        <v>-0.21270300020944366</v>
      </c>
      <c r="AF18" s="25" t="s">
        <v>493</v>
      </c>
      <c r="AG18" s="19">
        <f t="shared" si="11"/>
        <v>-0.15927519653566313</v>
      </c>
      <c r="AH18" s="112">
        <v>7915.23</v>
      </c>
      <c r="AI18" s="19">
        <f t="shared" si="12"/>
        <v>-0.15424914679414714</v>
      </c>
      <c r="AJ18" s="112">
        <v>7327.77</v>
      </c>
      <c r="AK18" s="19">
        <f t="shared" si="13"/>
        <v>-0.13754819665648199</v>
      </c>
      <c r="AL18" s="112">
        <v>8102.23</v>
      </c>
      <c r="AM18" s="19">
        <f t="shared" si="14"/>
        <v>-0.23073278644943229</v>
      </c>
      <c r="AN18" s="112">
        <v>7961.47</v>
      </c>
      <c r="AO18" s="19">
        <f t="shared" si="15"/>
        <v>-0.12740972933871852</v>
      </c>
      <c r="AP18" s="112">
        <v>8332.17</v>
      </c>
      <c r="AQ18" s="19">
        <f t="shared" si="16"/>
        <v>-8.5734256065994385E-2</v>
      </c>
      <c r="AR18" s="112">
        <v>8009.56</v>
      </c>
      <c r="AS18" s="19">
        <f t="shared" si="17"/>
        <v>-0.11381811583619894</v>
      </c>
      <c r="AT18" s="112">
        <f t="shared" si="18"/>
        <v>98572.86</v>
      </c>
      <c r="AU18" s="19">
        <f t="shared" si="19"/>
        <v>-0.13955975927576014</v>
      </c>
      <c r="AV18" s="18"/>
      <c r="AW18" s="112">
        <v>10329.620000000001</v>
      </c>
      <c r="AX18" s="19"/>
      <c r="AY18" s="112">
        <v>8447.36</v>
      </c>
      <c r="AZ18" s="19"/>
      <c r="BA18" s="112">
        <v>9952.1</v>
      </c>
      <c r="BB18" s="19"/>
      <c r="BC18" s="112">
        <v>10456.27</v>
      </c>
      <c r="BD18" s="19"/>
      <c r="BE18" s="112">
        <v>9842.5</v>
      </c>
      <c r="BF18" s="19"/>
      <c r="BG18" s="112">
        <v>9869.7099999999991</v>
      </c>
      <c r="BH18" s="19"/>
      <c r="BI18" s="112">
        <v>9358.82</v>
      </c>
      <c r="BJ18" s="19"/>
      <c r="BK18" s="112">
        <v>8496.44</v>
      </c>
      <c r="BL18" s="19"/>
      <c r="BM18" s="112">
        <v>10532.4</v>
      </c>
      <c r="BN18" s="19"/>
      <c r="BO18" s="112">
        <v>9123.9500000000007</v>
      </c>
      <c r="BP18" s="20"/>
      <c r="BQ18" s="112">
        <v>9113.51</v>
      </c>
      <c r="BR18" s="19"/>
      <c r="BS18" s="112">
        <v>9038.2800000000007</v>
      </c>
      <c r="BT18" s="19"/>
      <c r="BU18" s="112">
        <f t="shared" si="20"/>
        <v>114560.95999999999</v>
      </c>
      <c r="BV18" s="545"/>
      <c r="BW18" s="159"/>
      <c r="BX18" s="546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18"/>
    </row>
    <row r="19" spans="1:88" s="80" customFormat="1" ht="27" customHeight="1">
      <c r="A19" s="597"/>
      <c r="B19" s="17" t="s">
        <v>470</v>
      </c>
      <c r="C19" s="112">
        <v>1309.23</v>
      </c>
      <c r="D19" s="19">
        <f t="shared" si="0"/>
        <v>-2.7209570160121821E-2</v>
      </c>
      <c r="E19" s="112">
        <v>1135.83</v>
      </c>
      <c r="F19" s="19">
        <f t="shared" si="1"/>
        <v>1.0569865207527007E-2</v>
      </c>
      <c r="G19" s="112">
        <v>1184.6099999999999</v>
      </c>
      <c r="H19" s="19">
        <f t="shared" si="2"/>
        <v>-3.4461117133565478E-2</v>
      </c>
      <c r="I19" s="112">
        <v>1349.29</v>
      </c>
      <c r="J19" s="19">
        <f t="shared" si="3"/>
        <v>1.9524727039177847E-2</v>
      </c>
      <c r="K19" s="112">
        <v>1255.29</v>
      </c>
      <c r="L19" s="19">
        <f t="shared" si="4"/>
        <v>1.7055029815919109E-2</v>
      </c>
      <c r="M19" s="25" t="s">
        <v>494</v>
      </c>
      <c r="N19" s="19">
        <f t="shared" si="5"/>
        <v>1.9208256683469926E-2</v>
      </c>
      <c r="O19" s="112">
        <v>1111.97</v>
      </c>
      <c r="P19" s="19">
        <f t="shared" si="6"/>
        <v>-1.3231222490416084E-2</v>
      </c>
      <c r="Q19" s="588"/>
      <c r="R19" s="126"/>
      <c r="S19" s="112">
        <f t="shared" si="7"/>
        <v>8626.0499999999993</v>
      </c>
      <c r="T19" s="19">
        <f t="shared" si="8"/>
        <v>-0.11094105097166196</v>
      </c>
      <c r="U19" s="540">
        <f t="shared" si="9"/>
        <v>7510.09</v>
      </c>
      <c r="V19" s="112">
        <v>1345.85</v>
      </c>
      <c r="W19" s="19">
        <f t="shared" si="10"/>
        <v>-6.8635253247337435E-2</v>
      </c>
      <c r="X19" s="112">
        <v>1123.95</v>
      </c>
      <c r="Y19" s="19">
        <f>X19/AY19-1</f>
        <v>-3.7565720744635267E-2</v>
      </c>
      <c r="Z19" s="112">
        <v>1226.8900000000001</v>
      </c>
      <c r="AA19" s="19">
        <f>Z19/BA19-1</f>
        <v>-0.11717383952278493</v>
      </c>
      <c r="AB19" s="112">
        <v>1323.45</v>
      </c>
      <c r="AC19" s="19">
        <f>AB19/BC19-1</f>
        <v>-8.4003543694024074E-2</v>
      </c>
      <c r="AD19" s="112">
        <v>1234.24</v>
      </c>
      <c r="AE19" s="19">
        <f>AD19/BE19-1</f>
        <v>-9.3164051019808403E-2</v>
      </c>
      <c r="AF19" s="25" t="s">
        <v>495</v>
      </c>
      <c r="AG19" s="19">
        <f t="shared" si="11"/>
        <v>-9.9397547156279131E-2</v>
      </c>
      <c r="AH19" s="112">
        <v>1126.8800000000001</v>
      </c>
      <c r="AI19" s="19">
        <f t="shared" si="12"/>
        <v>-0.1272952565343658</v>
      </c>
      <c r="AJ19" s="112">
        <v>1065.48</v>
      </c>
      <c r="AK19" s="19">
        <f t="shared" si="13"/>
        <v>-9.8723555435251575E-2</v>
      </c>
      <c r="AL19" s="112">
        <v>1269.28</v>
      </c>
      <c r="AM19" s="19">
        <f t="shared" si="14"/>
        <v>-5.3369529548641159E-2</v>
      </c>
      <c r="AN19" s="112">
        <v>1210.72</v>
      </c>
      <c r="AO19" s="19">
        <f t="shared" si="15"/>
        <v>-7.6202321092027181E-2</v>
      </c>
      <c r="AP19" s="112">
        <v>1302.2</v>
      </c>
      <c r="AQ19" s="19">
        <f t="shared" si="16"/>
        <v>-4.6126123486452286E-2</v>
      </c>
      <c r="AR19" s="112">
        <v>1265.46</v>
      </c>
      <c r="AS19" s="19">
        <f t="shared" si="17"/>
        <v>-5.7596067917783711E-2</v>
      </c>
      <c r="AT19" s="112">
        <f t="shared" si="18"/>
        <v>14750.11</v>
      </c>
      <c r="AU19" s="19">
        <f t="shared" si="19"/>
        <v>-8.016361116966142E-2</v>
      </c>
      <c r="AV19" s="18"/>
      <c r="AW19" s="112">
        <v>1445.03</v>
      </c>
      <c r="AX19" s="19"/>
      <c r="AY19" s="112">
        <v>1167.82</v>
      </c>
      <c r="AZ19" s="19"/>
      <c r="BA19" s="112">
        <v>1389.73</v>
      </c>
      <c r="BB19" s="19"/>
      <c r="BC19" s="112">
        <v>1444.82</v>
      </c>
      <c r="BD19" s="19"/>
      <c r="BE19" s="112">
        <v>1361.04</v>
      </c>
      <c r="BF19" s="19"/>
      <c r="BG19" s="112">
        <v>1394.3</v>
      </c>
      <c r="BH19" s="19"/>
      <c r="BI19" s="112">
        <v>1291.25</v>
      </c>
      <c r="BJ19" s="19">
        <f>BI19/CD19-1</f>
        <v>4.5461905918549261E-2</v>
      </c>
      <c r="BK19" s="112">
        <v>1182.19</v>
      </c>
      <c r="BL19" s="19">
        <f>BK19/CE19-1</f>
        <v>4.2771456293552168E-2</v>
      </c>
      <c r="BM19" s="112">
        <v>1340.84</v>
      </c>
      <c r="BN19" s="19">
        <f>BM19/CF19-1</f>
        <v>6.9600108488421242E-2</v>
      </c>
      <c r="BO19" s="112">
        <v>1310.5899999999999</v>
      </c>
      <c r="BP19" s="19">
        <f>BO19/CG19-1</f>
        <v>3.221258732446497E-2</v>
      </c>
      <c r="BQ19" s="112">
        <v>1365.17</v>
      </c>
      <c r="BR19" s="19">
        <f>BQ19/CH19-1</f>
        <v>2.6497635213883486E-2</v>
      </c>
      <c r="BS19" s="112">
        <v>1342.8</v>
      </c>
      <c r="BT19" s="19">
        <f>BS19/CI19-1</f>
        <v>6.7994368930494486E-2</v>
      </c>
      <c r="BU19" s="112">
        <f t="shared" si="20"/>
        <v>16035.58</v>
      </c>
      <c r="BV19" s="545"/>
      <c r="BW19" s="159"/>
      <c r="BX19" s="546"/>
      <c r="BY19" s="24"/>
      <c r="BZ19" s="24"/>
      <c r="CA19" s="24"/>
      <c r="CB19" s="24"/>
      <c r="CC19" s="24"/>
      <c r="CD19" s="137">
        <v>1235.0999999999999</v>
      </c>
      <c r="CE19" s="137">
        <v>1133.7</v>
      </c>
      <c r="CF19" s="137">
        <v>1253.5899999999999</v>
      </c>
      <c r="CG19" s="137">
        <v>1269.69</v>
      </c>
      <c r="CH19" s="137">
        <v>1329.93</v>
      </c>
      <c r="CI19" s="137">
        <v>1257.31</v>
      </c>
      <c r="CJ19" s="112">
        <f>BX19+BY19+BZ19+CA19+CB19+CC19+CD19+CE19+CF19+CG19+CH19+CI19</f>
        <v>7479.32</v>
      </c>
    </row>
    <row r="20" spans="1:88" s="80" customFormat="1" ht="27" customHeight="1">
      <c r="A20" s="598"/>
      <c r="B20" s="17" t="s">
        <v>471</v>
      </c>
      <c r="C20" s="112">
        <v>5963.69</v>
      </c>
      <c r="D20" s="19">
        <f t="shared" si="0"/>
        <v>-6.3617350671862805E-2</v>
      </c>
      <c r="E20" s="112">
        <v>5670.03</v>
      </c>
      <c r="F20" s="19">
        <f t="shared" si="1"/>
        <v>9.958818122875801E-3</v>
      </c>
      <c r="G20" s="26" t="s">
        <v>496</v>
      </c>
      <c r="H20" s="19">
        <f t="shared" si="2"/>
        <v>-2.9992338505883676E-2</v>
      </c>
      <c r="I20" s="112">
        <v>6191.21</v>
      </c>
      <c r="J20" s="19">
        <f t="shared" si="3"/>
        <v>7.0921870450468827E-3</v>
      </c>
      <c r="K20" s="112">
        <v>5848.82</v>
      </c>
      <c r="L20" s="19">
        <f t="shared" si="4"/>
        <v>1.8058961857732037E-2</v>
      </c>
      <c r="M20" s="25" t="s">
        <v>497</v>
      </c>
      <c r="N20" s="19">
        <f t="shared" si="5"/>
        <v>-5.2663543293424153E-3</v>
      </c>
      <c r="O20" s="112">
        <v>5221.57</v>
      </c>
      <c r="P20" s="19">
        <f t="shared" si="6"/>
        <v>-2.3010356344313476E-2</v>
      </c>
      <c r="Q20" s="588"/>
      <c r="R20" s="126"/>
      <c r="S20" s="112">
        <f t="shared" si="7"/>
        <v>40059.46</v>
      </c>
      <c r="T20" s="19">
        <f t="shared" si="8"/>
        <v>-0.12395273654743066</v>
      </c>
      <c r="U20" s="540">
        <f t="shared" si="9"/>
        <v>35238.089999999997</v>
      </c>
      <c r="V20" s="112">
        <v>6368.86</v>
      </c>
      <c r="W20" s="19">
        <f t="shared" si="10"/>
        <v>3.4147592943804872E-2</v>
      </c>
      <c r="X20" s="112">
        <v>5614.12</v>
      </c>
      <c r="Y20" s="19">
        <f>X20/AY20-1</f>
        <v>0.11734454236424563</v>
      </c>
      <c r="Z20" s="112">
        <v>5599.43</v>
      </c>
      <c r="AA20" s="19">
        <f>Z20/BA20-1</f>
        <v>-5.6362784552434486E-2</v>
      </c>
      <c r="AB20" s="112">
        <v>6147.61</v>
      </c>
      <c r="AC20" s="19">
        <f>AB20/BC20-1</f>
        <v>-3.6175450937045994E-3</v>
      </c>
      <c r="AD20" s="112">
        <v>5745.07</v>
      </c>
      <c r="AE20" s="19">
        <f>AD20/BE20-1</f>
        <v>-1.0729451146644475E-2</v>
      </c>
      <c r="AF20" s="25" t="s">
        <v>498</v>
      </c>
      <c r="AG20" s="19">
        <f t="shared" si="11"/>
        <v>-0.15346728811343513</v>
      </c>
      <c r="AH20" s="112">
        <v>5344.55</v>
      </c>
      <c r="AI20" s="19">
        <f t="shared" si="12"/>
        <v>-0.15232476070389134</v>
      </c>
      <c r="AJ20" s="112">
        <v>5144.87</v>
      </c>
      <c r="AK20" s="19">
        <f t="shared" si="13"/>
        <v>-0.14516027196054848</v>
      </c>
      <c r="AL20" s="112">
        <v>5760.58</v>
      </c>
      <c r="AM20" s="19">
        <f t="shared" si="14"/>
        <v>-8.6299520831383703E-2</v>
      </c>
      <c r="AN20" s="112">
        <v>5798.57</v>
      </c>
      <c r="AO20" s="19">
        <f t="shared" si="15"/>
        <v>-0.11020660573659313</v>
      </c>
      <c r="AP20" s="112">
        <v>5945.63</v>
      </c>
      <c r="AQ20" s="19">
        <f t="shared" si="16"/>
        <v>-9.1977721067397322E-2</v>
      </c>
      <c r="AR20" s="112">
        <v>5707.62</v>
      </c>
      <c r="AS20" s="19">
        <f t="shared" si="17"/>
        <v>-0.11345102997505452</v>
      </c>
      <c r="AT20" s="112">
        <f t="shared" si="18"/>
        <v>68939.91</v>
      </c>
      <c r="AU20" s="19">
        <f t="shared" si="19"/>
        <v>-6.8792975010417923E-2</v>
      </c>
      <c r="AV20" s="18"/>
      <c r="AW20" s="112">
        <v>6158.56</v>
      </c>
      <c r="AX20" s="19"/>
      <c r="AY20" s="112">
        <v>5024.5200000000004</v>
      </c>
      <c r="AZ20" s="19"/>
      <c r="BA20" s="112">
        <v>5933.88</v>
      </c>
      <c r="BB20" s="19"/>
      <c r="BC20" s="112">
        <v>6169.93</v>
      </c>
      <c r="BD20" s="19"/>
      <c r="BE20" s="112">
        <v>5807.38</v>
      </c>
      <c r="BF20" s="19"/>
      <c r="BG20" s="112">
        <v>6807.77</v>
      </c>
      <c r="BH20" s="19"/>
      <c r="BI20" s="112">
        <v>6304.95</v>
      </c>
      <c r="BJ20" s="19"/>
      <c r="BK20" s="112">
        <v>6018.52</v>
      </c>
      <c r="BL20" s="19"/>
      <c r="BM20" s="112">
        <v>6304.67</v>
      </c>
      <c r="BN20" s="19"/>
      <c r="BO20" s="112">
        <v>6516.76</v>
      </c>
      <c r="BP20" s="20"/>
      <c r="BQ20" s="112">
        <v>6547.89</v>
      </c>
      <c r="BR20" s="19"/>
      <c r="BS20" s="112">
        <v>6438.02</v>
      </c>
      <c r="BT20" s="19"/>
      <c r="BU20" s="112">
        <f t="shared" si="20"/>
        <v>74032.85000000002</v>
      </c>
      <c r="BV20" s="545"/>
      <c r="BW20" s="159"/>
      <c r="BX20" s="546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18"/>
    </row>
    <row r="21" spans="1:88" s="81" customFormat="1" ht="27" customHeight="1">
      <c r="A21" s="716" t="s">
        <v>96</v>
      </c>
      <c r="B21" s="17" t="s">
        <v>468</v>
      </c>
      <c r="C21" s="112">
        <v>1068.03</v>
      </c>
      <c r="D21" s="19">
        <f t="shared" si="0"/>
        <v>-7.9895241951463247E-2</v>
      </c>
      <c r="E21" s="112">
        <v>939.71</v>
      </c>
      <c r="F21" s="19">
        <f t="shared" si="1"/>
        <v>-4.04862590484667E-3</v>
      </c>
      <c r="G21" s="112">
        <v>957.81</v>
      </c>
      <c r="H21" s="19">
        <f t="shared" si="2"/>
        <v>-9.9472551029042622E-2</v>
      </c>
      <c r="I21" s="112">
        <v>1114.68</v>
      </c>
      <c r="J21" s="19">
        <f t="shared" si="3"/>
        <v>-2.785578482845219E-2</v>
      </c>
      <c r="K21" s="112">
        <v>1096.97</v>
      </c>
      <c r="L21" s="19">
        <f t="shared" si="4"/>
        <v>6.3391005999671179E-3</v>
      </c>
      <c r="M21" s="25" t="s">
        <v>499</v>
      </c>
      <c r="N21" s="19">
        <f t="shared" si="5"/>
        <v>5.5403156064311565E-2</v>
      </c>
      <c r="O21" s="112">
        <v>995.29</v>
      </c>
      <c r="P21" s="19">
        <f t="shared" si="6"/>
        <v>2.9798549390060991E-2</v>
      </c>
      <c r="Q21" s="588"/>
      <c r="R21" s="126"/>
      <c r="S21" s="109">
        <f t="shared" si="7"/>
        <v>7307.4600000000009</v>
      </c>
      <c r="T21" s="53">
        <f t="shared" si="8"/>
        <v>-0.12844880331757791</v>
      </c>
      <c r="U21" s="540">
        <f t="shared" si="9"/>
        <v>6479.9800000000005</v>
      </c>
      <c r="V21" s="112">
        <v>1160.77</v>
      </c>
      <c r="W21" s="19">
        <f t="shared" si="10"/>
        <v>5.3846712545167374E-2</v>
      </c>
      <c r="X21" s="112">
        <v>943.53</v>
      </c>
      <c r="Y21" s="19">
        <f>X21/AY21-1</f>
        <v>4.0734612839179229E-2</v>
      </c>
      <c r="Z21" s="112">
        <v>1063.6099999999999</v>
      </c>
      <c r="AA21" s="19">
        <f>Z21/BA21-1</f>
        <v>1.0469413541834838E-2</v>
      </c>
      <c r="AB21" s="112">
        <v>1146.6199999999999</v>
      </c>
      <c r="AC21" s="19">
        <f>AB21/BC21-1</f>
        <v>1.5635509202238662E-3</v>
      </c>
      <c r="AD21" s="112">
        <v>1090.06</v>
      </c>
      <c r="AE21" s="19">
        <f>AD21/BE21-1</f>
        <v>-1.667944612331429E-2</v>
      </c>
      <c r="AF21" s="25" t="s">
        <v>500</v>
      </c>
      <c r="AG21" s="19">
        <f t="shared" si="11"/>
        <v>-4.3511131271624204E-2</v>
      </c>
      <c r="AH21" s="112">
        <v>966.49</v>
      </c>
      <c r="AI21" s="19">
        <f t="shared" si="12"/>
        <v>-7.6957605508705229E-2</v>
      </c>
      <c r="AJ21" s="112">
        <v>937.96</v>
      </c>
      <c r="AK21" s="19">
        <f t="shared" si="13"/>
        <v>-2.8916336228763106E-2</v>
      </c>
      <c r="AL21" s="112">
        <v>1030.06</v>
      </c>
      <c r="AM21" s="19">
        <f t="shared" si="14"/>
        <v>9.0416621768560912E-3</v>
      </c>
      <c r="AN21" s="112">
        <v>1038.47</v>
      </c>
      <c r="AO21" s="19">
        <f t="shared" si="15"/>
        <v>-2.6738519212745948E-2</v>
      </c>
      <c r="AP21" s="112">
        <v>1129.25</v>
      </c>
      <c r="AQ21" s="19">
        <f t="shared" si="16"/>
        <v>-4.0740394661955004E-2</v>
      </c>
      <c r="AR21" s="112">
        <v>1080.45</v>
      </c>
      <c r="AS21" s="19">
        <f t="shared" si="17"/>
        <v>-6.0372042056928032E-2</v>
      </c>
      <c r="AT21" s="112">
        <f t="shared" si="18"/>
        <v>12662.66</v>
      </c>
      <c r="AU21" s="19">
        <f t="shared" si="19"/>
        <v>-1.5820509691665152E-2</v>
      </c>
      <c r="AV21" s="21"/>
      <c r="AW21" s="540">
        <v>1101.46</v>
      </c>
      <c r="AX21" s="20">
        <f>AW21/BX21-1</f>
        <v>0.76549977559787141</v>
      </c>
      <c r="AY21" s="540">
        <v>906.6</v>
      </c>
      <c r="AZ21" s="20">
        <f>AY21/BY21-1</f>
        <v>6.9532595616166981E-2</v>
      </c>
      <c r="BA21" s="540">
        <v>1052.5899999999999</v>
      </c>
      <c r="BB21" s="20">
        <f>BA21/BZ21-1</f>
        <v>3.6544294323866522E-2</v>
      </c>
      <c r="BC21" s="540">
        <v>1144.83</v>
      </c>
      <c r="BD21" s="20">
        <f>BC21/CA21-1</f>
        <v>2.5594395570924355E-2</v>
      </c>
      <c r="BE21" s="540">
        <v>1108.55</v>
      </c>
      <c r="BF21" s="20">
        <f>BE21/CB21-1</f>
        <v>6.6241535857186618E-2</v>
      </c>
      <c r="BG21" s="540">
        <v>1124.31</v>
      </c>
      <c r="BH21" s="20">
        <f>BG21/CC21-1</f>
        <v>4.7750845704380929E-2</v>
      </c>
      <c r="BI21" s="540">
        <v>1047.07</v>
      </c>
      <c r="BJ21" s="20">
        <f>BI21/CD21-1</f>
        <v>-7.0623490900068031E-4</v>
      </c>
      <c r="BK21" s="540">
        <v>965.89</v>
      </c>
      <c r="BL21" s="20">
        <f>BK21/CE21-1</f>
        <v>-4.7999684601661818E-2</v>
      </c>
      <c r="BM21" s="540">
        <v>1020.83</v>
      </c>
      <c r="BN21" s="20">
        <f>BM21/CF21-1</f>
        <v>-7.8265659000821608E-2</v>
      </c>
      <c r="BO21" s="540">
        <v>1067</v>
      </c>
      <c r="BP21" s="20">
        <f>BO21/CG21-1</f>
        <v>-6.8325693080113492E-2</v>
      </c>
      <c r="BQ21" s="540">
        <v>1177.21</v>
      </c>
      <c r="BR21" s="20">
        <f>BQ21/CH21-1</f>
        <v>-3.4187122604358189E-2</v>
      </c>
      <c r="BS21" s="540">
        <v>1149.8699999999999</v>
      </c>
      <c r="BT21" s="20">
        <f>BS21/CI21-1</f>
        <v>1.6342873305166927E-2</v>
      </c>
      <c r="BU21" s="540">
        <f t="shared" si="20"/>
        <v>12866.21</v>
      </c>
      <c r="BV21" s="541">
        <f>BU21/CJ21-1</f>
        <v>3.915211869369073E-2</v>
      </c>
      <c r="BW21" s="542"/>
      <c r="BX21" s="547">
        <v>623.88</v>
      </c>
      <c r="BY21" s="548">
        <v>847.66</v>
      </c>
      <c r="BZ21" s="548">
        <v>1015.48</v>
      </c>
      <c r="CA21" s="548">
        <v>1116.26</v>
      </c>
      <c r="CB21" s="548">
        <v>1039.68</v>
      </c>
      <c r="CC21" s="548">
        <v>1073.07</v>
      </c>
      <c r="CD21" s="548">
        <v>1047.81</v>
      </c>
      <c r="CE21" s="548">
        <v>1014.59</v>
      </c>
      <c r="CF21" s="548">
        <v>1107.51</v>
      </c>
      <c r="CG21" s="548">
        <v>1145.25</v>
      </c>
      <c r="CH21" s="548">
        <v>1218.8800000000001</v>
      </c>
      <c r="CI21" s="548">
        <v>1131.3800000000001</v>
      </c>
      <c r="CJ21" s="540">
        <f>BX21+BY21+BZ21+CA21+CB21+CC21+CD21+CE21+CF21+CG21+CH21+CI21</f>
        <v>12381.45</v>
      </c>
    </row>
    <row r="22" spans="1:88" ht="27" customHeight="1">
      <c r="A22" s="597"/>
      <c r="B22" s="17" t="s">
        <v>469</v>
      </c>
      <c r="C22" s="112">
        <v>3981.48</v>
      </c>
      <c r="D22" s="19">
        <f t="shared" si="0"/>
        <v>-5.6572746035168597E-2</v>
      </c>
      <c r="E22" s="112">
        <v>3549.37</v>
      </c>
      <c r="F22" s="19">
        <f t="shared" si="1"/>
        <v>-2.4069883500004163E-2</v>
      </c>
      <c r="G22" s="112">
        <v>3712.03</v>
      </c>
      <c r="H22" s="19">
        <f t="shared" si="2"/>
        <v>-8.6262790863686267E-2</v>
      </c>
      <c r="I22" s="112">
        <v>4116.79</v>
      </c>
      <c r="J22" s="19">
        <f t="shared" si="3"/>
        <v>-2.702811292438223E-2</v>
      </c>
      <c r="K22" s="112">
        <v>4387.08</v>
      </c>
      <c r="L22" s="19">
        <f t="shared" si="4"/>
        <v>5.779552392112608E-2</v>
      </c>
      <c r="M22" s="25" t="s">
        <v>501</v>
      </c>
      <c r="N22" s="19">
        <f t="shared" si="5"/>
        <v>0.10737298060102995</v>
      </c>
      <c r="O22" s="112">
        <v>3975.24</v>
      </c>
      <c r="P22" s="19">
        <f t="shared" si="6"/>
        <v>8.4081463462524431E-2</v>
      </c>
      <c r="Q22" s="588"/>
      <c r="R22" s="126"/>
      <c r="S22" s="112">
        <f t="shared" si="7"/>
        <v>28241.909999999996</v>
      </c>
      <c r="T22" s="19">
        <f t="shared" si="8"/>
        <v>-0.10859985152752427</v>
      </c>
      <c r="U22" s="540">
        <f t="shared" si="9"/>
        <v>24379.8</v>
      </c>
      <c r="V22" s="112">
        <v>4220.2299999999996</v>
      </c>
      <c r="W22" s="19">
        <f t="shared" si="10"/>
        <v>0.19976745111640515</v>
      </c>
      <c r="X22" s="112">
        <v>3636.91</v>
      </c>
      <c r="Y22" s="19">
        <f>X22/AW22-1</f>
        <v>3.3935648208691216E-2</v>
      </c>
      <c r="Z22" s="112">
        <v>4062.47</v>
      </c>
      <c r="AA22" s="19">
        <f>Z22/AY22-1</f>
        <v>0.37167292998254364</v>
      </c>
      <c r="AB22" s="112">
        <v>4231.1499999999996</v>
      </c>
      <c r="AC22" s="19">
        <f>AB22/BA22-1</f>
        <v>0.23968310240866764</v>
      </c>
      <c r="AD22" s="112">
        <v>4147.38</v>
      </c>
      <c r="AE22" s="19">
        <f>AD22/BC22-1</f>
        <v>0.13633075784974524</v>
      </c>
      <c r="AF22" s="25" t="s">
        <v>502</v>
      </c>
      <c r="AG22" s="19">
        <f t="shared" si="11"/>
        <v>0.12598449090613162</v>
      </c>
      <c r="AH22" s="112">
        <v>3666.92</v>
      </c>
      <c r="AI22" s="19">
        <f t="shared" si="12"/>
        <v>9.3897665982530798E-2</v>
      </c>
      <c r="AJ22" s="112">
        <v>3635.92</v>
      </c>
      <c r="AK22" s="19">
        <f t="shared" si="13"/>
        <v>0.16178425357873216</v>
      </c>
      <c r="AL22" s="112">
        <v>4016.28</v>
      </c>
      <c r="AM22" s="19">
        <f t="shared" si="14"/>
        <v>0.22039769550526289</v>
      </c>
      <c r="AN22" s="112">
        <v>4082.51</v>
      </c>
      <c r="AO22" s="19">
        <f t="shared" si="15"/>
        <v>0.17739805041241286</v>
      </c>
      <c r="AP22" s="112">
        <v>4249.16</v>
      </c>
      <c r="AQ22" s="19">
        <f t="shared" si="16"/>
        <v>3.3768331727634715E-2</v>
      </c>
      <c r="AR22" s="112">
        <v>4025.8</v>
      </c>
      <c r="AS22" s="19">
        <f t="shared" si="17"/>
        <v>-1.6110584301955999E-2</v>
      </c>
      <c r="AT22" s="112">
        <f t="shared" si="18"/>
        <v>48056.39</v>
      </c>
      <c r="AU22" s="19">
        <f t="shared" si="19"/>
        <v>0.13869768314719289</v>
      </c>
      <c r="AV22" s="18"/>
      <c r="AW22" s="112">
        <v>3517.54</v>
      </c>
      <c r="AX22" s="19"/>
      <c r="AY22" s="112">
        <v>2961.69</v>
      </c>
      <c r="AZ22" s="19"/>
      <c r="BA22" s="112">
        <v>3413.09</v>
      </c>
      <c r="BB22" s="19"/>
      <c r="BC22" s="112">
        <v>3649.8</v>
      </c>
      <c r="BD22" s="19"/>
      <c r="BE22" s="112">
        <v>3593.65</v>
      </c>
      <c r="BF22" s="19"/>
      <c r="BG22" s="112">
        <v>3624.97</v>
      </c>
      <c r="BH22" s="19"/>
      <c r="BI22" s="112">
        <v>3352.16</v>
      </c>
      <c r="BJ22" s="19"/>
      <c r="BK22" s="112">
        <v>3129.6</v>
      </c>
      <c r="BL22" s="19"/>
      <c r="BM22" s="112">
        <v>3290.96</v>
      </c>
      <c r="BN22" s="19"/>
      <c r="BO22" s="112">
        <v>3467.4</v>
      </c>
      <c r="BP22" s="20"/>
      <c r="BQ22" s="112">
        <v>4110.3599999999997</v>
      </c>
      <c r="BR22" s="19"/>
      <c r="BS22" s="112">
        <v>4091.72</v>
      </c>
      <c r="BT22" s="19"/>
      <c r="BU22" s="112">
        <f t="shared" si="20"/>
        <v>42202.94</v>
      </c>
      <c r="BV22" s="545"/>
      <c r="BW22" s="159"/>
      <c r="BX22" s="546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18"/>
    </row>
    <row r="23" spans="1:88" ht="27" customHeight="1">
      <c r="A23" s="597"/>
      <c r="B23" s="17" t="s">
        <v>470</v>
      </c>
      <c r="C23" s="112">
        <v>1027.06</v>
      </c>
      <c r="D23" s="19">
        <f t="shared" si="0"/>
        <v>-7.7827859284931855E-2</v>
      </c>
      <c r="E23" s="112">
        <v>901.15</v>
      </c>
      <c r="F23" s="19">
        <f t="shared" si="1"/>
        <v>6.5678510393512024E-3</v>
      </c>
      <c r="G23" s="112">
        <v>925.29</v>
      </c>
      <c r="H23" s="19">
        <f t="shared" si="2"/>
        <v>-8.9299423239699971E-2</v>
      </c>
      <c r="I23" s="112">
        <v>1083.21</v>
      </c>
      <c r="J23" s="19">
        <f t="shared" si="3"/>
        <v>-1.687239063350876E-2</v>
      </c>
      <c r="K23" s="112">
        <v>1055.83</v>
      </c>
      <c r="L23" s="19">
        <f t="shared" si="4"/>
        <v>6.731695223928913E-3</v>
      </c>
      <c r="M23" s="25" t="s">
        <v>503</v>
      </c>
      <c r="N23" s="19">
        <f t="shared" si="5"/>
        <v>5.683896754962392E-2</v>
      </c>
      <c r="O23" s="112">
        <v>957.12</v>
      </c>
      <c r="P23" s="19">
        <f t="shared" si="6"/>
        <v>3.2169008616506289E-2</v>
      </c>
      <c r="Q23" s="588"/>
      <c r="R23" s="126"/>
      <c r="S23" s="112">
        <f t="shared" si="7"/>
        <v>7041.66</v>
      </c>
      <c r="T23" s="19">
        <f t="shared" si="8"/>
        <v>-0.12340080145102728</v>
      </c>
      <c r="U23" s="540">
        <f t="shared" si="9"/>
        <v>6208.8700000000008</v>
      </c>
      <c r="V23" s="112">
        <v>1113.74</v>
      </c>
      <c r="W23" s="19">
        <f t="shared" si="10"/>
        <v>3.7407552301645053E-2</v>
      </c>
      <c r="X23" s="112">
        <v>895.27</v>
      </c>
      <c r="Y23" s="19">
        <f>X23/AY23-1</f>
        <v>2.0180956287889185E-2</v>
      </c>
      <c r="Z23" s="112">
        <v>1016.02</v>
      </c>
      <c r="AA23" s="19">
        <f>Z23/BA23-1</f>
        <v>-7.8123474150895156E-3</v>
      </c>
      <c r="AB23" s="112">
        <v>1101.8</v>
      </c>
      <c r="AC23" s="19">
        <f>AB23/BC23-1</f>
        <v>-1.3837423697259377E-2</v>
      </c>
      <c r="AD23" s="112">
        <v>1048.77</v>
      </c>
      <c r="AE23" s="19">
        <f>AD23/BE23-1</f>
        <v>-2.7638190954773822E-2</v>
      </c>
      <c r="AF23" s="25" t="s">
        <v>504</v>
      </c>
      <c r="AG23" s="19">
        <f t="shared" si="11"/>
        <v>-5.6805111821086274E-2</v>
      </c>
      <c r="AH23" s="112">
        <v>927.29</v>
      </c>
      <c r="AI23" s="19">
        <f t="shared" si="12"/>
        <v>-9.1915977084659484E-2</v>
      </c>
      <c r="AJ23" s="112">
        <v>896.77</v>
      </c>
      <c r="AK23" s="19">
        <f t="shared" si="13"/>
        <v>-4.309829698237222E-2</v>
      </c>
      <c r="AL23" s="112">
        <v>986.13</v>
      </c>
      <c r="AM23" s="19">
        <f t="shared" si="14"/>
        <v>-6.7083673284380474E-3</v>
      </c>
      <c r="AN23" s="112">
        <v>994.84</v>
      </c>
      <c r="AO23" s="19">
        <f t="shared" si="15"/>
        <v>-4.1543026706231445E-2</v>
      </c>
      <c r="AP23" s="112">
        <v>1086.6600000000001</v>
      </c>
      <c r="AQ23" s="19">
        <f t="shared" si="16"/>
        <v>-4.1729131025238453E-2</v>
      </c>
      <c r="AR23" s="112">
        <v>1037.18</v>
      </c>
      <c r="AS23" s="19">
        <f t="shared" si="17"/>
        <v>-6.1740680097337686E-2</v>
      </c>
      <c r="AT23" s="112">
        <f t="shared" si="18"/>
        <v>12137.74</v>
      </c>
      <c r="AU23" s="19">
        <f t="shared" si="19"/>
        <v>-2.8589904577601799E-2</v>
      </c>
      <c r="AV23" s="18"/>
      <c r="AW23" s="112">
        <v>1073.58</v>
      </c>
      <c r="AX23" s="19"/>
      <c r="AY23" s="112">
        <v>877.56</v>
      </c>
      <c r="AZ23" s="19"/>
      <c r="BA23" s="112">
        <v>1024.02</v>
      </c>
      <c r="BB23" s="19"/>
      <c r="BC23" s="112">
        <v>1117.26</v>
      </c>
      <c r="BD23" s="19"/>
      <c r="BE23" s="112">
        <v>1078.58</v>
      </c>
      <c r="BF23" s="19"/>
      <c r="BG23" s="112">
        <v>1095.5</v>
      </c>
      <c r="BH23" s="19"/>
      <c r="BI23" s="112">
        <v>1021.15</v>
      </c>
      <c r="BJ23" s="19">
        <f>BI23/CD23-1</f>
        <v>-3.1433954528148345E-3</v>
      </c>
      <c r="BK23" s="112">
        <v>937.16</v>
      </c>
      <c r="BL23" s="19">
        <f>BK23/CE23-1</f>
        <v>-5.2339926384338487E-2</v>
      </c>
      <c r="BM23" s="112">
        <v>992.79</v>
      </c>
      <c r="BN23" s="19">
        <f>BM23/CF23-1</f>
        <v>-8.2033453227432052E-2</v>
      </c>
      <c r="BO23" s="112">
        <v>1037.96</v>
      </c>
      <c r="BP23" s="19">
        <f>BO23/CG23-1</f>
        <v>-7.2570989474436631E-2</v>
      </c>
      <c r="BQ23" s="112">
        <v>1133.98</v>
      </c>
      <c r="BR23" s="19">
        <f>BQ23/CH23-1</f>
        <v>-4.9017552393012642E-2</v>
      </c>
      <c r="BS23" s="112">
        <v>1105.43</v>
      </c>
      <c r="BT23" s="19">
        <f>BS23/CI23-1</f>
        <v>-3.255591025419502E-4</v>
      </c>
      <c r="BU23" s="112">
        <f t="shared" si="20"/>
        <v>12494.969999999998</v>
      </c>
      <c r="BV23" s="545"/>
      <c r="BW23" s="159"/>
      <c r="BX23" s="549"/>
      <c r="BY23" s="27"/>
      <c r="BZ23" s="27"/>
      <c r="CA23" s="27"/>
      <c r="CB23" s="27"/>
      <c r="CC23" s="27"/>
      <c r="CD23" s="108">
        <v>1024.3699999999999</v>
      </c>
      <c r="CE23" s="108">
        <v>988.92</v>
      </c>
      <c r="CF23" s="108">
        <v>1081.51</v>
      </c>
      <c r="CG23" s="108">
        <v>1119.18</v>
      </c>
      <c r="CH23" s="108">
        <v>1192.43</v>
      </c>
      <c r="CI23" s="108">
        <v>1105.79</v>
      </c>
      <c r="CJ23" s="112">
        <f>BX23+BY23+BZ23+CA23+CB23+CC23+CD23+CE23+CF23+CG23+CH23+CI23</f>
        <v>6512.2000000000007</v>
      </c>
    </row>
    <row r="24" spans="1:88" ht="27" customHeight="1">
      <c r="A24" s="598"/>
      <c r="B24" s="17" t="s">
        <v>471</v>
      </c>
      <c r="C24" s="112">
        <v>3171.83</v>
      </c>
      <c r="D24" s="19">
        <f t="shared" si="0"/>
        <v>-7.1608790333910988E-2</v>
      </c>
      <c r="E24" s="112">
        <v>2792.81</v>
      </c>
      <c r="F24" s="19">
        <f t="shared" si="1"/>
        <v>-1.8085186230953898E-3</v>
      </c>
      <c r="G24" s="26" t="s">
        <v>505</v>
      </c>
      <c r="H24" s="19">
        <f t="shared" si="2"/>
        <v>-9.5753942901524502E-2</v>
      </c>
      <c r="I24" s="112">
        <v>3309.77</v>
      </c>
      <c r="J24" s="19">
        <f t="shared" si="3"/>
        <v>-2.6300538072529522E-2</v>
      </c>
      <c r="K24" s="112">
        <v>3316.89</v>
      </c>
      <c r="L24" s="19">
        <f t="shared" si="4"/>
        <v>6.6250690427487324E-3</v>
      </c>
      <c r="M24" s="25" t="s">
        <v>506</v>
      </c>
      <c r="N24" s="19">
        <f t="shared" si="5"/>
        <v>5.9676097270175754E-2</v>
      </c>
      <c r="O24" s="112">
        <v>2992.97</v>
      </c>
      <c r="P24" s="19">
        <f t="shared" si="6"/>
        <v>4.1536603784090298E-2</v>
      </c>
      <c r="Q24" s="588"/>
      <c r="R24" s="126"/>
      <c r="S24" s="112">
        <f t="shared" si="7"/>
        <v>21884.52</v>
      </c>
      <c r="T24" s="19">
        <f t="shared" si="8"/>
        <v>-0.12408103538814252</v>
      </c>
      <c r="U24" s="540">
        <f t="shared" si="9"/>
        <v>19322.38</v>
      </c>
      <c r="V24" s="112">
        <v>3416.48</v>
      </c>
      <c r="W24" s="19">
        <f t="shared" si="10"/>
        <v>5.3851136679107903E-2</v>
      </c>
      <c r="X24" s="112">
        <v>2797.87</v>
      </c>
      <c r="Y24" s="19">
        <f>X24/AY24-1</f>
        <v>4.7628497717800977E-2</v>
      </c>
      <c r="Z24" s="112">
        <v>3193.08</v>
      </c>
      <c r="AA24" s="19">
        <f>Z24/BA24-1</f>
        <v>1.9322915835341625E-2</v>
      </c>
      <c r="AB24" s="112">
        <v>3399.17</v>
      </c>
      <c r="AC24" s="19">
        <f>AB24/BC24-1</f>
        <v>9.0749866413346592E-3</v>
      </c>
      <c r="AD24" s="112">
        <v>3295.06</v>
      </c>
      <c r="AE24" s="19">
        <f>AD24/BE24-1</f>
        <v>4.5455238327514191E-3</v>
      </c>
      <c r="AF24" s="25" t="s">
        <v>507</v>
      </c>
      <c r="AG24" s="19">
        <f t="shared" si="11"/>
        <v>-2.8264542601979303E-2</v>
      </c>
      <c r="AH24" s="112">
        <v>2873.61</v>
      </c>
      <c r="AI24" s="19">
        <f t="shared" si="12"/>
        <v>-6.8977583095470307E-2</v>
      </c>
      <c r="AJ24" s="112">
        <v>2788.65</v>
      </c>
      <c r="AK24" s="19">
        <f t="shared" si="13"/>
        <v>-2.0529661761090168E-2</v>
      </c>
      <c r="AL24" s="112">
        <v>3080.6</v>
      </c>
      <c r="AM24" s="19">
        <f t="shared" si="14"/>
        <v>2.232413973909253E-2</v>
      </c>
      <c r="AN24" s="112">
        <v>3123.47</v>
      </c>
      <c r="AO24" s="19">
        <f t="shared" si="15"/>
        <v>-1.3283757486921677E-2</v>
      </c>
      <c r="AP24" s="112">
        <v>3361.92</v>
      </c>
      <c r="AQ24" s="19">
        <f t="shared" si="16"/>
        <v>-2.1955611670482544E-2</v>
      </c>
      <c r="AR24" s="112">
        <v>3191.37</v>
      </c>
      <c r="AS24" s="19">
        <f t="shared" si="17"/>
        <v>-5.6692392046512663E-2</v>
      </c>
      <c r="AT24" s="112">
        <f t="shared" si="18"/>
        <v>37742.000000000007</v>
      </c>
      <c r="AU24" s="19">
        <f t="shared" si="19"/>
        <v>-5.2525889341135112E-3</v>
      </c>
      <c r="AV24" s="18"/>
      <c r="AW24" s="112">
        <v>3241.9</v>
      </c>
      <c r="AX24" s="19"/>
      <c r="AY24" s="112">
        <v>2670.67</v>
      </c>
      <c r="AZ24" s="19"/>
      <c r="BA24" s="112">
        <v>3132.55</v>
      </c>
      <c r="BB24" s="19"/>
      <c r="BC24" s="112">
        <v>3368.6</v>
      </c>
      <c r="BD24" s="19"/>
      <c r="BE24" s="112">
        <v>3280.15</v>
      </c>
      <c r="BF24" s="19"/>
      <c r="BG24" s="112">
        <v>3314.4</v>
      </c>
      <c r="BH24" s="19"/>
      <c r="BI24" s="112">
        <v>3086.51</v>
      </c>
      <c r="BJ24" s="19"/>
      <c r="BK24" s="112">
        <v>2847.1</v>
      </c>
      <c r="BL24" s="19"/>
      <c r="BM24" s="112">
        <v>3013.33</v>
      </c>
      <c r="BN24" s="19"/>
      <c r="BO24" s="112">
        <v>3165.52</v>
      </c>
      <c r="BP24" s="20"/>
      <c r="BQ24" s="112">
        <v>3437.39</v>
      </c>
      <c r="BR24" s="19"/>
      <c r="BS24" s="112">
        <v>3383.17</v>
      </c>
      <c r="BT24" s="19"/>
      <c r="BU24" s="112">
        <f t="shared" si="20"/>
        <v>37941.29</v>
      </c>
      <c r="BV24" s="545"/>
      <c r="BW24" s="159"/>
      <c r="BX24" s="549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18"/>
    </row>
    <row r="25" spans="1:88" s="81" customFormat="1" ht="27" customHeight="1">
      <c r="A25" s="716" t="s">
        <v>97</v>
      </c>
      <c r="B25" s="17" t="s">
        <v>468</v>
      </c>
      <c r="C25" s="112">
        <v>1425.31</v>
      </c>
      <c r="D25" s="19">
        <f t="shared" si="0"/>
        <v>-0.26108009186535408</v>
      </c>
      <c r="E25" s="112">
        <v>1458.54</v>
      </c>
      <c r="F25" s="19">
        <f t="shared" si="1"/>
        <v>-0.12994667080256272</v>
      </c>
      <c r="G25" s="112">
        <v>1423.17</v>
      </c>
      <c r="H25" s="19">
        <f t="shared" si="2"/>
        <v>-9.5561599959327337E-2</v>
      </c>
      <c r="I25" s="112">
        <v>1428.4</v>
      </c>
      <c r="J25" s="19">
        <f t="shared" si="3"/>
        <v>6.3265277366812978E-3</v>
      </c>
      <c r="K25" s="112">
        <v>1507.8</v>
      </c>
      <c r="L25" s="19">
        <f t="shared" si="4"/>
        <v>-2.0241073459176806E-2</v>
      </c>
      <c r="M25" s="25" t="s">
        <v>508</v>
      </c>
      <c r="N25" s="19">
        <f t="shared" si="5"/>
        <v>0.10151346838273279</v>
      </c>
      <c r="O25" s="112">
        <v>1334.93</v>
      </c>
      <c r="P25" s="19">
        <f t="shared" si="6"/>
        <v>-3.0206827411351833E-2</v>
      </c>
      <c r="Q25" s="588"/>
      <c r="R25" s="126"/>
      <c r="S25" s="109">
        <f t="shared" si="7"/>
        <v>10134.93</v>
      </c>
      <c r="T25" s="53">
        <f t="shared" si="8"/>
        <v>-0.17944426902431332</v>
      </c>
      <c r="U25" s="540">
        <f t="shared" si="9"/>
        <v>9550.51</v>
      </c>
      <c r="V25" s="112">
        <v>1928.91</v>
      </c>
      <c r="W25" s="19">
        <f t="shared" si="10"/>
        <v>-1.1671935604527395E-2</v>
      </c>
      <c r="X25" s="112">
        <v>1676.38</v>
      </c>
      <c r="Y25" s="19">
        <f>X25/AY25-1</f>
        <v>3.2819558069752119E-4</v>
      </c>
      <c r="Z25" s="112">
        <v>1573.54</v>
      </c>
      <c r="AA25" s="19">
        <f>Z25/BA25-1</f>
        <v>2.3221032233732064E-2</v>
      </c>
      <c r="AB25" s="112">
        <v>1419.42</v>
      </c>
      <c r="AC25" s="19">
        <f>AB25/BC25-1</f>
        <v>-0.1264785161298263</v>
      </c>
      <c r="AD25" s="112">
        <v>1538.95</v>
      </c>
      <c r="AE25" s="19">
        <f>AD25/BE25-1</f>
        <v>-0.10856821788945659</v>
      </c>
      <c r="AF25" s="25" t="s">
        <v>509</v>
      </c>
      <c r="AG25" s="19">
        <f t="shared" si="11"/>
        <v>-0.13074685249309614</v>
      </c>
      <c r="AH25" s="112">
        <v>1376.51</v>
      </c>
      <c r="AI25" s="19">
        <f t="shared" si="12"/>
        <v>-0.13448273693873836</v>
      </c>
      <c r="AJ25" s="112">
        <v>1424.28</v>
      </c>
      <c r="AK25" s="19">
        <f t="shared" si="13"/>
        <v>-0.11159071345700422</v>
      </c>
      <c r="AL25" s="112">
        <v>1394.85</v>
      </c>
      <c r="AM25" s="19">
        <f t="shared" si="14"/>
        <v>-0.13641204076325864</v>
      </c>
      <c r="AN25" s="112">
        <v>1508.55</v>
      </c>
      <c r="AO25" s="19">
        <f t="shared" si="15"/>
        <v>-0.13905376098618882</v>
      </c>
      <c r="AP25" s="112">
        <v>1713.97</v>
      </c>
      <c r="AQ25" s="19">
        <f t="shared" si="16"/>
        <v>-0.13540221651642714</v>
      </c>
      <c r="AR25" s="112">
        <v>1302.99</v>
      </c>
      <c r="AS25" s="19">
        <f t="shared" si="17"/>
        <v>-0.52514422533774052</v>
      </c>
      <c r="AT25" s="112">
        <f t="shared" si="18"/>
        <v>18271.660000000003</v>
      </c>
      <c r="AU25" s="19">
        <f t="shared" si="19"/>
        <v>-0.14737420245666444</v>
      </c>
      <c r="AV25" s="21"/>
      <c r="AW25" s="540">
        <v>1951.69</v>
      </c>
      <c r="AX25" s="20">
        <f>AW25/BX25-1</f>
        <v>0.44876553290675059</v>
      </c>
      <c r="AY25" s="540">
        <v>1675.83</v>
      </c>
      <c r="AZ25" s="20">
        <f>AY25/BY25-1</f>
        <v>6.0719032850180321E-2</v>
      </c>
      <c r="BA25" s="540">
        <v>1537.83</v>
      </c>
      <c r="BB25" s="20">
        <f>BA25/BZ25-1</f>
        <v>-7.1863117870722526E-2</v>
      </c>
      <c r="BC25" s="540">
        <v>1624.94</v>
      </c>
      <c r="BD25" s="20">
        <f>BC25/CA25-1</f>
        <v>-0.12174900010809642</v>
      </c>
      <c r="BE25" s="540">
        <v>1726.38</v>
      </c>
      <c r="BF25" s="20">
        <f>BE25/CB25-1</f>
        <v>-9.6060402965693403E-2</v>
      </c>
      <c r="BG25" s="540">
        <v>1625.89</v>
      </c>
      <c r="BH25" s="20">
        <f>BG25/CC25-1</f>
        <v>-3.1112567784994827E-2</v>
      </c>
      <c r="BI25" s="540">
        <v>1590.39</v>
      </c>
      <c r="BJ25" s="20">
        <f>BI25/CD25-1</f>
        <v>-3.867333184233257E-2</v>
      </c>
      <c r="BK25" s="540">
        <v>1603.18</v>
      </c>
      <c r="BL25" s="20">
        <f>BK25/CE25-1</f>
        <v>-3.4499263394105473E-3</v>
      </c>
      <c r="BM25" s="540">
        <v>1615.18</v>
      </c>
      <c r="BN25" s="20">
        <f>BM25/CF25-1</f>
        <v>-6.3386856403922276E-2</v>
      </c>
      <c r="BO25" s="540">
        <v>1752.2</v>
      </c>
      <c r="BP25" s="20">
        <f>BO25/CG25-1</f>
        <v>-0.10791835737232525</v>
      </c>
      <c r="BQ25" s="540">
        <v>1982.39</v>
      </c>
      <c r="BR25" s="20">
        <f>BQ25/CH25-1</f>
        <v>-0.11340146246561855</v>
      </c>
      <c r="BS25" s="540">
        <v>2743.97</v>
      </c>
      <c r="BT25" s="20">
        <f>BS25/CI25-1</f>
        <v>0.10363592486827811</v>
      </c>
      <c r="BU25" s="540">
        <f t="shared" si="20"/>
        <v>21429.870000000003</v>
      </c>
      <c r="BV25" s="541">
        <f>BU25/CJ25-1</f>
        <v>-1.2270413701270466E-2</v>
      </c>
      <c r="BW25" s="542"/>
      <c r="BX25" s="547">
        <v>1347.14</v>
      </c>
      <c r="BY25" s="548">
        <v>1579.9</v>
      </c>
      <c r="BZ25" s="548">
        <v>1656.9</v>
      </c>
      <c r="CA25" s="548">
        <v>1850.2</v>
      </c>
      <c r="CB25" s="548">
        <v>1909.84</v>
      </c>
      <c r="CC25" s="548">
        <v>1678.1</v>
      </c>
      <c r="CD25" s="548">
        <v>1654.37</v>
      </c>
      <c r="CE25" s="548">
        <v>1608.73</v>
      </c>
      <c r="CF25" s="548">
        <v>1724.49</v>
      </c>
      <c r="CG25" s="548">
        <v>1964.17</v>
      </c>
      <c r="CH25" s="548">
        <v>2235.9499999999998</v>
      </c>
      <c r="CI25" s="548">
        <v>2486.3000000000002</v>
      </c>
      <c r="CJ25" s="540">
        <f>BX25+BY25+BZ25+CA25+CB25+CC25+CD25+CE25+CF25+CG25+CH25+CI25</f>
        <v>21696.09</v>
      </c>
    </row>
    <row r="26" spans="1:88" ht="27" customHeight="1">
      <c r="A26" s="597"/>
      <c r="B26" s="17" t="s">
        <v>469</v>
      </c>
      <c r="C26" s="112">
        <v>9341.85</v>
      </c>
      <c r="D26" s="19">
        <f t="shared" si="0"/>
        <v>-0.24930570511110328</v>
      </c>
      <c r="E26" s="112">
        <v>9630.99</v>
      </c>
      <c r="F26" s="19">
        <f t="shared" si="1"/>
        <v>-0.11412616563677935</v>
      </c>
      <c r="G26" s="112">
        <v>9380.25</v>
      </c>
      <c r="H26" s="19">
        <f t="shared" si="2"/>
        <v>-8.989519520160516E-2</v>
      </c>
      <c r="I26" s="112">
        <v>9385.31</v>
      </c>
      <c r="J26" s="19">
        <f t="shared" si="3"/>
        <v>5.2181792281764672E-3</v>
      </c>
      <c r="K26" s="112">
        <v>9890.4500000000007</v>
      </c>
      <c r="L26" s="19">
        <f t="shared" si="4"/>
        <v>-1.8677030447409315E-2</v>
      </c>
      <c r="M26" s="25" t="s">
        <v>510</v>
      </c>
      <c r="N26" s="19">
        <f t="shared" si="5"/>
        <v>0.1012405803100318</v>
      </c>
      <c r="O26" s="112">
        <v>8785.7000000000007</v>
      </c>
      <c r="P26" s="19">
        <f t="shared" si="6"/>
        <v>-2.9581864291457927E-2</v>
      </c>
      <c r="Q26" s="588"/>
      <c r="R26" s="126"/>
      <c r="S26" s="112">
        <f t="shared" si="7"/>
        <v>66630.880000000005</v>
      </c>
      <c r="T26" s="19">
        <f t="shared" si="8"/>
        <v>-0.17345986520242529</v>
      </c>
      <c r="U26" s="540">
        <f t="shared" si="9"/>
        <v>62315.19</v>
      </c>
      <c r="V26" s="112">
        <v>12444.28</v>
      </c>
      <c r="W26" s="19">
        <f t="shared" si="10"/>
        <v>-1.1490253738800638E-2</v>
      </c>
      <c r="X26" s="112">
        <v>10871.74</v>
      </c>
      <c r="Y26" s="19">
        <f>X26/AW26-1</f>
        <v>-0.13640476196150109</v>
      </c>
      <c r="Z26" s="112">
        <v>10306.780000000001</v>
      </c>
      <c r="AA26" s="19">
        <f>Z26/AY26-1</f>
        <v>-4.9297911768313996E-2</v>
      </c>
      <c r="AB26" s="112">
        <v>9336.59</v>
      </c>
      <c r="AC26" s="19">
        <f>AB26/BA26-1</f>
        <v>-6.2910314661977385E-2</v>
      </c>
      <c r="AD26" s="112">
        <v>10078.69</v>
      </c>
      <c r="AE26" s="19">
        <f>AD26/BC26-1</f>
        <v>-4.2410209537997789E-2</v>
      </c>
      <c r="AF26" s="25" t="s">
        <v>511</v>
      </c>
      <c r="AG26" s="19">
        <f t="shared" si="11"/>
        <v>-0.11921543979841975</v>
      </c>
      <c r="AH26" s="112">
        <v>9053.52</v>
      </c>
      <c r="AI26" s="19">
        <f t="shared" si="12"/>
        <v>-0.12143884389428761</v>
      </c>
      <c r="AJ26" s="112">
        <v>9245.5</v>
      </c>
      <c r="AK26" s="19">
        <f t="shared" si="13"/>
        <v>-0.10823055309864682</v>
      </c>
      <c r="AL26" s="112">
        <v>9045.51</v>
      </c>
      <c r="AM26" s="19">
        <f t="shared" si="14"/>
        <v>-0.13410763071892284</v>
      </c>
      <c r="AN26" s="112">
        <v>9781.77</v>
      </c>
      <c r="AO26" s="19">
        <f t="shared" si="15"/>
        <v>-0.1357501444573439</v>
      </c>
      <c r="AP26" s="112">
        <v>11097.2</v>
      </c>
      <c r="AQ26" s="19">
        <f t="shared" si="16"/>
        <v>-0.12825778029852519</v>
      </c>
      <c r="AR26" s="112">
        <v>8553.34</v>
      </c>
      <c r="AS26" s="19">
        <f t="shared" si="17"/>
        <v>-0.51065637405809527</v>
      </c>
      <c r="AT26" s="112">
        <f t="shared" si="18"/>
        <v>119092.03</v>
      </c>
      <c r="AU26" s="19">
        <f t="shared" si="19"/>
        <v>-0.13852366928987259</v>
      </c>
      <c r="AV26" s="18"/>
      <c r="AW26" s="112">
        <v>12588.93</v>
      </c>
      <c r="AX26" s="19"/>
      <c r="AY26" s="112">
        <v>10841.23</v>
      </c>
      <c r="AZ26" s="19"/>
      <c r="BA26" s="112">
        <v>9963.39</v>
      </c>
      <c r="BB26" s="19"/>
      <c r="BC26" s="112">
        <v>10525.06</v>
      </c>
      <c r="BD26" s="19"/>
      <c r="BE26" s="112">
        <v>11144.07</v>
      </c>
      <c r="BF26" s="19"/>
      <c r="BG26" s="112">
        <v>10532.78</v>
      </c>
      <c r="BH26" s="19"/>
      <c r="BI26" s="112">
        <v>10304.94</v>
      </c>
      <c r="BJ26" s="19"/>
      <c r="BK26" s="112">
        <v>10367.59</v>
      </c>
      <c r="BL26" s="19"/>
      <c r="BM26" s="112">
        <v>10446.459999999999</v>
      </c>
      <c r="BN26" s="19"/>
      <c r="BO26" s="112">
        <v>11318.22</v>
      </c>
      <c r="BP26" s="20"/>
      <c r="BQ26" s="112">
        <v>12729.91</v>
      </c>
      <c r="BR26" s="19"/>
      <c r="BS26" s="112">
        <v>17479.21</v>
      </c>
      <c r="BT26" s="19"/>
      <c r="BU26" s="112">
        <f t="shared" si="20"/>
        <v>138241.79</v>
      </c>
      <c r="BV26" s="545"/>
      <c r="BW26" s="159"/>
      <c r="BX26" s="546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18"/>
    </row>
    <row r="27" spans="1:88" ht="27" customHeight="1">
      <c r="A27" s="597"/>
      <c r="B27" s="17" t="s">
        <v>470</v>
      </c>
      <c r="C27" s="112">
        <v>1249.4100000000001</v>
      </c>
      <c r="D27" s="19">
        <f t="shared" si="0"/>
        <v>-0.33102562043209383</v>
      </c>
      <c r="E27" s="112">
        <v>1268.04</v>
      </c>
      <c r="F27" s="19">
        <f t="shared" si="1"/>
        <v>-0.21443218496193095</v>
      </c>
      <c r="G27" s="112">
        <v>1241.1099999999999</v>
      </c>
      <c r="H27" s="19">
        <f t="shared" si="2"/>
        <v>-0.13424621222690369</v>
      </c>
      <c r="I27" s="112">
        <v>1243.94</v>
      </c>
      <c r="J27" s="19">
        <f t="shared" si="3"/>
        <v>-2.6658633344026961E-2</v>
      </c>
      <c r="K27" s="112">
        <v>1315.28</v>
      </c>
      <c r="L27" s="19">
        <f t="shared" si="4"/>
        <v>-1.6098144823458949E-2</v>
      </c>
      <c r="M27" s="25" t="s">
        <v>512</v>
      </c>
      <c r="N27" s="19">
        <f t="shared" si="5"/>
        <v>0.11013524523382756</v>
      </c>
      <c r="O27" s="112">
        <v>1161.92</v>
      </c>
      <c r="P27" s="19">
        <f t="shared" si="6"/>
        <v>-2.3260114829478984E-2</v>
      </c>
      <c r="Q27" s="588"/>
      <c r="R27" s="126"/>
      <c r="S27" s="112">
        <f t="shared" si="7"/>
        <v>8842.2799999999988</v>
      </c>
      <c r="T27" s="19">
        <f t="shared" si="8"/>
        <v>-0.20933813450125593</v>
      </c>
      <c r="U27" s="540">
        <f t="shared" si="9"/>
        <v>8757.59</v>
      </c>
      <c r="V27" s="112">
        <v>1867.65</v>
      </c>
      <c r="W27" s="19">
        <f t="shared" si="10"/>
        <v>-3.5160918558988508E-3</v>
      </c>
      <c r="X27" s="112">
        <v>1614.17</v>
      </c>
      <c r="Y27" s="19">
        <f>X27/AY27-1</f>
        <v>8.0812875102265203E-3</v>
      </c>
      <c r="Z27" s="112">
        <v>1433.56</v>
      </c>
      <c r="AA27" s="19">
        <f>Z27/BA27-1</f>
        <v>-2.5246652931617208E-2</v>
      </c>
      <c r="AB27" s="112">
        <v>1278.01</v>
      </c>
      <c r="AC27" s="19">
        <f>AB27/BC27-1</f>
        <v>-0.18012163358523969</v>
      </c>
      <c r="AD27" s="112">
        <v>1336.8</v>
      </c>
      <c r="AE27" s="19">
        <f>AD27/BE27-1</f>
        <v>-0.19547908353945864</v>
      </c>
      <c r="AF27" s="25" t="s">
        <v>513</v>
      </c>
      <c r="AG27" s="19">
        <f t="shared" si="11"/>
        <v>-0.21386527979709336</v>
      </c>
      <c r="AH27" s="112">
        <v>1189.5899999999999</v>
      </c>
      <c r="AI27" s="19">
        <f t="shared" si="12"/>
        <v>-0.21999724610028126</v>
      </c>
      <c r="AJ27" s="112">
        <v>1236.21</v>
      </c>
      <c r="AK27" s="19">
        <f t="shared" si="13"/>
        <v>-0.19789125356864778</v>
      </c>
      <c r="AL27" s="112">
        <v>1215.6500000000001</v>
      </c>
      <c r="AM27" s="19">
        <f t="shared" si="14"/>
        <v>-0.21810077569239872</v>
      </c>
      <c r="AN27" s="112">
        <v>1313.09</v>
      </c>
      <c r="AO27" s="19">
        <f t="shared" si="15"/>
        <v>-0.22232882634780193</v>
      </c>
      <c r="AP27" s="112">
        <v>1536.86</v>
      </c>
      <c r="AQ27" s="19">
        <f t="shared" si="16"/>
        <v>-0.20127848660447478</v>
      </c>
      <c r="AR27" s="112">
        <v>1128.6199999999999</v>
      </c>
      <c r="AS27" s="19">
        <f t="shared" si="17"/>
        <v>-0.57981072085421337</v>
      </c>
      <c r="AT27" s="112">
        <f t="shared" si="18"/>
        <v>16377.61</v>
      </c>
      <c r="AU27" s="19">
        <f t="shared" si="19"/>
        <v>-0.20680052287125861</v>
      </c>
      <c r="AV27" s="18"/>
      <c r="AW27" s="112">
        <v>1874.24</v>
      </c>
      <c r="AX27" s="19"/>
      <c r="AY27" s="112">
        <v>1601.23</v>
      </c>
      <c r="AZ27" s="19"/>
      <c r="BA27" s="112">
        <v>1470.69</v>
      </c>
      <c r="BB27" s="19"/>
      <c r="BC27" s="112">
        <v>1558.78</v>
      </c>
      <c r="BD27" s="19"/>
      <c r="BE27" s="112">
        <v>1661.61</v>
      </c>
      <c r="BF27" s="19"/>
      <c r="BG27" s="112">
        <v>1561.31</v>
      </c>
      <c r="BH27" s="19"/>
      <c r="BI27" s="112">
        <v>1525.11</v>
      </c>
      <c r="BJ27" s="19">
        <f>BI27/CD27-1</f>
        <v>-3.4061904249187869E-2</v>
      </c>
      <c r="BK27" s="112">
        <v>1541.2</v>
      </c>
      <c r="BL27" s="19">
        <f>BK27/CE27-1</f>
        <v>4.7132603636317327E-3</v>
      </c>
      <c r="BM27" s="112">
        <v>1554.74</v>
      </c>
      <c r="BN27" s="19">
        <f>BM27/CF27-1</f>
        <v>-6.1090645570384683E-2</v>
      </c>
      <c r="BO27" s="112">
        <v>1688.49</v>
      </c>
      <c r="BP27" s="19">
        <f>BO27/CG27-1</f>
        <v>-0.10816206880159718</v>
      </c>
      <c r="BQ27" s="112">
        <v>1924.15</v>
      </c>
      <c r="BR27" s="19">
        <f>BQ27/CH27-1</f>
        <v>-0.11182965445296844</v>
      </c>
      <c r="BS27" s="112">
        <v>2685.98</v>
      </c>
      <c r="BT27" s="19">
        <f>BS27/CI27-1</f>
        <v>0.10824214817382116</v>
      </c>
      <c r="BU27" s="112">
        <f t="shared" si="20"/>
        <v>20647.53</v>
      </c>
      <c r="BV27" s="545"/>
      <c r="BW27" s="159"/>
      <c r="BX27" s="549"/>
      <c r="BY27" s="27"/>
      <c r="BZ27" s="27"/>
      <c r="CA27" s="27"/>
      <c r="CB27" s="27"/>
      <c r="CC27" s="27"/>
      <c r="CD27" s="108">
        <v>1578.89</v>
      </c>
      <c r="CE27" s="108">
        <v>1533.97</v>
      </c>
      <c r="CF27" s="108">
        <v>1655.9</v>
      </c>
      <c r="CG27" s="108">
        <v>1893.27</v>
      </c>
      <c r="CH27" s="108">
        <v>2166.42</v>
      </c>
      <c r="CI27" s="108">
        <v>2423.64</v>
      </c>
      <c r="CJ27" s="112">
        <f>BX27+BY27+BZ27+CA27+CB27+CC27+CD27+CE27+CF27+CG27+CH27+CI27</f>
        <v>11252.09</v>
      </c>
    </row>
    <row r="28" spans="1:88" ht="27" customHeight="1">
      <c r="A28" s="598"/>
      <c r="B28" s="17" t="s">
        <v>471</v>
      </c>
      <c r="C28" s="112">
        <v>6222.45</v>
      </c>
      <c r="D28" s="19">
        <f t="shared" si="0"/>
        <v>-0.45507829946282419</v>
      </c>
      <c r="E28" s="112">
        <v>6321.48</v>
      </c>
      <c r="F28" s="19">
        <f t="shared" si="1"/>
        <v>-0.35816478104024041</v>
      </c>
      <c r="G28" s="26" t="s">
        <v>514</v>
      </c>
      <c r="H28" s="19">
        <f t="shared" si="2"/>
        <v>-0.13746266802008922</v>
      </c>
      <c r="I28" s="112">
        <v>6186.16</v>
      </c>
      <c r="J28" s="19">
        <f t="shared" si="3"/>
        <v>-3.0857902001055981E-2</v>
      </c>
      <c r="K28" s="112">
        <v>6547.17</v>
      </c>
      <c r="L28" s="19">
        <f t="shared" si="4"/>
        <v>-1.9329800396032493E-2</v>
      </c>
      <c r="M28" s="25" t="s">
        <v>515</v>
      </c>
      <c r="N28" s="19">
        <f t="shared" si="5"/>
        <v>0.1070881945011013</v>
      </c>
      <c r="O28" s="112">
        <v>5784.56</v>
      </c>
      <c r="P28" s="19">
        <f t="shared" si="6"/>
        <v>-2.6822050508160222E-2</v>
      </c>
      <c r="Q28" s="588"/>
      <c r="R28" s="126"/>
      <c r="S28" s="112">
        <f t="shared" si="7"/>
        <v>44024.18</v>
      </c>
      <c r="T28" s="19">
        <f t="shared" si="8"/>
        <v>-0.2626136040064988</v>
      </c>
      <c r="U28" s="540">
        <f t="shared" si="9"/>
        <v>47617.99</v>
      </c>
      <c r="V28" s="112">
        <v>11418.98</v>
      </c>
      <c r="W28" s="19">
        <f t="shared" si="10"/>
        <v>-4.8350859212545894E-3</v>
      </c>
      <c r="X28" s="112">
        <v>9849.07</v>
      </c>
      <c r="Y28" s="19">
        <f>X28/AY28-1</f>
        <v>5.6176964585641365E-3</v>
      </c>
      <c r="Z28" s="112">
        <v>7162.09</v>
      </c>
      <c r="AA28" s="19">
        <f>Z28/BA28-1</f>
        <v>-0.20320826463566311</v>
      </c>
      <c r="AB28" s="112">
        <v>6383.13</v>
      </c>
      <c r="AC28" s="19">
        <f>AB28/BC28-1</f>
        <v>-0.32977138351143076</v>
      </c>
      <c r="AD28" s="112">
        <v>6676.22</v>
      </c>
      <c r="AE28" s="19">
        <f>AD28/BE28-1</f>
        <v>-0.34323369033249429</v>
      </c>
      <c r="AF28" s="25" t="s">
        <v>516</v>
      </c>
      <c r="AG28" s="19">
        <f t="shared" si="11"/>
        <v>-0.35735168282943519</v>
      </c>
      <c r="AH28" s="112">
        <v>5943.99</v>
      </c>
      <c r="AI28" s="19">
        <f t="shared" si="12"/>
        <v>-0.3620309003386265</v>
      </c>
      <c r="AJ28" s="112">
        <v>6141.02</v>
      </c>
      <c r="AK28" s="19">
        <f t="shared" si="13"/>
        <v>-0.34818738092331858</v>
      </c>
      <c r="AL28" s="112">
        <v>6028.47</v>
      </c>
      <c r="AM28" s="19">
        <f t="shared" si="14"/>
        <v>-0.36558248100210788</v>
      </c>
      <c r="AN28" s="112">
        <v>6525.47</v>
      </c>
      <c r="AO28" s="19">
        <f t="shared" si="15"/>
        <v>-0.36802382451213012</v>
      </c>
      <c r="AP28" s="112">
        <v>7639.07</v>
      </c>
      <c r="AQ28" s="19">
        <f t="shared" si="16"/>
        <v>-0.3518807926342975</v>
      </c>
      <c r="AR28" s="112">
        <v>5612.81</v>
      </c>
      <c r="AS28" s="19">
        <f t="shared" si="17"/>
        <v>-0.65981423398033234</v>
      </c>
      <c r="AT28" s="112">
        <f t="shared" si="18"/>
        <v>85508.82</v>
      </c>
      <c r="AU28" s="19">
        <f t="shared" si="19"/>
        <v>-0.32315666483792693</v>
      </c>
      <c r="AV28" s="18"/>
      <c r="AW28" s="112">
        <v>11474.46</v>
      </c>
      <c r="AX28" s="19"/>
      <c r="AY28" s="112">
        <v>9794.0499999999993</v>
      </c>
      <c r="AZ28" s="19"/>
      <c r="BA28" s="112">
        <v>8988.66</v>
      </c>
      <c r="BB28" s="19"/>
      <c r="BC28" s="112">
        <v>9523.81</v>
      </c>
      <c r="BD28" s="19"/>
      <c r="BE28" s="112">
        <v>10165.290000000001</v>
      </c>
      <c r="BF28" s="19"/>
      <c r="BG28" s="112">
        <v>9536.32</v>
      </c>
      <c r="BH28" s="19"/>
      <c r="BI28" s="112">
        <v>9317.0499999999993</v>
      </c>
      <c r="BJ28" s="19"/>
      <c r="BK28" s="112">
        <v>9421.4500000000007</v>
      </c>
      <c r="BL28" s="19"/>
      <c r="BM28" s="112">
        <v>9502.3700000000008</v>
      </c>
      <c r="BN28" s="19"/>
      <c r="BO28" s="112">
        <v>10325.5</v>
      </c>
      <c r="BP28" s="20"/>
      <c r="BQ28" s="112">
        <v>11786.52</v>
      </c>
      <c r="BR28" s="19"/>
      <c r="BS28" s="112">
        <v>16499.25</v>
      </c>
      <c r="BT28" s="19"/>
      <c r="BU28" s="112">
        <f t="shared" si="20"/>
        <v>126334.73</v>
      </c>
      <c r="BV28" s="545"/>
      <c r="BW28" s="159"/>
      <c r="BX28" s="549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18"/>
    </row>
    <row r="29" spans="1:88" s="81" customFormat="1" ht="27" customHeight="1">
      <c r="A29" s="716" t="s">
        <v>98</v>
      </c>
      <c r="B29" s="17" t="s">
        <v>468</v>
      </c>
      <c r="C29" s="112">
        <v>229.08</v>
      </c>
      <c r="D29" s="19">
        <f t="shared" si="0"/>
        <v>1.3359285145536637E-2</v>
      </c>
      <c r="E29" s="112">
        <v>234.25</v>
      </c>
      <c r="F29" s="19">
        <f t="shared" si="1"/>
        <v>7.1984257733845869E-2</v>
      </c>
      <c r="G29" s="112">
        <v>241.09</v>
      </c>
      <c r="H29" s="19">
        <f t="shared" si="2"/>
        <v>-3.4674674674674666E-2</v>
      </c>
      <c r="I29" s="112">
        <v>231.21</v>
      </c>
      <c r="J29" s="19">
        <f t="shared" si="3"/>
        <v>-1.5415406890090688E-2</v>
      </c>
      <c r="K29" s="112">
        <v>217.99</v>
      </c>
      <c r="L29" s="19">
        <f t="shared" si="4"/>
        <v>6.789211158322539E-3</v>
      </c>
      <c r="M29" s="25" t="s">
        <v>517</v>
      </c>
      <c r="N29" s="19">
        <f t="shared" si="5"/>
        <v>-0.10962109621096205</v>
      </c>
      <c r="O29" s="112">
        <v>185.99</v>
      </c>
      <c r="P29" s="19">
        <f t="shared" si="6"/>
        <v>-1.753737256352017E-2</v>
      </c>
      <c r="Q29" s="588"/>
      <c r="R29" s="126"/>
      <c r="S29" s="109">
        <f t="shared" si="7"/>
        <v>1537.47</v>
      </c>
      <c r="T29" s="53">
        <f t="shared" si="8"/>
        <v>-0.1165539472852537</v>
      </c>
      <c r="U29" s="540">
        <f t="shared" si="9"/>
        <v>1367.9</v>
      </c>
      <c r="V29" s="112">
        <v>226.06</v>
      </c>
      <c r="W29" s="19">
        <f t="shared" si="10"/>
        <v>-1.9219922773222264E-2</v>
      </c>
      <c r="X29" s="112">
        <v>218.52</v>
      </c>
      <c r="Y29" s="19">
        <f>X29/AY29-1</f>
        <v>-8.6683942154977767E-2</v>
      </c>
      <c r="Z29" s="112">
        <v>249.75</v>
      </c>
      <c r="AA29" s="19">
        <f>Z29/BA29-1</f>
        <v>7.2901452014777934E-2</v>
      </c>
      <c r="AB29" s="112">
        <v>234.83</v>
      </c>
      <c r="AC29" s="19">
        <f>AB29/BC29-1</f>
        <v>-4.9194266742246251E-2</v>
      </c>
      <c r="AD29" s="112">
        <v>216.52</v>
      </c>
      <c r="AE29" s="19">
        <f>AD29/BE29-1</f>
        <v>-0.13110477948553312</v>
      </c>
      <c r="AF29" s="25" t="s">
        <v>518</v>
      </c>
      <c r="AG29" s="19">
        <f t="shared" si="11"/>
        <v>-9.4162726235121452E-2</v>
      </c>
      <c r="AH29" s="112">
        <v>189.31</v>
      </c>
      <c r="AI29" s="19">
        <f t="shared" si="12"/>
        <v>-0.19719265510368522</v>
      </c>
      <c r="AJ29" s="112">
        <v>183.1</v>
      </c>
      <c r="AK29" s="19">
        <f t="shared" si="13"/>
        <v>-9.8296070127056101E-2</v>
      </c>
      <c r="AL29" s="112">
        <v>200.71</v>
      </c>
      <c r="AM29" s="19">
        <f t="shared" si="14"/>
        <v>-0.10076164874551963</v>
      </c>
      <c r="AN29" s="112">
        <v>222</v>
      </c>
      <c r="AO29" s="19">
        <f t="shared" si="15"/>
        <v>-0.12298028680914941</v>
      </c>
      <c r="AP29" s="112">
        <v>210.76</v>
      </c>
      <c r="AQ29" s="19">
        <f t="shared" si="16"/>
        <v>-0.10535699125562448</v>
      </c>
      <c r="AR29" s="112">
        <v>245.46</v>
      </c>
      <c r="AS29" s="19">
        <f t="shared" si="17"/>
        <v>5.0051334702258865E-2</v>
      </c>
      <c r="AT29" s="112">
        <f t="shared" si="18"/>
        <v>2619.2399999999998</v>
      </c>
      <c r="AU29" s="19">
        <f t="shared" si="19"/>
        <v>-7.4002319201289635E-2</v>
      </c>
      <c r="AV29" s="21"/>
      <c r="AW29" s="540">
        <v>230.49</v>
      </c>
      <c r="AX29" s="20">
        <f>AW29/BX29-1</f>
        <v>0.7531756294211609</v>
      </c>
      <c r="AY29" s="540">
        <v>239.26</v>
      </c>
      <c r="AZ29" s="20">
        <f>AY29/BY29-1</f>
        <v>0.34779179810725536</v>
      </c>
      <c r="BA29" s="540">
        <v>232.78</v>
      </c>
      <c r="BB29" s="20">
        <f>BA29/BZ29-1</f>
        <v>0.15937842414583137</v>
      </c>
      <c r="BC29" s="540">
        <v>246.98</v>
      </c>
      <c r="BD29" s="20">
        <f>BC29/CA29-1</f>
        <v>0.18518163059647774</v>
      </c>
      <c r="BE29" s="540">
        <v>249.19</v>
      </c>
      <c r="BF29" s="20">
        <f>BE29/CB29-1</f>
        <v>0.13567587275544613</v>
      </c>
      <c r="BG29" s="540">
        <v>245.32</v>
      </c>
      <c r="BH29" s="20">
        <f>BG29/CC29-1</f>
        <v>0.18129725044541822</v>
      </c>
      <c r="BI29" s="540">
        <v>235.81</v>
      </c>
      <c r="BJ29" s="20">
        <f>BI29/CD29-1</f>
        <v>0.17528907496012769</v>
      </c>
      <c r="BK29" s="540">
        <v>203.06</v>
      </c>
      <c r="BL29" s="20">
        <f>BK29/CE29-1</f>
        <v>2.3230032753842389E-2</v>
      </c>
      <c r="BM29" s="540">
        <v>223.2</v>
      </c>
      <c r="BN29" s="20">
        <f>BM29/CF29-1</f>
        <v>5.0550691894944766E-2</v>
      </c>
      <c r="BO29" s="540">
        <v>253.13</v>
      </c>
      <c r="BP29" s="20">
        <f>BO29/CG29-1</f>
        <v>9.994351018989267E-2</v>
      </c>
      <c r="BQ29" s="540">
        <v>235.58</v>
      </c>
      <c r="BR29" s="20">
        <f>BQ29/CH29-1</f>
        <v>3.6382033346531228E-2</v>
      </c>
      <c r="BS29" s="540">
        <v>233.76</v>
      </c>
      <c r="BT29" s="20">
        <f>BS29/CI29-1</f>
        <v>-7.1902171755270583E-2</v>
      </c>
      <c r="BU29" s="540">
        <f t="shared" si="20"/>
        <v>2828.5599999999995</v>
      </c>
      <c r="BV29" s="541">
        <f>BU29/CJ29-1</f>
        <v>0.14697235727522284</v>
      </c>
      <c r="BW29" s="542"/>
      <c r="BX29" s="547">
        <v>131.47</v>
      </c>
      <c r="BY29" s="548">
        <v>177.52</v>
      </c>
      <c r="BZ29" s="548">
        <v>200.78</v>
      </c>
      <c r="CA29" s="548">
        <v>208.39</v>
      </c>
      <c r="CB29" s="548">
        <v>219.42</v>
      </c>
      <c r="CC29" s="548">
        <v>207.67</v>
      </c>
      <c r="CD29" s="548">
        <v>200.64</v>
      </c>
      <c r="CE29" s="548">
        <v>198.45</v>
      </c>
      <c r="CF29" s="548">
        <v>212.46</v>
      </c>
      <c r="CG29" s="548">
        <v>230.13</v>
      </c>
      <c r="CH29" s="548">
        <v>227.31</v>
      </c>
      <c r="CI29" s="548">
        <v>251.87</v>
      </c>
      <c r="CJ29" s="540">
        <f>BX29+BY29+BZ29+CA29+CB29+CC29+CD29+CE29+CF29+CG29+CH29+CI29</f>
        <v>2466.1099999999997</v>
      </c>
    </row>
    <row r="30" spans="1:88" ht="27" customHeight="1">
      <c r="A30" s="597"/>
      <c r="B30" s="17" t="s">
        <v>469</v>
      </c>
      <c r="C30" s="112">
        <v>1415.67</v>
      </c>
      <c r="D30" s="19">
        <f t="shared" si="0"/>
        <v>-0.10220505698141202</v>
      </c>
      <c r="E30" s="112">
        <v>1448.12</v>
      </c>
      <c r="F30" s="19">
        <f t="shared" si="1"/>
        <v>1.2558035464563355E-2</v>
      </c>
      <c r="G30" s="112">
        <v>1485.83</v>
      </c>
      <c r="H30" s="19">
        <f t="shared" si="2"/>
        <v>-3.0624294577790589E-2</v>
      </c>
      <c r="I30" s="112">
        <v>1431.94</v>
      </c>
      <c r="J30" s="19">
        <f t="shared" si="3"/>
        <v>1.7067852348516599E-2</v>
      </c>
      <c r="K30" s="112">
        <v>1353.48</v>
      </c>
      <c r="L30" s="19">
        <f t="shared" si="4"/>
        <v>6.8432810489505114E-2</v>
      </c>
      <c r="M30" s="25" t="s">
        <v>519</v>
      </c>
      <c r="N30" s="19">
        <f t="shared" si="5"/>
        <v>-0.14647210038733105</v>
      </c>
      <c r="O30" s="112">
        <v>1160.69</v>
      </c>
      <c r="P30" s="19">
        <f t="shared" si="6"/>
        <v>-1.497033937861203E-2</v>
      </c>
      <c r="Q30" s="588"/>
      <c r="R30" s="126"/>
      <c r="S30" s="112">
        <f t="shared" si="7"/>
        <v>9527.5499999999993</v>
      </c>
      <c r="T30" s="19">
        <f t="shared" si="8"/>
        <v>-0.13081457140328812</v>
      </c>
      <c r="U30" s="540">
        <f t="shared" si="9"/>
        <v>8657.67</v>
      </c>
      <c r="V30" s="112">
        <v>1576.83</v>
      </c>
      <c r="W30" s="19">
        <f t="shared" si="10"/>
        <v>-1.962820193981607E-2</v>
      </c>
      <c r="X30" s="112">
        <v>1430.16</v>
      </c>
      <c r="Y30" s="19">
        <f>X30/AW30-1</f>
        <v>-0.11081820442675949</v>
      </c>
      <c r="Z30" s="112">
        <v>1532.77</v>
      </c>
      <c r="AA30" s="19">
        <f>Z30/AY30-1</f>
        <v>-0.11997772342599933</v>
      </c>
      <c r="AB30" s="112">
        <v>1407.91</v>
      </c>
      <c r="AC30" s="19">
        <f>AB30/BA30-1</f>
        <v>-0.11936825645035176</v>
      </c>
      <c r="AD30" s="112">
        <v>1266.79</v>
      </c>
      <c r="AE30" s="19">
        <f>AD30/BC30-1</f>
        <v>-0.30055655553960492</v>
      </c>
      <c r="AF30" s="25" t="s">
        <v>520</v>
      </c>
      <c r="AG30" s="19">
        <f t="shared" si="11"/>
        <v>-0.11803098359152986</v>
      </c>
      <c r="AH30" s="112">
        <v>1178.33</v>
      </c>
      <c r="AI30" s="19">
        <f t="shared" si="12"/>
        <v>-0.21784642752834349</v>
      </c>
      <c r="AJ30" s="112">
        <v>1125.47</v>
      </c>
      <c r="AK30" s="19">
        <f t="shared" si="13"/>
        <v>-5.6549839470882657E-2</v>
      </c>
      <c r="AL30" s="112">
        <v>1229.51</v>
      </c>
      <c r="AM30" s="19">
        <f t="shared" si="14"/>
        <v>-1.7303941941878009E-2</v>
      </c>
      <c r="AN30" s="112">
        <v>1352.56</v>
      </c>
      <c r="AO30" s="19">
        <f t="shared" si="15"/>
        <v>-0.13435051968665201</v>
      </c>
      <c r="AP30" s="112">
        <v>1282.8499999999999</v>
      </c>
      <c r="AQ30" s="19">
        <f t="shared" si="16"/>
        <v>-6.909663514915787E-2</v>
      </c>
      <c r="AR30" s="112">
        <v>1482.88</v>
      </c>
      <c r="AS30" s="19">
        <f t="shared" si="17"/>
        <v>0.17990419962125448</v>
      </c>
      <c r="AT30" s="112">
        <f t="shared" si="18"/>
        <v>16309.27</v>
      </c>
      <c r="AU30" s="19">
        <f t="shared" si="19"/>
        <v>-0.10832650378909858</v>
      </c>
      <c r="AV30" s="18"/>
      <c r="AW30" s="112">
        <v>1608.4</v>
      </c>
      <c r="AX30" s="19"/>
      <c r="AY30" s="112">
        <v>1741.74</v>
      </c>
      <c r="AZ30" s="19"/>
      <c r="BA30" s="112">
        <v>1598.75</v>
      </c>
      <c r="BB30" s="19"/>
      <c r="BC30" s="112">
        <v>1811.14</v>
      </c>
      <c r="BD30" s="19"/>
      <c r="BE30" s="112">
        <v>1746.31</v>
      </c>
      <c r="BF30" s="19"/>
      <c r="BG30" s="112">
        <v>1636.35</v>
      </c>
      <c r="BH30" s="19"/>
      <c r="BI30" s="112">
        <v>1506.52</v>
      </c>
      <c r="BJ30" s="19"/>
      <c r="BK30" s="112">
        <v>1192.93</v>
      </c>
      <c r="BL30" s="19"/>
      <c r="BM30" s="112">
        <v>1251.1600000000001</v>
      </c>
      <c r="BN30" s="19"/>
      <c r="BO30" s="112">
        <v>1562.48</v>
      </c>
      <c r="BP30" s="20"/>
      <c r="BQ30" s="112">
        <v>1378.07</v>
      </c>
      <c r="BR30" s="19"/>
      <c r="BS30" s="112">
        <v>1256.78</v>
      </c>
      <c r="BT30" s="19"/>
      <c r="BU30" s="112">
        <f t="shared" si="20"/>
        <v>18290.63</v>
      </c>
      <c r="BV30" s="545"/>
      <c r="BW30" s="159"/>
      <c r="BX30" s="546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18"/>
    </row>
    <row r="31" spans="1:88" ht="27" customHeight="1">
      <c r="A31" s="597"/>
      <c r="B31" s="17" t="s">
        <v>470</v>
      </c>
      <c r="C31" s="112">
        <v>213.32</v>
      </c>
      <c r="D31" s="19">
        <f t="shared" si="0"/>
        <v>1.5809523809523718E-2</v>
      </c>
      <c r="E31" s="112">
        <v>218.53</v>
      </c>
      <c r="F31" s="19">
        <f t="shared" si="1"/>
        <v>7.7617239508851466E-2</v>
      </c>
      <c r="G31" s="112">
        <v>224.95</v>
      </c>
      <c r="H31" s="19">
        <f t="shared" si="2"/>
        <v>-3.8921644022900215E-2</v>
      </c>
      <c r="I31" s="112">
        <v>214.4</v>
      </c>
      <c r="J31" s="19">
        <f t="shared" si="3"/>
        <v>-1.6649084988304308E-2</v>
      </c>
      <c r="K31" s="112">
        <v>206.17</v>
      </c>
      <c r="L31" s="19">
        <f t="shared" si="4"/>
        <v>3.2243528763831186E-2</v>
      </c>
      <c r="M31" s="25" t="s">
        <v>521</v>
      </c>
      <c r="N31" s="19">
        <f t="shared" si="5"/>
        <v>-9.563530552861299E-2</v>
      </c>
      <c r="O31" s="112">
        <v>174.76</v>
      </c>
      <c r="P31" s="19">
        <f t="shared" si="6"/>
        <v>1.0115022253049055E-2</v>
      </c>
      <c r="Q31" s="588"/>
      <c r="R31" s="126"/>
      <c r="S31" s="112">
        <f t="shared" si="7"/>
        <v>1438.61</v>
      </c>
      <c r="T31" s="19">
        <f t="shared" si="8"/>
        <v>-0.10700252639681196</v>
      </c>
      <c r="U31" s="540">
        <f t="shared" si="9"/>
        <v>1270.81</v>
      </c>
      <c r="V31" s="112">
        <v>210</v>
      </c>
      <c r="W31" s="19">
        <f t="shared" si="10"/>
        <v>-1.8783291281188719E-2</v>
      </c>
      <c r="X31" s="112">
        <v>202.79</v>
      </c>
      <c r="Y31" s="19">
        <f>X31/AY31-1</f>
        <v>-8.459350877984928E-2</v>
      </c>
      <c r="Z31" s="112">
        <v>234.06</v>
      </c>
      <c r="AA31" s="19">
        <f>Z31/BA31-1</f>
        <v>8.5621521335807138E-2</v>
      </c>
      <c r="AB31" s="112">
        <v>218.03</v>
      </c>
      <c r="AC31" s="19">
        <f>AB31/BC31-1</f>
        <v>-4.2762435790490438E-2</v>
      </c>
      <c r="AD31" s="112">
        <v>199.73</v>
      </c>
      <c r="AE31" s="19">
        <f>AD31/BE31-1</f>
        <v>-0.13716087782961817</v>
      </c>
      <c r="AF31" s="25" t="s">
        <v>522</v>
      </c>
      <c r="AG31" s="19">
        <f t="shared" si="11"/>
        <v>-9.885499519272789E-2</v>
      </c>
      <c r="AH31" s="112">
        <v>173.01</v>
      </c>
      <c r="AI31" s="19">
        <f t="shared" si="12"/>
        <v>-0.21230194864323437</v>
      </c>
      <c r="AJ31" s="112">
        <v>167.17</v>
      </c>
      <c r="AK31" s="19">
        <f t="shared" si="13"/>
        <v>-0.10756993380311775</v>
      </c>
      <c r="AL31" s="112">
        <v>185.11</v>
      </c>
      <c r="AM31" s="19">
        <f t="shared" si="14"/>
        <v>-0.10833333333333328</v>
      </c>
      <c r="AN31" s="112">
        <v>206.21</v>
      </c>
      <c r="AO31" s="19">
        <f t="shared" si="15"/>
        <v>-0.12870241264207538</v>
      </c>
      <c r="AP31" s="112">
        <v>195.57</v>
      </c>
      <c r="AQ31" s="19">
        <f t="shared" si="16"/>
        <v>-0.11298076923076927</v>
      </c>
      <c r="AR31" s="112">
        <v>230.12</v>
      </c>
      <c r="AS31" s="19">
        <f t="shared" si="17"/>
        <v>5.3566523212160044E-2</v>
      </c>
      <c r="AT31" s="112">
        <f t="shared" si="18"/>
        <v>2428</v>
      </c>
      <c r="AU31" s="19">
        <f t="shared" si="19"/>
        <v>-7.6577861448646867E-2</v>
      </c>
      <c r="AV31" s="18"/>
      <c r="AW31" s="112">
        <v>214.02</v>
      </c>
      <c r="AX31" s="19"/>
      <c r="AY31" s="112">
        <v>221.53</v>
      </c>
      <c r="AZ31" s="19"/>
      <c r="BA31" s="112">
        <v>215.6</v>
      </c>
      <c r="BB31" s="19"/>
      <c r="BC31" s="112">
        <v>227.77</v>
      </c>
      <c r="BD31" s="19"/>
      <c r="BE31" s="112">
        <v>231.48</v>
      </c>
      <c r="BF31" s="19"/>
      <c r="BG31" s="112">
        <v>228.82</v>
      </c>
      <c r="BH31" s="19"/>
      <c r="BI31" s="112">
        <v>219.64</v>
      </c>
      <c r="BJ31" s="19">
        <f>BI31/CD31-1</f>
        <v>0.18551303502995609</v>
      </c>
      <c r="BK31" s="112">
        <v>187.32</v>
      </c>
      <c r="BL31" s="19">
        <f>BK31/CE31-1</f>
        <v>5.3365573862677707E-2</v>
      </c>
      <c r="BM31" s="112">
        <v>207.6</v>
      </c>
      <c r="BN31" s="19">
        <f>BM31/CF31-1</f>
        <v>7.5480495259804048E-2</v>
      </c>
      <c r="BO31" s="112">
        <v>236.67</v>
      </c>
      <c r="BP31" s="19">
        <f>BO31/CG31-1</f>
        <v>0.11763316962599157</v>
      </c>
      <c r="BQ31" s="112">
        <v>220.48</v>
      </c>
      <c r="BR31" s="19">
        <f>BQ31/CH31-1</f>
        <v>4.4087701851588834E-2</v>
      </c>
      <c r="BS31" s="112">
        <v>218.42</v>
      </c>
      <c r="BT31" s="19">
        <f>BS31/CI31-1</f>
        <v>-7.2093122052763525E-2</v>
      </c>
      <c r="BU31" s="112">
        <f t="shared" si="20"/>
        <v>2629.3499999999995</v>
      </c>
      <c r="BV31" s="545"/>
      <c r="BW31" s="159"/>
      <c r="BX31" s="549"/>
      <c r="BY31" s="27"/>
      <c r="BZ31" s="27"/>
      <c r="CA31" s="27"/>
      <c r="CB31" s="27"/>
      <c r="CC31" s="27"/>
      <c r="CD31" s="108">
        <v>185.27</v>
      </c>
      <c r="CE31" s="108">
        <v>177.83</v>
      </c>
      <c r="CF31" s="108">
        <v>193.03</v>
      </c>
      <c r="CG31" s="108">
        <v>211.76</v>
      </c>
      <c r="CH31" s="108">
        <v>211.17</v>
      </c>
      <c r="CI31" s="108">
        <v>235.39</v>
      </c>
      <c r="CJ31" s="112">
        <f>BX31+BY31+BZ31+CA31+CB31+CC31+CD31+CE31+CF31+CG31+CH31+CI31</f>
        <v>1214.4499999999998</v>
      </c>
    </row>
    <row r="32" spans="1:88" ht="27" customHeight="1">
      <c r="A32" s="598"/>
      <c r="B32" s="17" t="s">
        <v>471</v>
      </c>
      <c r="C32" s="112">
        <v>1216.28</v>
      </c>
      <c r="D32" s="19">
        <f t="shared" si="0"/>
        <v>-8.228831846922291E-2</v>
      </c>
      <c r="E32" s="112">
        <v>1247.03</v>
      </c>
      <c r="F32" s="19">
        <f t="shared" si="1"/>
        <v>2.8766829461457144E-2</v>
      </c>
      <c r="G32" s="26" t="s">
        <v>523</v>
      </c>
      <c r="H32" s="19">
        <f t="shared" si="2"/>
        <v>-3.5323061181498083E-2</v>
      </c>
      <c r="I32" s="112">
        <v>1220.0899999999999</v>
      </c>
      <c r="J32" s="19">
        <f t="shared" si="3"/>
        <v>3.2880423280423177E-2</v>
      </c>
      <c r="K32" s="112">
        <v>1211.44</v>
      </c>
      <c r="L32" s="19">
        <f t="shared" si="4"/>
        <v>0.17127691459842032</v>
      </c>
      <c r="M32" s="25" t="s">
        <v>524</v>
      </c>
      <c r="N32" s="19">
        <f t="shared" si="5"/>
        <v>-9.8962017403891989E-2</v>
      </c>
      <c r="O32" s="112">
        <v>1027.6199999999999</v>
      </c>
      <c r="P32" s="19">
        <f t="shared" si="6"/>
        <v>6.1020939164911248E-2</v>
      </c>
      <c r="Q32" s="588"/>
      <c r="R32" s="126"/>
      <c r="S32" s="112">
        <f t="shared" si="7"/>
        <v>8300.1699999999983</v>
      </c>
      <c r="T32" s="19">
        <f t="shared" si="8"/>
        <v>-9.7081348040815474E-2</v>
      </c>
      <c r="U32" s="540">
        <f t="shared" si="9"/>
        <v>7298.0199999999995</v>
      </c>
      <c r="V32" s="112">
        <v>1325.34</v>
      </c>
      <c r="W32" s="19">
        <f t="shared" si="10"/>
        <v>2.2867771337722109E-2</v>
      </c>
      <c r="X32" s="112">
        <v>1212.1600000000001</v>
      </c>
      <c r="Y32" s="19">
        <f>X32/AY32-1</f>
        <v>-0.13736318478771403</v>
      </c>
      <c r="Z32" s="112">
        <v>1329.16</v>
      </c>
      <c r="AA32" s="19">
        <f>Z32/BA32-1</f>
        <v>3.3521247229890028E-2</v>
      </c>
      <c r="AB32" s="112">
        <v>1181.25</v>
      </c>
      <c r="AC32" s="19">
        <f>AB32/BC32-1</f>
        <v>-0.18104673493299317</v>
      </c>
      <c r="AD32" s="112">
        <v>1034.29</v>
      </c>
      <c r="AE32" s="19">
        <f>AD32/BE32-1</f>
        <v>-0.2629219728768627</v>
      </c>
      <c r="AF32" s="25" t="s">
        <v>525</v>
      </c>
      <c r="AG32" s="19">
        <f t="shared" si="11"/>
        <v>-7.5548594108791334E-2</v>
      </c>
      <c r="AH32" s="112">
        <v>968.52</v>
      </c>
      <c r="AI32" s="19">
        <f t="shared" si="12"/>
        <v>-0.19135683930166736</v>
      </c>
      <c r="AJ32" s="112">
        <v>926.06</v>
      </c>
      <c r="AK32" s="19">
        <f t="shared" si="13"/>
        <v>1.7469455919838284E-2</v>
      </c>
      <c r="AL32" s="112">
        <v>1030.3</v>
      </c>
      <c r="AM32" s="19">
        <f t="shared" si="14"/>
        <v>6.2603135313531233E-2</v>
      </c>
      <c r="AN32" s="112">
        <v>1152.01</v>
      </c>
      <c r="AO32" s="19">
        <f t="shared" si="15"/>
        <v>-7.1461387798528286E-2</v>
      </c>
      <c r="AP32" s="112">
        <v>1090.68</v>
      </c>
      <c r="AQ32" s="19">
        <f t="shared" si="16"/>
        <v>2.5369512464150645E-3</v>
      </c>
      <c r="AR32" s="112">
        <v>1290.71</v>
      </c>
      <c r="AS32" s="19">
        <f t="shared" si="17"/>
        <v>0.31686289713714366</v>
      </c>
      <c r="AT32" s="112">
        <f t="shared" si="18"/>
        <v>13756.3</v>
      </c>
      <c r="AU32" s="19">
        <f t="shared" si="19"/>
        <v>-5.3505105979521073E-2</v>
      </c>
      <c r="AV32" s="18"/>
      <c r="AW32" s="112">
        <v>1295.71</v>
      </c>
      <c r="AX32" s="19"/>
      <c r="AY32" s="112">
        <v>1405.18</v>
      </c>
      <c r="AZ32" s="19"/>
      <c r="BA32" s="112">
        <v>1286.05</v>
      </c>
      <c r="BB32" s="19"/>
      <c r="BC32" s="112">
        <v>1442.39</v>
      </c>
      <c r="BD32" s="19"/>
      <c r="BE32" s="112">
        <v>1403.23</v>
      </c>
      <c r="BF32" s="19"/>
      <c r="BG32" s="112">
        <v>1315.18</v>
      </c>
      <c r="BH32" s="19"/>
      <c r="BI32" s="112">
        <v>1197.71</v>
      </c>
      <c r="BJ32" s="19"/>
      <c r="BK32" s="112">
        <v>910.16</v>
      </c>
      <c r="BL32" s="19"/>
      <c r="BM32" s="112">
        <v>969.6</v>
      </c>
      <c r="BN32" s="19"/>
      <c r="BO32" s="112">
        <v>1240.67</v>
      </c>
      <c r="BP32" s="20"/>
      <c r="BQ32" s="112">
        <v>1087.92</v>
      </c>
      <c r="BR32" s="19"/>
      <c r="BS32" s="112">
        <v>980.14</v>
      </c>
      <c r="BT32" s="19"/>
      <c r="BU32" s="112">
        <f t="shared" si="20"/>
        <v>14533.94</v>
      </c>
      <c r="BV32" s="545"/>
      <c r="BW32" s="159"/>
      <c r="BX32" s="549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18"/>
    </row>
    <row r="33" spans="1:88" s="81" customFormat="1" ht="27" customHeight="1">
      <c r="A33" s="716" t="s">
        <v>99</v>
      </c>
      <c r="B33" s="17" t="s">
        <v>468</v>
      </c>
      <c r="C33" s="112">
        <v>588.6</v>
      </c>
      <c r="D33" s="19">
        <f t="shared" si="0"/>
        <v>-1.1603499521418592E-2</v>
      </c>
      <c r="E33" s="112">
        <v>517.91999999999996</v>
      </c>
      <c r="F33" s="19">
        <f t="shared" si="1"/>
        <v>-0.12231825114387407</v>
      </c>
      <c r="G33" s="112">
        <v>553.57000000000005</v>
      </c>
      <c r="H33" s="19">
        <f t="shared" si="2"/>
        <v>-4.716250408799072E-2</v>
      </c>
      <c r="I33" s="112">
        <v>603.33000000000004</v>
      </c>
      <c r="J33" s="19">
        <f t="shared" si="3"/>
        <v>-3.3450281155380401E-2</v>
      </c>
      <c r="K33" s="112">
        <v>573.97</v>
      </c>
      <c r="L33" s="19">
        <f t="shared" si="4"/>
        <v>1.0688501496742386E-2</v>
      </c>
      <c r="M33" s="25" t="s">
        <v>526</v>
      </c>
      <c r="N33" s="19">
        <f t="shared" si="5"/>
        <v>-5.5818615421836526E-3</v>
      </c>
      <c r="O33" s="112">
        <v>540.42999999999995</v>
      </c>
      <c r="P33" s="19">
        <f t="shared" si="6"/>
        <v>1.9652557613512034E-3</v>
      </c>
      <c r="Q33" s="588"/>
      <c r="R33" s="126"/>
      <c r="S33" s="109">
        <f t="shared" si="7"/>
        <v>3953.25</v>
      </c>
      <c r="T33" s="53">
        <f t="shared" si="8"/>
        <v>-0.13797802887907151</v>
      </c>
      <c r="U33" s="540">
        <f t="shared" si="9"/>
        <v>3537.35</v>
      </c>
      <c r="V33" s="112">
        <v>595.51</v>
      </c>
      <c r="W33" s="19">
        <f t="shared" si="10"/>
        <v>-0.13189696642808202</v>
      </c>
      <c r="X33" s="112">
        <v>590.1</v>
      </c>
      <c r="Y33" s="19">
        <f>X33/AY33-1</f>
        <v>-2.4482980939313226E-2</v>
      </c>
      <c r="Z33" s="112">
        <v>580.97</v>
      </c>
      <c r="AA33" s="19">
        <f>Z33/BA33-1</f>
        <v>-9.725588911678773E-2</v>
      </c>
      <c r="AB33" s="112">
        <v>624.21</v>
      </c>
      <c r="AC33" s="19">
        <f>AB33/BC33-1</f>
        <v>-5.5872343643651123E-2</v>
      </c>
      <c r="AD33" s="112">
        <v>567.9</v>
      </c>
      <c r="AE33" s="19">
        <f>AD33/BE33-1</f>
        <v>-9.6922954599666156E-2</v>
      </c>
      <c r="AF33" s="25" t="s">
        <v>527</v>
      </c>
      <c r="AG33" s="19">
        <f t="shared" si="11"/>
        <v>-8.3572209112649065E-2</v>
      </c>
      <c r="AH33" s="112">
        <v>539.37</v>
      </c>
      <c r="AI33" s="19">
        <f t="shared" si="12"/>
        <v>-0.10993580752157628</v>
      </c>
      <c r="AJ33" s="112">
        <v>509.3</v>
      </c>
      <c r="AK33" s="19">
        <f t="shared" si="13"/>
        <v>-9.4078514381259026E-2</v>
      </c>
      <c r="AL33" s="112">
        <v>549.53</v>
      </c>
      <c r="AM33" s="19">
        <f t="shared" si="14"/>
        <v>-6.9303073926666237E-2</v>
      </c>
      <c r="AN33" s="112">
        <v>547.12</v>
      </c>
      <c r="AO33" s="19">
        <f t="shared" si="15"/>
        <v>-9.1615474016270904E-2</v>
      </c>
      <c r="AP33" s="112">
        <v>582.55999999999995</v>
      </c>
      <c r="AQ33" s="19">
        <f t="shared" si="16"/>
        <v>-8.093269807212955E-2</v>
      </c>
      <c r="AR33" s="112">
        <v>584.07000000000005</v>
      </c>
      <c r="AS33" s="19">
        <f t="shared" si="17"/>
        <v>-5.8528643734485186E-2</v>
      </c>
      <c r="AT33" s="112">
        <f t="shared" si="18"/>
        <v>6849.2999999999993</v>
      </c>
      <c r="AU33" s="19">
        <f t="shared" si="19"/>
        <v>-8.3222461069781262E-2</v>
      </c>
      <c r="AV33" s="21"/>
      <c r="AW33" s="540">
        <v>685.99</v>
      </c>
      <c r="AX33" s="20">
        <f>AW33/BX33-1</f>
        <v>0.67842724670304144</v>
      </c>
      <c r="AY33" s="540">
        <v>604.91</v>
      </c>
      <c r="AZ33" s="20">
        <f>AY33/BY33-1</f>
        <v>7.2973020912783459E-2</v>
      </c>
      <c r="BA33" s="540">
        <v>643.55999999999995</v>
      </c>
      <c r="BB33" s="20">
        <f>BA33/BZ33-1</f>
        <v>3.509505581111072E-2</v>
      </c>
      <c r="BC33" s="540">
        <v>661.15</v>
      </c>
      <c r="BD33" s="20">
        <f>BC33/CA33-1</f>
        <v>-5.9837926420399645E-3</v>
      </c>
      <c r="BE33" s="540">
        <v>628.85</v>
      </c>
      <c r="BF33" s="20">
        <f>BE33/CB33-1</f>
        <v>-2.9058007936140218E-2</v>
      </c>
      <c r="BG33" s="540">
        <v>631.42999999999995</v>
      </c>
      <c r="BH33" s="20">
        <f>BG33/CC33-1</f>
        <v>-1.6556085101080864E-2</v>
      </c>
      <c r="BI33" s="540">
        <v>605.99</v>
      </c>
      <c r="BJ33" s="20">
        <f>BI33/CD33-1</f>
        <v>-5.5987412957799076E-2</v>
      </c>
      <c r="BK33" s="540">
        <v>562.19000000000005</v>
      </c>
      <c r="BL33" s="20">
        <f>BK33/CE33-1</f>
        <v>-9.5546832266160453E-2</v>
      </c>
      <c r="BM33" s="540">
        <v>590.45000000000005</v>
      </c>
      <c r="BN33" s="20">
        <f>BM33/CF33-1</f>
        <v>-0.10112958226768964</v>
      </c>
      <c r="BO33" s="540">
        <v>602.29999999999995</v>
      </c>
      <c r="BP33" s="20">
        <f>BO33/CG33-1</f>
        <v>-0.10015836495652441</v>
      </c>
      <c r="BQ33" s="540">
        <v>633.86</v>
      </c>
      <c r="BR33" s="20">
        <f>BQ33/CH33-1</f>
        <v>-9.0549091065612597E-2</v>
      </c>
      <c r="BS33" s="540">
        <v>620.38</v>
      </c>
      <c r="BT33" s="20">
        <f>BS33/CI33-1</f>
        <v>-8.1911414322288545E-2</v>
      </c>
      <c r="BU33" s="540">
        <f t="shared" si="20"/>
        <v>7471.0599999999995</v>
      </c>
      <c r="BV33" s="541">
        <f>BU33/CJ33-1</f>
        <v>-5.3850690473686846E-3</v>
      </c>
      <c r="BW33" s="542"/>
      <c r="BX33" s="547">
        <v>408.71</v>
      </c>
      <c r="BY33" s="548">
        <v>563.77</v>
      </c>
      <c r="BZ33" s="548">
        <v>621.74</v>
      </c>
      <c r="CA33" s="548">
        <v>665.13</v>
      </c>
      <c r="CB33" s="548">
        <v>647.66999999999996</v>
      </c>
      <c r="CC33" s="548">
        <v>642.05999999999995</v>
      </c>
      <c r="CD33" s="548">
        <v>641.92999999999995</v>
      </c>
      <c r="CE33" s="548">
        <v>621.58000000000004</v>
      </c>
      <c r="CF33" s="548">
        <v>656.88</v>
      </c>
      <c r="CG33" s="548">
        <v>669.34</v>
      </c>
      <c r="CH33" s="548">
        <v>696.97</v>
      </c>
      <c r="CI33" s="548">
        <v>675.73</v>
      </c>
      <c r="CJ33" s="540">
        <f>BX33+BY33+BZ33+CA33+CB33+CC33+CD33+CE33+CF33+CG33+CH33+CI33</f>
        <v>7511.51</v>
      </c>
    </row>
    <row r="34" spans="1:88" ht="27" customHeight="1">
      <c r="A34" s="597"/>
      <c r="B34" s="17" t="s">
        <v>469</v>
      </c>
      <c r="C34" s="112">
        <v>3026.3</v>
      </c>
      <c r="D34" s="19">
        <f t="shared" si="0"/>
        <v>-5.7003926207020994E-3</v>
      </c>
      <c r="E34" s="112">
        <v>2662.12</v>
      </c>
      <c r="F34" s="19">
        <f t="shared" si="1"/>
        <v>-0.1188738510626326</v>
      </c>
      <c r="G34" s="112">
        <v>2846.5</v>
      </c>
      <c r="H34" s="19">
        <f t="shared" si="2"/>
        <v>-4.4571021954895262E-2</v>
      </c>
      <c r="I34" s="112">
        <v>3104.53</v>
      </c>
      <c r="J34" s="19">
        <f t="shared" si="3"/>
        <v>-3.0615940897651184E-2</v>
      </c>
      <c r="K34" s="112">
        <v>2952.83</v>
      </c>
      <c r="L34" s="19">
        <f t="shared" si="4"/>
        <v>1.3895946929637804E-2</v>
      </c>
      <c r="M34" s="25" t="s">
        <v>528</v>
      </c>
      <c r="N34" s="19">
        <f t="shared" si="5"/>
        <v>-2.1137230180053868E-3</v>
      </c>
      <c r="O34" s="112">
        <v>2780.3</v>
      </c>
      <c r="P34" s="19">
        <f t="shared" si="6"/>
        <v>5.2462406762625591E-3</v>
      </c>
      <c r="Q34" s="588"/>
      <c r="R34" s="126"/>
      <c r="S34" s="112">
        <f t="shared" si="7"/>
        <v>20332.64</v>
      </c>
      <c r="T34" s="19">
        <f t="shared" si="8"/>
        <v>-0.13496348641456379</v>
      </c>
      <c r="U34" s="540">
        <f t="shared" si="9"/>
        <v>18125.48</v>
      </c>
      <c r="V34" s="112">
        <v>3043.65</v>
      </c>
      <c r="W34" s="19">
        <f t="shared" si="10"/>
        <v>-0.13365061382959642</v>
      </c>
      <c r="X34" s="112">
        <v>3021.27</v>
      </c>
      <c r="Y34" s="19">
        <f>X34/AW34-1</f>
        <v>-0.14002089269296569</v>
      </c>
      <c r="Z34" s="112">
        <v>2979.29</v>
      </c>
      <c r="AA34" s="19">
        <f>Z34/AY34-1</f>
        <v>-4.0192651535896684E-2</v>
      </c>
      <c r="AB34" s="112">
        <v>3202.58</v>
      </c>
      <c r="AC34" s="19">
        <f>AB34/BA34-1</f>
        <v>-2.6731174822369641E-2</v>
      </c>
      <c r="AD34" s="112">
        <v>2912.36</v>
      </c>
      <c r="AE34" s="19">
        <f>AD34/BC34-1</f>
        <v>-0.13870922904486016</v>
      </c>
      <c r="AF34" s="25" t="s">
        <v>529</v>
      </c>
      <c r="AG34" s="19">
        <f t="shared" si="11"/>
        <v>-8.0985708222187092E-2</v>
      </c>
      <c r="AH34" s="112">
        <v>2765.79</v>
      </c>
      <c r="AI34" s="19">
        <f t="shared" si="12"/>
        <v>-0.10826992519989687</v>
      </c>
      <c r="AJ34" s="112">
        <v>2613.6799999999998</v>
      </c>
      <c r="AK34" s="19">
        <f t="shared" si="13"/>
        <v>-9.2421801211178489E-2</v>
      </c>
      <c r="AL34" s="112">
        <v>2827.83</v>
      </c>
      <c r="AM34" s="19">
        <f t="shared" si="14"/>
        <v>-6.4403852452778909E-2</v>
      </c>
      <c r="AN34" s="112">
        <v>2811.15</v>
      </c>
      <c r="AO34" s="19">
        <f t="shared" si="15"/>
        <v>-8.7623696500959025E-2</v>
      </c>
      <c r="AP34" s="112">
        <v>2997.38</v>
      </c>
      <c r="AQ34" s="19">
        <f t="shared" si="16"/>
        <v>-7.7289168680447551E-2</v>
      </c>
      <c r="AR34" s="112">
        <v>3002.54</v>
      </c>
      <c r="AS34" s="19">
        <f t="shared" si="17"/>
        <v>-5.3996320008065757E-2</v>
      </c>
      <c r="AT34" s="112">
        <f t="shared" si="18"/>
        <v>35143.85</v>
      </c>
      <c r="AU34" s="19">
        <f t="shared" si="19"/>
        <v>-8.0996306344588542E-2</v>
      </c>
      <c r="AV34" s="18"/>
      <c r="AW34" s="112">
        <v>3513.19</v>
      </c>
      <c r="AX34" s="19"/>
      <c r="AY34" s="112">
        <v>3104.05</v>
      </c>
      <c r="AZ34" s="19"/>
      <c r="BA34" s="112">
        <v>3290.54</v>
      </c>
      <c r="BB34" s="19"/>
      <c r="BC34" s="112">
        <v>3381.39</v>
      </c>
      <c r="BD34" s="19"/>
      <c r="BE34" s="112">
        <v>3216.92</v>
      </c>
      <c r="BF34" s="19"/>
      <c r="BG34" s="112">
        <v>3227.73</v>
      </c>
      <c r="BH34" s="19"/>
      <c r="BI34" s="112">
        <v>3101.6</v>
      </c>
      <c r="BJ34" s="19"/>
      <c r="BK34" s="112">
        <v>2879.84</v>
      </c>
      <c r="BL34" s="19"/>
      <c r="BM34" s="112">
        <v>3022.49</v>
      </c>
      <c r="BN34" s="19"/>
      <c r="BO34" s="112">
        <v>3081.13</v>
      </c>
      <c r="BP34" s="20"/>
      <c r="BQ34" s="112">
        <v>3248.45</v>
      </c>
      <c r="BR34" s="19"/>
      <c r="BS34" s="112">
        <v>3173.92</v>
      </c>
      <c r="BT34" s="19"/>
      <c r="BU34" s="112">
        <f t="shared" si="20"/>
        <v>38241.249999999993</v>
      </c>
      <c r="BV34" s="545"/>
      <c r="BW34" s="159"/>
      <c r="BX34" s="546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18"/>
    </row>
    <row r="35" spans="1:88" ht="27" customHeight="1">
      <c r="A35" s="597"/>
      <c r="B35" s="17" t="s">
        <v>470</v>
      </c>
      <c r="C35" s="112">
        <v>576.24</v>
      </c>
      <c r="D35" s="19">
        <f t="shared" si="0"/>
        <v>-3.1887369376029095E-2</v>
      </c>
      <c r="E35" s="112">
        <v>505.78</v>
      </c>
      <c r="F35" s="19">
        <f t="shared" si="1"/>
        <v>-0.14249868606208582</v>
      </c>
      <c r="G35" s="112">
        <v>541.29999999999995</v>
      </c>
      <c r="H35" s="19">
        <f t="shared" si="2"/>
        <v>-5.0850429598456981E-2</v>
      </c>
      <c r="I35" s="112">
        <v>591.09</v>
      </c>
      <c r="J35" s="19">
        <f t="shared" si="3"/>
        <v>-3.6842105263157898E-2</v>
      </c>
      <c r="K35" s="112">
        <v>562.12</v>
      </c>
      <c r="L35" s="19">
        <f t="shared" si="4"/>
        <v>8.4497945856731871E-3</v>
      </c>
      <c r="M35" s="25" t="s">
        <v>530</v>
      </c>
      <c r="N35" s="19">
        <f t="shared" si="5"/>
        <v>-7.7288732394366066E-3</v>
      </c>
      <c r="O35" s="112">
        <v>528.59</v>
      </c>
      <c r="P35" s="19">
        <f t="shared" si="6"/>
        <v>-1.3602614724829154E-3</v>
      </c>
      <c r="Q35" s="588"/>
      <c r="R35" s="126"/>
      <c r="S35" s="112">
        <f t="shared" si="7"/>
        <v>3868.73</v>
      </c>
      <c r="T35" s="19">
        <f t="shared" si="8"/>
        <v>-0.14453294297667585</v>
      </c>
      <c r="U35" s="540">
        <f t="shared" si="9"/>
        <v>3494.46</v>
      </c>
      <c r="V35" s="112">
        <v>595.22</v>
      </c>
      <c r="W35" s="19">
        <f t="shared" si="10"/>
        <v>-0.13197806684944291</v>
      </c>
      <c r="X35" s="112">
        <v>589.83000000000004</v>
      </c>
      <c r="Y35" s="19">
        <f>X35/AY35-1</f>
        <v>-2.4768108992906712E-2</v>
      </c>
      <c r="Z35" s="112">
        <v>570.29999999999995</v>
      </c>
      <c r="AA35" s="19">
        <f>Z35/BA35-1</f>
        <v>-0.11358761540613638</v>
      </c>
      <c r="AB35" s="112">
        <v>613.70000000000005</v>
      </c>
      <c r="AC35" s="19">
        <f>AB35/BC35-1</f>
        <v>-7.1403713174658323E-2</v>
      </c>
      <c r="AD35" s="112">
        <v>557.41</v>
      </c>
      <c r="AE35" s="19">
        <f>AD35/BE35-1</f>
        <v>-0.11313880226563999</v>
      </c>
      <c r="AF35" s="25" t="s">
        <v>531</v>
      </c>
      <c r="AG35" s="19">
        <f t="shared" si="11"/>
        <v>-0.10001267587780449</v>
      </c>
      <c r="AH35" s="112">
        <v>529.30999999999995</v>
      </c>
      <c r="AI35" s="19">
        <f t="shared" si="12"/>
        <v>-0.12621952226092414</v>
      </c>
      <c r="AJ35" s="112">
        <v>498.59</v>
      </c>
      <c r="AK35" s="19">
        <f t="shared" si="13"/>
        <v>-0.11270287585421412</v>
      </c>
      <c r="AL35" s="112">
        <v>537.78</v>
      </c>
      <c r="AM35" s="19">
        <f t="shared" si="14"/>
        <v>-8.8817350050830357E-2</v>
      </c>
      <c r="AN35" s="112">
        <v>533.38</v>
      </c>
      <c r="AO35" s="19">
        <f t="shared" si="15"/>
        <v>-0.11403086224938952</v>
      </c>
      <c r="AP35" s="112">
        <v>570.54999999999995</v>
      </c>
      <c r="AQ35" s="19">
        <f t="shared" si="16"/>
        <v>-9.9496519831436814E-2</v>
      </c>
      <c r="AR35" s="112">
        <v>570.07000000000005</v>
      </c>
      <c r="AS35" s="19">
        <f t="shared" si="17"/>
        <v>-8.0665709816316933E-2</v>
      </c>
      <c r="AT35" s="112">
        <f t="shared" si="18"/>
        <v>6734.1399999999994</v>
      </c>
      <c r="AU35" s="19">
        <f t="shared" si="19"/>
        <v>-9.8272103523816101E-2</v>
      </c>
      <c r="AV35" s="18"/>
      <c r="AW35" s="112">
        <v>685.72</v>
      </c>
      <c r="AX35" s="19"/>
      <c r="AY35" s="112">
        <v>604.80999999999995</v>
      </c>
      <c r="AZ35" s="19"/>
      <c r="BA35" s="112">
        <v>643.38</v>
      </c>
      <c r="BB35" s="19"/>
      <c r="BC35" s="112">
        <v>660.89</v>
      </c>
      <c r="BD35" s="19"/>
      <c r="BE35" s="112">
        <v>628.52</v>
      </c>
      <c r="BF35" s="19"/>
      <c r="BG35" s="112">
        <v>631.12</v>
      </c>
      <c r="BH35" s="19"/>
      <c r="BI35" s="112">
        <v>605.77</v>
      </c>
      <c r="BJ35" s="19">
        <f>BI35/CD35-1</f>
        <v>-5.5947761310330857E-2</v>
      </c>
      <c r="BK35" s="112">
        <v>561.91999999999996</v>
      </c>
      <c r="BL35" s="19">
        <f>BK35/CE35-1</f>
        <v>-9.5282563194332703E-2</v>
      </c>
      <c r="BM35" s="112">
        <v>590.20000000000005</v>
      </c>
      <c r="BN35" s="19">
        <f>BM35/CF35-1</f>
        <v>-0.10093531974530057</v>
      </c>
      <c r="BO35" s="112">
        <v>602.03</v>
      </c>
      <c r="BP35" s="19">
        <f>BO35/CG35-1</f>
        <v>-0.10015843596795404</v>
      </c>
      <c r="BQ35" s="112">
        <v>633.59</v>
      </c>
      <c r="BR35" s="19">
        <f>BQ35/CH35-1</f>
        <v>-9.05058566835093E-2</v>
      </c>
      <c r="BS35" s="112">
        <v>620.09</v>
      </c>
      <c r="BT35" s="19">
        <f>BS35/CI35-1</f>
        <v>-8.1919398300316693E-2</v>
      </c>
      <c r="BU35" s="112">
        <f t="shared" si="20"/>
        <v>7468.0399999999991</v>
      </c>
      <c r="BV35" s="545"/>
      <c r="BW35" s="159"/>
      <c r="BX35" s="549"/>
      <c r="BY35" s="27"/>
      <c r="BZ35" s="27"/>
      <c r="CA35" s="27"/>
      <c r="CB35" s="27"/>
      <c r="CC35" s="27"/>
      <c r="CD35" s="108">
        <v>641.66999999999996</v>
      </c>
      <c r="CE35" s="108">
        <v>621.1</v>
      </c>
      <c r="CF35" s="108">
        <v>656.46</v>
      </c>
      <c r="CG35" s="108">
        <v>669.04</v>
      </c>
      <c r="CH35" s="108">
        <v>696.64</v>
      </c>
      <c r="CI35" s="108">
        <v>675.42</v>
      </c>
      <c r="CJ35" s="112">
        <f>BX35+BY35+BZ35+CA35+CB35+CC35+CD35+CE35+CF35+CG35+CH35+CI35</f>
        <v>3960.33</v>
      </c>
    </row>
    <row r="36" spans="1:88" ht="27" customHeight="1">
      <c r="A36" s="598"/>
      <c r="B36" s="17" t="s">
        <v>471</v>
      </c>
      <c r="C36" s="112">
        <v>2943.02</v>
      </c>
      <c r="D36" s="19">
        <f t="shared" si="0"/>
        <v>-3.2203752116937046E-2</v>
      </c>
      <c r="E36" s="112">
        <v>2580.2800000000002</v>
      </c>
      <c r="F36" s="19">
        <f t="shared" si="1"/>
        <v>-0.14526018702857757</v>
      </c>
      <c r="G36" s="26" t="s">
        <v>532</v>
      </c>
      <c r="H36" s="19">
        <f t="shared" si="2"/>
        <v>-5.1009338093930379E-2</v>
      </c>
      <c r="I36" s="112">
        <v>3023.23</v>
      </c>
      <c r="J36" s="19">
        <f t="shared" si="3"/>
        <v>-3.6236411744078545E-2</v>
      </c>
      <c r="K36" s="112">
        <v>2874.14</v>
      </c>
      <c r="L36" s="19">
        <f t="shared" si="4"/>
        <v>9.6073120953774627E-3</v>
      </c>
      <c r="M36" s="25" t="s">
        <v>533</v>
      </c>
      <c r="N36" s="19">
        <f t="shared" si="5"/>
        <v>-6.3279135127678465E-3</v>
      </c>
      <c r="O36" s="112">
        <v>2702.83</v>
      </c>
      <c r="P36" s="19">
        <f t="shared" si="6"/>
        <v>5.5500466203950438E-5</v>
      </c>
      <c r="Q36" s="588"/>
      <c r="R36" s="126"/>
      <c r="S36" s="112">
        <f t="shared" si="7"/>
        <v>19769.22</v>
      </c>
      <c r="T36" s="19">
        <f t="shared" si="8"/>
        <v>-0.14445442211609816</v>
      </c>
      <c r="U36" s="540">
        <f t="shared" si="9"/>
        <v>17856.079999999998</v>
      </c>
      <c r="V36" s="112">
        <v>3040.95</v>
      </c>
      <c r="W36" s="19">
        <f t="shared" si="10"/>
        <v>-0.13410119878128657</v>
      </c>
      <c r="X36" s="112">
        <v>3018.79</v>
      </c>
      <c r="Y36" s="19">
        <f>X36/AY36-1</f>
        <v>-2.7091222585687302E-2</v>
      </c>
      <c r="Z36" s="112">
        <v>2912.8</v>
      </c>
      <c r="AA36" s="19">
        <f>Z36/BA36-1</f>
        <v>-0.11428163095270671</v>
      </c>
      <c r="AB36" s="112">
        <v>3136.9</v>
      </c>
      <c r="AC36" s="19">
        <f>AB36/BC36-1</f>
        <v>-7.167314276920711E-2</v>
      </c>
      <c r="AD36" s="112">
        <v>2846.79</v>
      </c>
      <c r="AE36" s="19">
        <f>AD36/BE36-1</f>
        <v>-0.11432215913510146</v>
      </c>
      <c r="AF36" s="25" t="s">
        <v>534</v>
      </c>
      <c r="AG36" s="19">
        <f t="shared" si="11"/>
        <v>-0.100832857887034</v>
      </c>
      <c r="AH36" s="112">
        <v>2702.68</v>
      </c>
      <c r="AI36" s="19">
        <f t="shared" si="12"/>
        <v>-0.12796801848165229</v>
      </c>
      <c r="AJ36" s="112">
        <v>2548.39</v>
      </c>
      <c r="AK36" s="19">
        <f t="shared" si="13"/>
        <v>-0.11428740242317237</v>
      </c>
      <c r="AL36" s="112">
        <v>2749.43</v>
      </c>
      <c r="AM36" s="19">
        <f t="shared" si="14"/>
        <v>-8.9580656697439753E-2</v>
      </c>
      <c r="AN36" s="112">
        <v>2723.98</v>
      </c>
      <c r="AO36" s="19">
        <f t="shared" si="15"/>
        <v>-0.11518009985155453</v>
      </c>
      <c r="AP36" s="112">
        <v>2917.89</v>
      </c>
      <c r="AQ36" s="19">
        <f t="shared" si="16"/>
        <v>-0.1010702534843313</v>
      </c>
      <c r="AR36" s="112">
        <v>2915.2</v>
      </c>
      <c r="AS36" s="19">
        <f t="shared" si="17"/>
        <v>-8.0761323360619697E-2</v>
      </c>
      <c r="AT36" s="112">
        <f t="shared" si="18"/>
        <v>34413.649999999994</v>
      </c>
      <c r="AU36" s="19">
        <f t="shared" si="19"/>
        <v>-9.9451040035505422E-2</v>
      </c>
      <c r="AV36" s="18"/>
      <c r="AW36" s="112">
        <v>3511.9</v>
      </c>
      <c r="AX36" s="19"/>
      <c r="AY36" s="112">
        <v>3102.85</v>
      </c>
      <c r="AZ36" s="19"/>
      <c r="BA36" s="112">
        <v>3288.63</v>
      </c>
      <c r="BB36" s="19"/>
      <c r="BC36" s="112">
        <v>3379.09</v>
      </c>
      <c r="BD36" s="19"/>
      <c r="BE36" s="112">
        <v>3214.25</v>
      </c>
      <c r="BF36" s="19"/>
      <c r="BG36" s="112">
        <v>3225.04</v>
      </c>
      <c r="BH36" s="19"/>
      <c r="BI36" s="112">
        <v>3099.29</v>
      </c>
      <c r="BJ36" s="19"/>
      <c r="BK36" s="112">
        <v>2877.22</v>
      </c>
      <c r="BL36" s="19"/>
      <c r="BM36" s="112">
        <v>3019.96</v>
      </c>
      <c r="BN36" s="19"/>
      <c r="BO36" s="112">
        <v>3078.57</v>
      </c>
      <c r="BP36" s="20"/>
      <c r="BQ36" s="112">
        <v>3245.96</v>
      </c>
      <c r="BR36" s="19"/>
      <c r="BS36" s="112">
        <v>3171.32</v>
      </c>
      <c r="BT36" s="19"/>
      <c r="BU36" s="112">
        <f t="shared" si="20"/>
        <v>38214.080000000002</v>
      </c>
      <c r="BV36" s="545"/>
      <c r="BW36" s="159"/>
      <c r="BX36" s="549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18"/>
    </row>
    <row r="37" spans="1:88" s="81" customFormat="1" ht="27" customHeight="1">
      <c r="A37" s="716" t="s">
        <v>100</v>
      </c>
      <c r="B37" s="17" t="s">
        <v>468</v>
      </c>
      <c r="C37" s="112">
        <v>425.48</v>
      </c>
      <c r="D37" s="19">
        <f t="shared" ref="D37:D68" si="23">C37/V37-1</f>
        <v>0.17292901447277753</v>
      </c>
      <c r="E37" s="112">
        <v>440.52</v>
      </c>
      <c r="F37" s="19">
        <f t="shared" ref="F37:F68" si="24">E37/X37-1</f>
        <v>0.23752001573166259</v>
      </c>
      <c r="G37" s="112">
        <v>429.09</v>
      </c>
      <c r="H37" s="19">
        <f t="shared" ref="H37:H68" si="25">G37/Z37-1</f>
        <v>0.17288978788541431</v>
      </c>
      <c r="I37" s="112">
        <v>428.04</v>
      </c>
      <c r="J37" s="19">
        <f t="shared" ref="J37:J68" si="26">I37/AB37-1</f>
        <v>0.17300156202899353</v>
      </c>
      <c r="K37" s="112">
        <v>443.1</v>
      </c>
      <c r="L37" s="19">
        <f t="shared" ref="L37:L68" si="27">K37/AD37-1</f>
        <v>-7.9578737458715021E-2</v>
      </c>
      <c r="M37" s="25" t="s">
        <v>535</v>
      </c>
      <c r="N37" s="19">
        <f t="shared" ref="N37:N68" si="28">M37/AF37-1</f>
        <v>4.5414130360440508E-2</v>
      </c>
      <c r="O37" s="112">
        <v>459.96</v>
      </c>
      <c r="P37" s="19">
        <f t="shared" ref="P37:P68" si="29">O37/AH37-1</f>
        <v>0.10732341470460782</v>
      </c>
      <c r="Q37" s="588"/>
      <c r="R37" s="126"/>
      <c r="S37" s="109">
        <f t="shared" ref="S37:S68" si="30">C37+E37+G37+I37+K37+M37+O37+Q37</f>
        <v>3084.7400000000002</v>
      </c>
      <c r="T37" s="53">
        <f t="shared" ref="T37:T68" si="31">S37/SUM(V37+X37+Z37+AB37+AD37+AF37+AH37+AJ37)-1</f>
        <v>-3.6136220898078109E-2</v>
      </c>
      <c r="U37" s="540">
        <f t="shared" ref="U37:U68" si="32">V37+X37+Z37+AB37+AD37+AF37</f>
        <v>2369.5100000000002</v>
      </c>
      <c r="V37" s="112">
        <v>362.75</v>
      </c>
      <c r="W37" s="19">
        <f t="shared" ref="W37:W68" si="33">V37/AW37-1</f>
        <v>3.1330850368180174E-2</v>
      </c>
      <c r="X37" s="112">
        <v>355.97</v>
      </c>
      <c r="Y37" s="19">
        <f>X37/AY37-1</f>
        <v>0.1068030595112246</v>
      </c>
      <c r="Z37" s="112">
        <v>365.84</v>
      </c>
      <c r="AA37" s="19">
        <f>Z37/BA37-1</f>
        <v>3.7637915874861649E-2</v>
      </c>
      <c r="AB37" s="112">
        <v>364.91</v>
      </c>
      <c r="AC37" s="19">
        <f>AB37/BC37-1</f>
        <v>5.4348454203987373E-2</v>
      </c>
      <c r="AD37" s="112">
        <v>481.41</v>
      </c>
      <c r="AE37" s="19">
        <f>AD37/BE37-1</f>
        <v>0.35784396683025887</v>
      </c>
      <c r="AF37" s="25" t="s">
        <v>536</v>
      </c>
      <c r="AG37" s="19">
        <f t="shared" ref="AG37:AG68" si="34">AF37/BG37-1</f>
        <v>0.27534672753176515</v>
      </c>
      <c r="AH37" s="112">
        <v>415.38</v>
      </c>
      <c r="AI37" s="19">
        <f t="shared" ref="AI37:AI68" si="35">AH37/BI37-1</f>
        <v>0.21919577340769014</v>
      </c>
      <c r="AJ37" s="112">
        <v>415.5</v>
      </c>
      <c r="AK37" s="19">
        <f t="shared" ref="AK37:AK68" si="36">AJ37/BK37-1</f>
        <v>0.30156940137205135</v>
      </c>
      <c r="AL37" s="112">
        <v>418.13</v>
      </c>
      <c r="AM37" s="19">
        <f t="shared" ref="AM37:AM68" si="37">AL37/BM37-1</f>
        <v>0.24591775923718706</v>
      </c>
      <c r="AN37" s="112">
        <v>426.55</v>
      </c>
      <c r="AO37" s="19">
        <f t="shared" ref="AO37:AO68" si="38">AN37/BO37-1</f>
        <v>0.190117463240423</v>
      </c>
      <c r="AP37" s="112">
        <v>429.32</v>
      </c>
      <c r="AQ37" s="19">
        <f t="shared" ref="AQ37:AQ68" si="39">AP37/BQ37-1</f>
        <v>0.27341757133535038</v>
      </c>
      <c r="AR37" s="112">
        <v>415.69</v>
      </c>
      <c r="AS37" s="19">
        <f t="shared" ref="AS37:AS68" si="40">AR37/BS37-1</f>
        <v>0.26564973815613202</v>
      </c>
      <c r="AT37" s="112">
        <f t="shared" ref="AT37:AT68" si="41">V37+X37+Z37+AB37+AD37+AF37+AH37+AJ37+AL37+AN37+AP37+AR37</f>
        <v>4890.08</v>
      </c>
      <c r="AU37" s="19">
        <f t="shared" ref="AU37:AU68" si="42">AT37/(AW37+AY37+BA37+BC37+BE37+BG37+BI37+BK37+BM37+BO37+BQ37+BS37)-1</f>
        <v>0.1956156586414215</v>
      </c>
      <c r="AV37" s="21"/>
      <c r="AW37" s="540">
        <v>351.73</v>
      </c>
      <c r="AX37" s="20">
        <f>AW37/BX37-1</f>
        <v>0.28279660089718806</v>
      </c>
      <c r="AY37" s="540">
        <v>321.62</v>
      </c>
      <c r="AZ37" s="20">
        <f>AY37/BY37-1</f>
        <v>0.13819584527727646</v>
      </c>
      <c r="BA37" s="540">
        <v>352.57</v>
      </c>
      <c r="BB37" s="20">
        <f>BA37/BZ37-1</f>
        <v>0.18730425997642697</v>
      </c>
      <c r="BC37" s="540">
        <v>346.1</v>
      </c>
      <c r="BD37" s="20">
        <f>BC37/CA37-1</f>
        <v>0.19757785467128031</v>
      </c>
      <c r="BE37" s="540">
        <v>354.54</v>
      </c>
      <c r="BF37" s="20">
        <f>BE37/CB37-1</f>
        <v>0.21197825864013975</v>
      </c>
      <c r="BG37" s="540">
        <v>343.93</v>
      </c>
      <c r="BH37" s="20">
        <f>BG37/CC37-1</f>
        <v>0.2024683588560241</v>
      </c>
      <c r="BI37" s="540">
        <v>340.7</v>
      </c>
      <c r="BJ37" s="20">
        <f>BI37/CD37-1</f>
        <v>0.23200983582845147</v>
      </c>
      <c r="BK37" s="540">
        <v>319.23</v>
      </c>
      <c r="BL37" s="20">
        <f>BK37/CE37-1</f>
        <v>0.19817588109447137</v>
      </c>
      <c r="BM37" s="540">
        <v>335.6</v>
      </c>
      <c r="BN37" s="20">
        <f>BM37/CF37-1</f>
        <v>0.20364392798221087</v>
      </c>
      <c r="BO37" s="540">
        <v>358.41</v>
      </c>
      <c r="BP37" s="20">
        <f>BO37/CG37-1</f>
        <v>0.14981874177921806</v>
      </c>
      <c r="BQ37" s="540">
        <v>337.14</v>
      </c>
      <c r="BR37" s="20">
        <f>BQ37/CH37-1</f>
        <v>0.1057758535865394</v>
      </c>
      <c r="BS37" s="540">
        <v>328.44</v>
      </c>
      <c r="BT37" s="20">
        <f>BS37/CI37-1</f>
        <v>3.5010871962940726E-2</v>
      </c>
      <c r="BU37" s="540">
        <f t="shared" ref="BU37:BU68" si="43">AW37+AY37+BA37+BC37+BE37+BG37+BI37+BK37+BM37+BO37+BQ37+BS37</f>
        <v>4090.0099999999993</v>
      </c>
      <c r="BV37" s="541">
        <f>BU37/CJ37-1</f>
        <v>0.17631105154473103</v>
      </c>
      <c r="BW37" s="542"/>
      <c r="BX37" s="547">
        <v>274.19</v>
      </c>
      <c r="BY37" s="548">
        <v>282.57</v>
      </c>
      <c r="BZ37" s="548">
        <v>296.95</v>
      </c>
      <c r="CA37" s="548">
        <v>289</v>
      </c>
      <c r="CB37" s="548">
        <v>292.52999999999997</v>
      </c>
      <c r="CC37" s="548">
        <v>286.02</v>
      </c>
      <c r="CD37" s="548">
        <v>276.54000000000002</v>
      </c>
      <c r="CE37" s="548">
        <v>266.43</v>
      </c>
      <c r="CF37" s="548">
        <v>278.82</v>
      </c>
      <c r="CG37" s="548">
        <v>311.70999999999998</v>
      </c>
      <c r="CH37" s="548">
        <v>304.89</v>
      </c>
      <c r="CI37" s="548">
        <v>317.33</v>
      </c>
      <c r="CJ37" s="540">
        <f>BX37+BY37+BZ37+CA37+CB37+CC37+CD37+CE37+CF37+CG37+CH37+CI37</f>
        <v>3476.98</v>
      </c>
    </row>
    <row r="38" spans="1:88" ht="27" customHeight="1">
      <c r="A38" s="597"/>
      <c r="B38" s="17" t="s">
        <v>469</v>
      </c>
      <c r="C38" s="112">
        <v>4557.34</v>
      </c>
      <c r="D38" s="19">
        <f t="shared" si="23"/>
        <v>0.13125781917111823</v>
      </c>
      <c r="E38" s="112">
        <v>4705.22</v>
      </c>
      <c r="F38" s="19">
        <f t="shared" si="24"/>
        <v>0.19165047904388777</v>
      </c>
      <c r="G38" s="112">
        <v>4619.5600000000004</v>
      </c>
      <c r="H38" s="19">
        <f t="shared" si="25"/>
        <v>0.13800485299370591</v>
      </c>
      <c r="I38" s="112">
        <v>4614.04</v>
      </c>
      <c r="J38" s="19">
        <f t="shared" si="26"/>
        <v>0.13966590837797854</v>
      </c>
      <c r="K38" s="112">
        <v>4776.63</v>
      </c>
      <c r="L38" s="19">
        <f t="shared" si="27"/>
        <v>-0.10888589983004648</v>
      </c>
      <c r="M38" s="25" t="s">
        <v>537</v>
      </c>
      <c r="N38" s="19">
        <f t="shared" si="28"/>
        <v>1.6332371761357933E-2</v>
      </c>
      <c r="O38" s="112">
        <v>4978.83</v>
      </c>
      <c r="P38" s="19">
        <f t="shared" si="29"/>
        <v>7.9011757056943077E-2</v>
      </c>
      <c r="Q38" s="588"/>
      <c r="R38" s="126"/>
      <c r="S38" s="112">
        <f t="shared" si="30"/>
        <v>33208.710000000006</v>
      </c>
      <c r="T38" s="19">
        <f t="shared" si="31"/>
        <v>-6.2157561955498486E-2</v>
      </c>
      <c r="U38" s="540">
        <f t="shared" si="32"/>
        <v>26322.71</v>
      </c>
      <c r="V38" s="112">
        <v>4028.56</v>
      </c>
      <c r="W38" s="19">
        <f t="shared" si="33"/>
        <v>3.1586009459158459E-2</v>
      </c>
      <c r="X38" s="112">
        <v>3948.49</v>
      </c>
      <c r="Y38" s="19">
        <f>X38/AW38-1</f>
        <v>1.1082630639581481E-2</v>
      </c>
      <c r="Z38" s="112">
        <v>4059.35</v>
      </c>
      <c r="AA38" s="19">
        <f>Z38/AY38-1</f>
        <v>0.13868996025167402</v>
      </c>
      <c r="AB38" s="112">
        <v>4048.59</v>
      </c>
      <c r="AC38" s="19">
        <f>AB38/BA38-1</f>
        <v>3.4328678510661126E-2</v>
      </c>
      <c r="AD38" s="112">
        <v>5360.29</v>
      </c>
      <c r="AE38" s="19">
        <f>AD38/BC38-1</f>
        <v>0.39540374708113468</v>
      </c>
      <c r="AF38" s="25" t="s">
        <v>538</v>
      </c>
      <c r="AG38" s="19">
        <f t="shared" si="34"/>
        <v>0.27785448362410237</v>
      </c>
      <c r="AH38" s="112">
        <v>4614.25</v>
      </c>
      <c r="AI38" s="19">
        <f t="shared" si="35"/>
        <v>0.22058158328417599</v>
      </c>
      <c r="AJ38" s="112">
        <v>4472.7299999999996</v>
      </c>
      <c r="AK38" s="19">
        <f t="shared" si="36"/>
        <v>0.26401507979347216</v>
      </c>
      <c r="AL38" s="112">
        <v>4498.41</v>
      </c>
      <c r="AM38" s="19">
        <f t="shared" si="37"/>
        <v>0.20829181160101529</v>
      </c>
      <c r="AN38" s="112">
        <v>4582.8900000000003</v>
      </c>
      <c r="AO38" s="19">
        <f t="shared" si="38"/>
        <v>0.14714495975009023</v>
      </c>
      <c r="AP38" s="112">
        <v>4628.66</v>
      </c>
      <c r="AQ38" s="19">
        <f t="shared" si="39"/>
        <v>0.23750705155455032</v>
      </c>
      <c r="AR38" s="112">
        <v>4486.08</v>
      </c>
      <c r="AS38" s="19">
        <f t="shared" si="40"/>
        <v>0.23173571146158234</v>
      </c>
      <c r="AT38" s="112">
        <f t="shared" si="41"/>
        <v>53605.73000000001</v>
      </c>
      <c r="AU38" s="19">
        <f t="shared" si="42"/>
        <v>0.18077650223982178</v>
      </c>
      <c r="AV38" s="18"/>
      <c r="AW38" s="112">
        <v>3905.21</v>
      </c>
      <c r="AX38" s="19"/>
      <c r="AY38" s="112">
        <v>3564.93</v>
      </c>
      <c r="AZ38" s="19"/>
      <c r="BA38" s="112">
        <v>3914.22</v>
      </c>
      <c r="BB38" s="19"/>
      <c r="BC38" s="112">
        <v>3841.39</v>
      </c>
      <c r="BD38" s="19"/>
      <c r="BE38" s="112">
        <v>3936.81</v>
      </c>
      <c r="BF38" s="19"/>
      <c r="BG38" s="112">
        <v>3816.89</v>
      </c>
      <c r="BH38" s="19"/>
      <c r="BI38" s="112">
        <v>3780.37</v>
      </c>
      <c r="BJ38" s="19"/>
      <c r="BK38" s="112">
        <v>3538.51</v>
      </c>
      <c r="BL38" s="19"/>
      <c r="BM38" s="112">
        <v>3722.95</v>
      </c>
      <c r="BN38" s="19"/>
      <c r="BO38" s="112">
        <v>3995.04</v>
      </c>
      <c r="BP38" s="20"/>
      <c r="BQ38" s="112">
        <v>3740.31</v>
      </c>
      <c r="BR38" s="19"/>
      <c r="BS38" s="112">
        <v>3642.08</v>
      </c>
      <c r="BT38" s="19"/>
      <c r="BU38" s="112">
        <f t="shared" si="43"/>
        <v>45398.709999999992</v>
      </c>
      <c r="BV38" s="545"/>
      <c r="BW38" s="159"/>
      <c r="BX38" s="546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18"/>
    </row>
    <row r="39" spans="1:88" ht="27" customHeight="1">
      <c r="A39" s="597"/>
      <c r="B39" s="17" t="s">
        <v>470</v>
      </c>
      <c r="C39" s="112">
        <v>269.91000000000003</v>
      </c>
      <c r="D39" s="19">
        <f t="shared" si="23"/>
        <v>0.11257213520197862</v>
      </c>
      <c r="E39" s="112">
        <v>279.52</v>
      </c>
      <c r="F39" s="19">
        <f t="shared" si="24"/>
        <v>0.2046718096797826</v>
      </c>
      <c r="G39" s="112">
        <v>269.32</v>
      </c>
      <c r="H39" s="19">
        <f t="shared" si="25"/>
        <v>0.1268147776243671</v>
      </c>
      <c r="I39" s="112">
        <v>267.92</v>
      </c>
      <c r="J39" s="19">
        <f t="shared" si="26"/>
        <v>0.11531096494879711</v>
      </c>
      <c r="K39" s="112">
        <v>276.16000000000003</v>
      </c>
      <c r="L39" s="19">
        <f t="shared" si="27"/>
        <v>-0.12316240673122703</v>
      </c>
      <c r="M39" s="25" t="s">
        <v>539</v>
      </c>
      <c r="N39" s="19">
        <f t="shared" si="28"/>
        <v>1.6055697641375488E-2</v>
      </c>
      <c r="O39" s="112">
        <v>286.19</v>
      </c>
      <c r="P39" s="19">
        <f t="shared" si="29"/>
        <v>6.9429393520421545E-2</v>
      </c>
      <c r="Q39" s="588"/>
      <c r="R39" s="126"/>
      <c r="S39" s="112">
        <f t="shared" si="30"/>
        <v>1935.0600000000002</v>
      </c>
      <c r="T39" s="19">
        <f t="shared" si="31"/>
        <v>-7.2700872640492187E-2</v>
      </c>
      <c r="U39" s="540">
        <f t="shared" si="32"/>
        <v>1550.33</v>
      </c>
      <c r="V39" s="112">
        <v>242.6</v>
      </c>
      <c r="W39" s="19">
        <f t="shared" si="33"/>
        <v>-1.7614901801984217E-2</v>
      </c>
      <c r="X39" s="112">
        <v>232.03</v>
      </c>
      <c r="Y39" s="19">
        <f>X39/AY39-1</f>
        <v>3.784049738336992E-2</v>
      </c>
      <c r="Z39" s="112">
        <v>239.01</v>
      </c>
      <c r="AA39" s="19">
        <f>Z39/BA39-1</f>
        <v>-2.9125030465513069E-2</v>
      </c>
      <c r="AB39" s="112">
        <v>240.22</v>
      </c>
      <c r="AC39" s="19">
        <f>AB39/BC39-1</f>
        <v>-8.3250083250163698E-5</v>
      </c>
      <c r="AD39" s="112">
        <v>314.95</v>
      </c>
      <c r="AE39" s="19">
        <f>AD39/BE39-1</f>
        <v>0.28331024366392299</v>
      </c>
      <c r="AF39" s="25" t="s">
        <v>540</v>
      </c>
      <c r="AG39" s="19">
        <f t="shared" si="34"/>
        <v>0.18375241779497098</v>
      </c>
      <c r="AH39" s="112">
        <v>267.61</v>
      </c>
      <c r="AI39" s="19">
        <f t="shared" si="35"/>
        <v>0.13625169836956519</v>
      </c>
      <c r="AJ39" s="112">
        <v>268.83</v>
      </c>
      <c r="AK39" s="19">
        <f t="shared" si="36"/>
        <v>0.21269397329483919</v>
      </c>
      <c r="AL39" s="112">
        <v>264.39999999999998</v>
      </c>
      <c r="AM39" s="19">
        <f t="shared" si="37"/>
        <v>0.13681313956488084</v>
      </c>
      <c r="AN39" s="112">
        <v>269.77999999999997</v>
      </c>
      <c r="AO39" s="19">
        <f t="shared" si="38"/>
        <v>0.12324090265634102</v>
      </c>
      <c r="AP39" s="112">
        <v>270.55</v>
      </c>
      <c r="AQ39" s="19">
        <f t="shared" si="39"/>
        <v>0.19945912395814869</v>
      </c>
      <c r="AR39" s="112">
        <v>260.52999999999997</v>
      </c>
      <c r="AS39" s="19">
        <f t="shared" si="40"/>
        <v>0.19197511094843756</v>
      </c>
      <c r="AT39" s="112">
        <f t="shared" si="41"/>
        <v>3152.0299999999997</v>
      </c>
      <c r="AU39" s="19">
        <f t="shared" si="42"/>
        <v>0.12001691380002621</v>
      </c>
      <c r="AV39" s="18"/>
      <c r="AW39" s="112">
        <v>246.95</v>
      </c>
      <c r="AX39" s="19"/>
      <c r="AY39" s="112">
        <v>223.57</v>
      </c>
      <c r="AZ39" s="19"/>
      <c r="BA39" s="112">
        <v>246.18</v>
      </c>
      <c r="BB39" s="19"/>
      <c r="BC39" s="112">
        <v>240.24</v>
      </c>
      <c r="BD39" s="19"/>
      <c r="BE39" s="112">
        <v>245.42</v>
      </c>
      <c r="BF39" s="19"/>
      <c r="BG39" s="112">
        <v>237.82</v>
      </c>
      <c r="BH39" s="19"/>
      <c r="BI39" s="112">
        <v>235.52</v>
      </c>
      <c r="BJ39" s="19">
        <f>BI39/CD39-1</f>
        <v>0.1922648577503292</v>
      </c>
      <c r="BK39" s="112">
        <v>221.68</v>
      </c>
      <c r="BL39" s="19">
        <f>BK39/CE39-1</f>
        <v>0.16538744611502465</v>
      </c>
      <c r="BM39" s="112">
        <v>232.58</v>
      </c>
      <c r="BN39" s="19">
        <f>BM39/CF39-1</f>
        <v>0.17074398469747321</v>
      </c>
      <c r="BO39" s="112">
        <v>240.18</v>
      </c>
      <c r="BP39" s="19">
        <f>BO39/CG39-1</f>
        <v>8.1550862340703523E-2</v>
      </c>
      <c r="BQ39" s="112">
        <v>225.56</v>
      </c>
      <c r="BR39" s="19">
        <f>BQ39/CH39-1</f>
        <v>4.1558921315109076E-2</v>
      </c>
      <c r="BS39" s="112">
        <v>218.57</v>
      </c>
      <c r="BT39" s="19">
        <f>BS39/CI39-1</f>
        <v>-2.6847729296527123E-2</v>
      </c>
      <c r="BU39" s="112">
        <f t="shared" si="43"/>
        <v>2814.27</v>
      </c>
      <c r="BV39" s="545"/>
      <c r="BW39" s="159"/>
      <c r="BX39" s="549"/>
      <c r="BY39" s="27"/>
      <c r="BZ39" s="27"/>
      <c r="CA39" s="27"/>
      <c r="CB39" s="27"/>
      <c r="CC39" s="27"/>
      <c r="CD39" s="108">
        <v>197.54</v>
      </c>
      <c r="CE39" s="108">
        <v>190.22</v>
      </c>
      <c r="CF39" s="108">
        <v>198.66</v>
      </c>
      <c r="CG39" s="108">
        <v>222.07</v>
      </c>
      <c r="CH39" s="108">
        <v>216.56</v>
      </c>
      <c r="CI39" s="108">
        <v>224.6</v>
      </c>
      <c r="CJ39" s="112">
        <f>BX39+BY39+BZ39+CA39+CB39+CC39+CD39+CE39+CF39+CG39+CH39+CI39</f>
        <v>1249.6499999999999</v>
      </c>
    </row>
    <row r="40" spans="1:88" ht="27" customHeight="1">
      <c r="A40" s="598"/>
      <c r="B40" s="17" t="s">
        <v>471</v>
      </c>
      <c r="C40" s="112">
        <v>1672.01</v>
      </c>
      <c r="D40" s="19">
        <f t="shared" si="23"/>
        <v>0.11198233608001962</v>
      </c>
      <c r="E40" s="112">
        <v>1732.32</v>
      </c>
      <c r="F40" s="19">
        <f t="shared" si="24"/>
        <v>0.2066450736600145</v>
      </c>
      <c r="G40" s="26" t="s">
        <v>541</v>
      </c>
      <c r="H40" s="19">
        <f t="shared" si="25"/>
        <v>0.12744773324861591</v>
      </c>
      <c r="I40" s="112">
        <v>1659.09</v>
      </c>
      <c r="J40" s="19">
        <f t="shared" si="26"/>
        <v>0.11575967073761229</v>
      </c>
      <c r="K40" s="112">
        <v>1710.92</v>
      </c>
      <c r="L40" s="19">
        <f t="shared" si="27"/>
        <v>-0.12565412919051511</v>
      </c>
      <c r="M40" s="25" t="s">
        <v>542</v>
      </c>
      <c r="N40" s="19">
        <f t="shared" si="28"/>
        <v>1.5050942974794701E-2</v>
      </c>
      <c r="O40" s="112">
        <v>1773.21</v>
      </c>
      <c r="P40" s="19">
        <f t="shared" si="29"/>
        <v>6.9429283090785221E-2</v>
      </c>
      <c r="Q40" s="588"/>
      <c r="R40" s="126"/>
      <c r="S40" s="112">
        <f t="shared" si="30"/>
        <v>11987.880000000001</v>
      </c>
      <c r="T40" s="19">
        <f t="shared" si="31"/>
        <v>-7.3023698910629542E-2</v>
      </c>
      <c r="U40" s="540">
        <f t="shared" si="32"/>
        <v>9608.5400000000009</v>
      </c>
      <c r="V40" s="112">
        <v>1503.63</v>
      </c>
      <c r="W40" s="19">
        <f t="shared" si="33"/>
        <v>-1.8133733838317845E-2</v>
      </c>
      <c r="X40" s="112">
        <v>1435.65</v>
      </c>
      <c r="Y40" s="19">
        <f>X40/AY40-1</f>
        <v>3.7401816618372941E-2</v>
      </c>
      <c r="Z40" s="112">
        <v>1479.43</v>
      </c>
      <c r="AA40" s="19">
        <f>Z40/BA40-1</f>
        <v>-3.0752700852348935E-2</v>
      </c>
      <c r="AB40" s="112">
        <v>1486.96</v>
      </c>
      <c r="AC40" s="19">
        <f>AB40/BC40-1</f>
        <v>-1.3834602624545056E-3</v>
      </c>
      <c r="AD40" s="112">
        <v>1956.8</v>
      </c>
      <c r="AE40" s="19">
        <f>AD40/BE40-1</f>
        <v>0.28589640805919525</v>
      </c>
      <c r="AF40" s="25" t="s">
        <v>543</v>
      </c>
      <c r="AG40" s="19">
        <f t="shared" si="34"/>
        <v>0.18476424408150516</v>
      </c>
      <c r="AH40" s="112">
        <v>1658.09</v>
      </c>
      <c r="AI40" s="19">
        <f t="shared" si="35"/>
        <v>0.1362695649790302</v>
      </c>
      <c r="AJ40" s="112">
        <v>1665.61</v>
      </c>
      <c r="AK40" s="19">
        <f t="shared" si="36"/>
        <v>0.21383336126921182</v>
      </c>
      <c r="AL40" s="112">
        <v>1637.68</v>
      </c>
      <c r="AM40" s="19">
        <f t="shared" si="37"/>
        <v>0.13667786446042363</v>
      </c>
      <c r="AN40" s="112">
        <v>1671.48</v>
      </c>
      <c r="AO40" s="19">
        <f t="shared" si="38"/>
        <v>0.12285368802902075</v>
      </c>
      <c r="AP40" s="112">
        <v>1676.28</v>
      </c>
      <c r="AQ40" s="19">
        <f t="shared" si="39"/>
        <v>0.20031793087151728</v>
      </c>
      <c r="AR40" s="112">
        <v>1613.04</v>
      </c>
      <c r="AS40" s="19">
        <f t="shared" si="40"/>
        <v>0.19267113260281254</v>
      </c>
      <c r="AT40" s="112">
        <f t="shared" si="41"/>
        <v>19530.72</v>
      </c>
      <c r="AU40" s="19">
        <f t="shared" si="42"/>
        <v>0.12013957353677474</v>
      </c>
      <c r="AV40" s="18"/>
      <c r="AW40" s="112">
        <v>1531.4</v>
      </c>
      <c r="AX40" s="19"/>
      <c r="AY40" s="112">
        <v>1383.89</v>
      </c>
      <c r="AZ40" s="19"/>
      <c r="BA40" s="112">
        <v>1526.37</v>
      </c>
      <c r="BB40" s="19"/>
      <c r="BC40" s="112">
        <v>1489.02</v>
      </c>
      <c r="BD40" s="19"/>
      <c r="BE40" s="112">
        <v>1521.74</v>
      </c>
      <c r="BF40" s="19"/>
      <c r="BG40" s="112">
        <v>1473.77</v>
      </c>
      <c r="BH40" s="19"/>
      <c r="BI40" s="112">
        <v>1459.24</v>
      </c>
      <c r="BJ40" s="19"/>
      <c r="BK40" s="112">
        <v>1372.19</v>
      </c>
      <c r="BL40" s="19"/>
      <c r="BM40" s="112">
        <v>1440.76</v>
      </c>
      <c r="BN40" s="19"/>
      <c r="BO40" s="112">
        <v>1488.6</v>
      </c>
      <c r="BP40" s="20"/>
      <c r="BQ40" s="112">
        <v>1396.53</v>
      </c>
      <c r="BR40" s="19"/>
      <c r="BS40" s="112">
        <v>1352.46</v>
      </c>
      <c r="BT40" s="19"/>
      <c r="BU40" s="112">
        <f t="shared" si="43"/>
        <v>17435.97</v>
      </c>
      <c r="BV40" s="545"/>
      <c r="BW40" s="159"/>
      <c r="BX40" s="549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18"/>
    </row>
    <row r="41" spans="1:88" s="79" customFormat="1" ht="27" customHeight="1">
      <c r="A41" s="716" t="s">
        <v>101</v>
      </c>
      <c r="B41" s="17" t="s">
        <v>468</v>
      </c>
      <c r="C41" s="112">
        <v>785.28</v>
      </c>
      <c r="D41" s="19">
        <f t="shared" si="23"/>
        <v>5.5702815873381883E-3</v>
      </c>
      <c r="E41" s="112">
        <v>661.78</v>
      </c>
      <c r="F41" s="19">
        <f t="shared" si="24"/>
        <v>-1.8421833283892131E-2</v>
      </c>
      <c r="G41" s="112">
        <v>809.16</v>
      </c>
      <c r="H41" s="19">
        <f t="shared" si="25"/>
        <v>1.397225598676699E-2</v>
      </c>
      <c r="I41" s="112">
        <v>826.02</v>
      </c>
      <c r="J41" s="19">
        <f t="shared" si="26"/>
        <v>-1.1109780917035739E-2</v>
      </c>
      <c r="K41" s="112">
        <v>801.51</v>
      </c>
      <c r="L41" s="19">
        <f t="shared" si="27"/>
        <v>-5.1757521596663691E-3</v>
      </c>
      <c r="M41" s="25" t="s">
        <v>544</v>
      </c>
      <c r="N41" s="19">
        <f t="shared" si="28"/>
        <v>6.2803757801606075E-3</v>
      </c>
      <c r="O41" s="112">
        <v>711.12</v>
      </c>
      <c r="P41" s="19">
        <f t="shared" si="29"/>
        <v>3.519958074941032E-2</v>
      </c>
      <c r="Q41" s="588"/>
      <c r="R41" s="126"/>
      <c r="S41" s="109">
        <f t="shared" si="30"/>
        <v>5367.16</v>
      </c>
      <c r="T41" s="53">
        <f t="shared" si="31"/>
        <v>-0.10240505461168103</v>
      </c>
      <c r="U41" s="540">
        <f t="shared" si="32"/>
        <v>4661.59</v>
      </c>
      <c r="V41" s="112">
        <v>780.93</v>
      </c>
      <c r="W41" s="19">
        <f t="shared" si="33"/>
        <v>-7.5176750630617906E-2</v>
      </c>
      <c r="X41" s="112">
        <v>674.2</v>
      </c>
      <c r="Y41" s="19">
        <f>X41/AY41-1</f>
        <v>-4.9726560297682743E-2</v>
      </c>
      <c r="Z41" s="112">
        <v>798.01</v>
      </c>
      <c r="AA41" s="19">
        <f>Z41/BA41-1</f>
        <v>-6.7941320750309453E-2</v>
      </c>
      <c r="AB41" s="112">
        <v>835.3</v>
      </c>
      <c r="AC41" s="19">
        <f>AB41/BC41-1</f>
        <v>4.1157700553422716E-2</v>
      </c>
      <c r="AD41" s="112">
        <v>805.68</v>
      </c>
      <c r="AE41" s="19">
        <f>AD41/BE41-1</f>
        <v>-3.2290390825074899E-3</v>
      </c>
      <c r="AF41" s="25" t="s">
        <v>545</v>
      </c>
      <c r="AG41" s="19">
        <f t="shared" si="34"/>
        <v>1.1959388185654118E-2</v>
      </c>
      <c r="AH41" s="112">
        <v>686.94</v>
      </c>
      <c r="AI41" s="19">
        <f t="shared" si="35"/>
        <v>-8.8600541315077219E-2</v>
      </c>
      <c r="AJ41" s="112">
        <v>630.96</v>
      </c>
      <c r="AK41" s="19">
        <f t="shared" si="36"/>
        <v>-0.14595487215582226</v>
      </c>
      <c r="AL41" s="112">
        <v>758.37</v>
      </c>
      <c r="AM41" s="19">
        <f t="shared" si="37"/>
        <v>3.8350950216331725E-2</v>
      </c>
      <c r="AN41" s="112">
        <v>841.02</v>
      </c>
      <c r="AO41" s="19">
        <f t="shared" si="38"/>
        <v>7.7043259995389635E-2</v>
      </c>
      <c r="AP41" s="112">
        <v>823.45</v>
      </c>
      <c r="AQ41" s="19">
        <f t="shared" si="39"/>
        <v>6.3971367289453962E-2</v>
      </c>
      <c r="AR41" s="112">
        <v>874.61</v>
      </c>
      <c r="AS41" s="19">
        <f t="shared" si="40"/>
        <v>1.0689192937043623E-2</v>
      </c>
      <c r="AT41" s="112">
        <f t="shared" si="41"/>
        <v>9276.9400000000023</v>
      </c>
      <c r="AU41" s="19">
        <f t="shared" si="42"/>
        <v>-1.5403196962026078E-2</v>
      </c>
      <c r="AV41" s="21"/>
      <c r="AW41" s="540">
        <v>844.41</v>
      </c>
      <c r="AX41" s="20">
        <f>AW41/BX41-1</f>
        <v>0.48053792474664214</v>
      </c>
      <c r="AY41" s="540">
        <v>709.48</v>
      </c>
      <c r="AZ41" s="20">
        <f>AY41/BY41-1</f>
        <v>-8.9123571648087596E-3</v>
      </c>
      <c r="BA41" s="540">
        <v>856.18</v>
      </c>
      <c r="BB41" s="20">
        <f>BA41/BZ41-1</f>
        <v>8.1923295634042992E-2</v>
      </c>
      <c r="BC41" s="540">
        <v>802.28</v>
      </c>
      <c r="BD41" s="20">
        <f>BC41/CA41-1</f>
        <v>3.9317036518855319E-2</v>
      </c>
      <c r="BE41" s="540">
        <v>808.29</v>
      </c>
      <c r="BF41" s="20">
        <f>BE41/CB41-1</f>
        <v>-3.4275709864747261E-3</v>
      </c>
      <c r="BG41" s="540">
        <v>758.4</v>
      </c>
      <c r="BH41" s="20">
        <f>BG41/CC41-1</f>
        <v>-2.4641185246154551E-2</v>
      </c>
      <c r="BI41" s="540">
        <v>753.72</v>
      </c>
      <c r="BJ41" s="20">
        <f>BI41/CD41-1</f>
        <v>-5.8562836340613211E-3</v>
      </c>
      <c r="BK41" s="540">
        <v>738.79</v>
      </c>
      <c r="BL41" s="20">
        <f>BK41/CE41-1</f>
        <v>2.0343617932215619E-2</v>
      </c>
      <c r="BM41" s="540">
        <v>730.36</v>
      </c>
      <c r="BN41" s="20">
        <f>BM41/CF41-1</f>
        <v>-7.0918828153820668E-2</v>
      </c>
      <c r="BO41" s="540">
        <v>780.86</v>
      </c>
      <c r="BP41" s="20">
        <f>BO41/CG41-1</f>
        <v>-4.4959761258286268E-2</v>
      </c>
      <c r="BQ41" s="540">
        <v>773.94</v>
      </c>
      <c r="BR41" s="20">
        <f>BQ41/CH41-1</f>
        <v>-4.7200472743388899E-2</v>
      </c>
      <c r="BS41" s="540">
        <v>865.36</v>
      </c>
      <c r="BT41" s="20">
        <f>BS41/CI41-1</f>
        <v>1.3670067588937407E-2</v>
      </c>
      <c r="BU41" s="540">
        <f t="shared" si="43"/>
        <v>9422.07</v>
      </c>
      <c r="BV41" s="541">
        <f>BU41/CJ41-1</f>
        <v>2.5249101471921165E-2</v>
      </c>
      <c r="BW41" s="542"/>
      <c r="BX41" s="543">
        <v>570.34</v>
      </c>
      <c r="BY41" s="544">
        <v>715.86</v>
      </c>
      <c r="BZ41" s="544">
        <v>791.35</v>
      </c>
      <c r="CA41" s="544">
        <v>771.93</v>
      </c>
      <c r="CB41" s="544">
        <v>811.07</v>
      </c>
      <c r="CC41" s="544">
        <v>777.56</v>
      </c>
      <c r="CD41" s="544">
        <v>758.16</v>
      </c>
      <c r="CE41" s="544">
        <v>724.06</v>
      </c>
      <c r="CF41" s="544">
        <v>786.11</v>
      </c>
      <c r="CG41" s="544">
        <v>817.62</v>
      </c>
      <c r="CH41" s="544">
        <v>812.28</v>
      </c>
      <c r="CI41" s="544">
        <v>853.69</v>
      </c>
      <c r="CJ41" s="540">
        <f>BX41+BY41+BZ41+CA41+CB41+CC41+CD41+CE41+CF41+CG41+CH41+CI41</f>
        <v>9190.0300000000007</v>
      </c>
    </row>
    <row r="42" spans="1:88" s="80" customFormat="1" ht="27" customHeight="1">
      <c r="A42" s="597"/>
      <c r="B42" s="17" t="s">
        <v>469</v>
      </c>
      <c r="C42" s="112">
        <v>4375.43</v>
      </c>
      <c r="D42" s="19">
        <f t="shared" si="23"/>
        <v>2.2723576397718492E-3</v>
      </c>
      <c r="E42" s="112">
        <v>3696.56</v>
      </c>
      <c r="F42" s="19">
        <f t="shared" si="24"/>
        <v>-2.1647015231516353E-2</v>
      </c>
      <c r="G42" s="112">
        <v>4507.5</v>
      </c>
      <c r="H42" s="19">
        <f t="shared" si="25"/>
        <v>1.0706878188239344E-2</v>
      </c>
      <c r="I42" s="112">
        <v>4600.41</v>
      </c>
      <c r="J42" s="19">
        <f t="shared" si="26"/>
        <v>-1.3885822442387119E-2</v>
      </c>
      <c r="K42" s="112">
        <v>4465.59</v>
      </c>
      <c r="L42" s="19">
        <f t="shared" si="27"/>
        <v>-8.1315801163874823E-3</v>
      </c>
      <c r="M42" s="25" t="s">
        <v>546</v>
      </c>
      <c r="N42" s="19">
        <f t="shared" si="28"/>
        <v>7.3544552602020641E-3</v>
      </c>
      <c r="O42" s="112">
        <v>3968.79</v>
      </c>
      <c r="P42" s="19">
        <f t="shared" si="29"/>
        <v>3.5248300579602709E-2</v>
      </c>
      <c r="Q42" s="588"/>
      <c r="R42" s="126"/>
      <c r="S42" s="112">
        <f t="shared" si="30"/>
        <v>29919.31</v>
      </c>
      <c r="T42" s="19">
        <f t="shared" si="31"/>
        <v>-0.10440185266172697</v>
      </c>
      <c r="U42" s="540">
        <f t="shared" si="32"/>
        <v>26044.6</v>
      </c>
      <c r="V42" s="112">
        <v>4365.51</v>
      </c>
      <c r="W42" s="19">
        <f t="shared" si="33"/>
        <v>-7.3588581323690394E-2</v>
      </c>
      <c r="X42" s="112">
        <v>3778.35</v>
      </c>
      <c r="Y42" s="19">
        <f>X42/AW42-1</f>
        <v>-0.19819068476406321</v>
      </c>
      <c r="Z42" s="112">
        <v>4459.75</v>
      </c>
      <c r="AA42" s="19">
        <f>Z42/AY42-1</f>
        <v>0.1234023366063286</v>
      </c>
      <c r="AB42" s="112">
        <v>4665.1899999999996</v>
      </c>
      <c r="AC42" s="19">
        <f>AB42/BA42-1</f>
        <v>-2.3365014235471548E-2</v>
      </c>
      <c r="AD42" s="112">
        <v>4502.2</v>
      </c>
      <c r="AE42" s="19">
        <f>AD42/BC42-1</f>
        <v>4.8701226235274842E-3</v>
      </c>
      <c r="AF42" s="25" t="s">
        <v>547</v>
      </c>
      <c r="AG42" s="19">
        <f t="shared" si="34"/>
        <v>8.1813292064960574E-3</v>
      </c>
      <c r="AH42" s="112">
        <v>3833.66</v>
      </c>
      <c r="AI42" s="19">
        <f t="shared" si="35"/>
        <v>-9.0853900023003531E-2</v>
      </c>
      <c r="AJ42" s="112">
        <v>3528.81</v>
      </c>
      <c r="AK42" s="19">
        <f t="shared" si="36"/>
        <v>-0.14646971606314863</v>
      </c>
      <c r="AL42" s="112">
        <v>4229.7700000000004</v>
      </c>
      <c r="AM42" s="19">
        <f t="shared" si="37"/>
        <v>3.4963101436793043E-2</v>
      </c>
      <c r="AN42" s="112">
        <v>4681.6400000000003</v>
      </c>
      <c r="AO42" s="19">
        <f t="shared" si="38"/>
        <v>7.2594724132716948E-2</v>
      </c>
      <c r="AP42" s="112">
        <v>4585.08</v>
      </c>
      <c r="AQ42" s="19">
        <f t="shared" si="39"/>
        <v>5.9693075714153609E-2</v>
      </c>
      <c r="AR42" s="112">
        <v>4866.58</v>
      </c>
      <c r="AS42" s="19">
        <f t="shared" si="40"/>
        <v>7.6193946722211692E-3</v>
      </c>
      <c r="AT42" s="112">
        <f t="shared" si="41"/>
        <v>51770.14</v>
      </c>
      <c r="AU42" s="19">
        <f t="shared" si="42"/>
        <v>-1.6729046053118868E-2</v>
      </c>
      <c r="AV42" s="18"/>
      <c r="AW42" s="112">
        <v>4712.28</v>
      </c>
      <c r="AX42" s="19"/>
      <c r="AY42" s="112">
        <v>3969.86</v>
      </c>
      <c r="AZ42" s="19"/>
      <c r="BA42" s="112">
        <v>4776.8</v>
      </c>
      <c r="BB42" s="19"/>
      <c r="BC42" s="112">
        <v>4480.38</v>
      </c>
      <c r="BD42" s="19"/>
      <c r="BE42" s="112">
        <v>4513.32</v>
      </c>
      <c r="BF42" s="19"/>
      <c r="BG42" s="112">
        <v>4238.92</v>
      </c>
      <c r="BH42" s="19"/>
      <c r="BI42" s="112">
        <v>4216.7700000000004</v>
      </c>
      <c r="BJ42" s="19"/>
      <c r="BK42" s="112">
        <v>4134.37</v>
      </c>
      <c r="BL42" s="19"/>
      <c r="BM42" s="112">
        <v>4086.88</v>
      </c>
      <c r="BN42" s="19"/>
      <c r="BO42" s="112">
        <v>4364.78</v>
      </c>
      <c r="BP42" s="20"/>
      <c r="BQ42" s="112">
        <v>4326.8</v>
      </c>
      <c r="BR42" s="19"/>
      <c r="BS42" s="112">
        <v>4829.78</v>
      </c>
      <c r="BT42" s="19"/>
      <c r="BU42" s="112">
        <f t="shared" si="43"/>
        <v>52650.939999999995</v>
      </c>
      <c r="BV42" s="545"/>
      <c r="BW42" s="159"/>
      <c r="BX42" s="546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18"/>
    </row>
    <row r="43" spans="1:88" s="80" customFormat="1" ht="27" customHeight="1">
      <c r="A43" s="597"/>
      <c r="B43" s="17" t="s">
        <v>470</v>
      </c>
      <c r="C43" s="112">
        <v>777.08</v>
      </c>
      <c r="D43" s="19">
        <f t="shared" si="23"/>
        <v>7.9250813909750306E-3</v>
      </c>
      <c r="E43" s="112">
        <v>653.54999999999995</v>
      </c>
      <c r="F43" s="19">
        <f t="shared" si="24"/>
        <v>-1.6063954713799733E-2</v>
      </c>
      <c r="G43" s="112">
        <v>800.89</v>
      </c>
      <c r="H43" s="19">
        <f t="shared" si="25"/>
        <v>1.6306278869092861E-2</v>
      </c>
      <c r="I43" s="112">
        <v>817.74</v>
      </c>
      <c r="J43" s="19">
        <f t="shared" si="26"/>
        <v>-9.184316386371405E-3</v>
      </c>
      <c r="K43" s="112">
        <v>793.22</v>
      </c>
      <c r="L43" s="19">
        <f t="shared" si="27"/>
        <v>-3.0916951538305648E-3</v>
      </c>
      <c r="M43" s="25" t="s">
        <v>548</v>
      </c>
      <c r="N43" s="19">
        <f t="shared" si="28"/>
        <v>4.4966275293529812E-3</v>
      </c>
      <c r="O43" s="112">
        <v>702.8</v>
      </c>
      <c r="P43" s="19">
        <f t="shared" si="29"/>
        <v>3.422903728993143E-2</v>
      </c>
      <c r="Q43" s="588"/>
      <c r="R43" s="126"/>
      <c r="S43" s="112">
        <f t="shared" si="30"/>
        <v>5309.27</v>
      </c>
      <c r="T43" s="19">
        <f t="shared" si="31"/>
        <v>-0.10120532918013914</v>
      </c>
      <c r="U43" s="540">
        <f t="shared" si="32"/>
        <v>4604.8</v>
      </c>
      <c r="V43" s="112">
        <v>770.97</v>
      </c>
      <c r="W43" s="19">
        <f t="shared" si="33"/>
        <v>-7.5830406482624735E-2</v>
      </c>
      <c r="X43" s="112">
        <v>664.22</v>
      </c>
      <c r="Y43" s="19">
        <f>X43/AY43-1</f>
        <v>-5.0205196402270724E-2</v>
      </c>
      <c r="Z43" s="112">
        <v>788.04</v>
      </c>
      <c r="AA43" s="19">
        <f>Z43/BA43-1</f>
        <v>-6.8543668664231783E-2</v>
      </c>
      <c r="AB43" s="112">
        <v>825.32</v>
      </c>
      <c r="AC43" s="19">
        <f>AB43/BC43-1</f>
        <v>4.1912841488663366E-2</v>
      </c>
      <c r="AD43" s="112">
        <v>795.68</v>
      </c>
      <c r="AE43" s="19">
        <f>AD43/BE43-1</f>
        <v>-3.0696753661684228E-3</v>
      </c>
      <c r="AF43" s="25" t="s">
        <v>549</v>
      </c>
      <c r="AG43" s="19">
        <f t="shared" si="34"/>
        <v>1.6478669945472202E-2</v>
      </c>
      <c r="AH43" s="112">
        <v>679.54</v>
      </c>
      <c r="AI43" s="19">
        <f t="shared" si="35"/>
        <v>-8.6000968418787349E-2</v>
      </c>
      <c r="AJ43" s="112">
        <v>622.76</v>
      </c>
      <c r="AK43" s="19">
        <f t="shared" si="36"/>
        <v>-0.14519449858621347</v>
      </c>
      <c r="AL43" s="112">
        <v>750.19</v>
      </c>
      <c r="AM43" s="19">
        <f t="shared" si="37"/>
        <v>4.1409850630240497E-2</v>
      </c>
      <c r="AN43" s="112">
        <v>832.83</v>
      </c>
      <c r="AO43" s="19">
        <f t="shared" si="38"/>
        <v>8.0418763945825367E-2</v>
      </c>
      <c r="AP43" s="112">
        <v>815.24</v>
      </c>
      <c r="AQ43" s="19">
        <f t="shared" si="39"/>
        <v>6.7054096150573894E-2</v>
      </c>
      <c r="AR43" s="112">
        <v>866.4</v>
      </c>
      <c r="AS43" s="19">
        <f t="shared" si="40"/>
        <v>1.2823959879826541E-2</v>
      </c>
      <c r="AT43" s="112">
        <f t="shared" si="41"/>
        <v>9171.76</v>
      </c>
      <c r="AU43" s="19">
        <f t="shared" si="42"/>
        <v>-1.3867713751808952E-2</v>
      </c>
      <c r="AV43" s="18"/>
      <c r="AW43" s="112">
        <v>834.23</v>
      </c>
      <c r="AX43" s="19"/>
      <c r="AY43" s="112">
        <v>699.33</v>
      </c>
      <c r="AZ43" s="19"/>
      <c r="BA43" s="112">
        <v>846.03</v>
      </c>
      <c r="BB43" s="19"/>
      <c r="BC43" s="112">
        <v>792.12</v>
      </c>
      <c r="BD43" s="19"/>
      <c r="BE43" s="112">
        <v>798.13</v>
      </c>
      <c r="BF43" s="19"/>
      <c r="BG43" s="112">
        <v>748.24</v>
      </c>
      <c r="BH43" s="19"/>
      <c r="BI43" s="112">
        <v>743.48</v>
      </c>
      <c r="BJ43" s="19">
        <f>BI43/CD43-1</f>
        <v>-7.846695847122831E-3</v>
      </c>
      <c r="BK43" s="112">
        <v>728.54</v>
      </c>
      <c r="BL43" s="19">
        <f>BK43/CE43-1</f>
        <v>1.9421822964766466E-2</v>
      </c>
      <c r="BM43" s="112">
        <v>720.36</v>
      </c>
      <c r="BN43" s="19">
        <f>BM43/CF43-1</f>
        <v>-7.2370454311321608E-2</v>
      </c>
      <c r="BO43" s="112">
        <v>770.84</v>
      </c>
      <c r="BP43" s="19">
        <f>BO43/CG43-1</f>
        <v>-4.6013712531867923E-2</v>
      </c>
      <c r="BQ43" s="112">
        <v>764.01</v>
      </c>
      <c r="BR43" s="19">
        <f>BQ43/CH43-1</f>
        <v>-4.817611003139477E-2</v>
      </c>
      <c r="BS43" s="112">
        <v>855.43</v>
      </c>
      <c r="BT43" s="19">
        <f>BS43/CI43-1</f>
        <v>1.3975155279503104E-2</v>
      </c>
      <c r="BU43" s="112">
        <f t="shared" si="43"/>
        <v>9300.74</v>
      </c>
      <c r="BV43" s="545"/>
      <c r="BW43" s="159"/>
      <c r="BX43" s="546"/>
      <c r="BY43" s="24"/>
      <c r="BZ43" s="24"/>
      <c r="CA43" s="24"/>
      <c r="CB43" s="24"/>
      <c r="CC43" s="24"/>
      <c r="CD43" s="137">
        <v>749.36</v>
      </c>
      <c r="CE43" s="137">
        <v>714.66</v>
      </c>
      <c r="CF43" s="137">
        <v>776.56</v>
      </c>
      <c r="CG43" s="137">
        <v>808.02</v>
      </c>
      <c r="CH43" s="137">
        <v>802.68</v>
      </c>
      <c r="CI43" s="137">
        <v>843.64</v>
      </c>
      <c r="CJ43" s="112">
        <f>BX43+BY43+BZ43+CA43+CB43+CC43+CD43+CE43+CF43+CG43+CH43+CI43</f>
        <v>4694.92</v>
      </c>
    </row>
    <row r="44" spans="1:88" s="80" customFormat="1" ht="29.1" customHeight="1">
      <c r="A44" s="598"/>
      <c r="B44" s="17" t="s">
        <v>471</v>
      </c>
      <c r="C44" s="112">
        <v>4273.95</v>
      </c>
      <c r="D44" s="19">
        <f t="shared" si="23"/>
        <v>7.9238742084968283E-3</v>
      </c>
      <c r="E44" s="112">
        <v>3594.54</v>
      </c>
      <c r="F44" s="19">
        <f t="shared" si="24"/>
        <v>-1.6062542086159537E-2</v>
      </c>
      <c r="G44" s="26" t="s">
        <v>550</v>
      </c>
      <c r="H44" s="19">
        <f t="shared" si="25"/>
        <v>1.6307357229871977E-2</v>
      </c>
      <c r="I44" s="112">
        <v>4497.59</v>
      </c>
      <c r="J44" s="19">
        <f t="shared" si="26"/>
        <v>-9.1820931559480901E-3</v>
      </c>
      <c r="K44" s="112">
        <v>4362.7299999999996</v>
      </c>
      <c r="L44" s="19">
        <f t="shared" si="27"/>
        <v>-3.0894030277064388E-3</v>
      </c>
      <c r="M44" s="25" t="s">
        <v>551</v>
      </c>
      <c r="N44" s="19">
        <f t="shared" si="28"/>
        <v>4.5014032521024649E-3</v>
      </c>
      <c r="O44" s="112">
        <v>3865.42</v>
      </c>
      <c r="P44" s="19">
        <f t="shared" si="29"/>
        <v>3.4228854124024544E-2</v>
      </c>
      <c r="Q44" s="588"/>
      <c r="R44" s="126"/>
      <c r="S44" s="112">
        <f t="shared" si="30"/>
        <v>29201.120000000003</v>
      </c>
      <c r="T44" s="19">
        <f t="shared" si="31"/>
        <v>-0.10120394039240777</v>
      </c>
      <c r="U44" s="540">
        <f t="shared" si="32"/>
        <v>25326.47</v>
      </c>
      <c r="V44" s="112">
        <v>4240.3500000000004</v>
      </c>
      <c r="W44" s="19">
        <f t="shared" si="33"/>
        <v>-7.5830158577941953E-2</v>
      </c>
      <c r="X44" s="112">
        <v>3653.22</v>
      </c>
      <c r="Y44" s="19">
        <f>X44/AY44-1</f>
        <v>-5.0203831194492454E-2</v>
      </c>
      <c r="Z44" s="112">
        <v>4334.24</v>
      </c>
      <c r="AA44" s="19">
        <f>Z44/BA44-1</f>
        <v>-6.8542373172755133E-2</v>
      </c>
      <c r="AB44" s="112">
        <v>4539.2700000000004</v>
      </c>
      <c r="AC44" s="19">
        <f>AB44/BC44-1</f>
        <v>4.1912745284816255E-2</v>
      </c>
      <c r="AD44" s="112">
        <v>4376.25</v>
      </c>
      <c r="AE44" s="19">
        <f>AD44/BE44-1</f>
        <v>-3.0708038991007491E-3</v>
      </c>
      <c r="AF44" s="25" t="s">
        <v>552</v>
      </c>
      <c r="AG44" s="19">
        <f t="shared" si="34"/>
        <v>1.6477414933917967E-2</v>
      </c>
      <c r="AH44" s="112">
        <v>3737.49</v>
      </c>
      <c r="AI44" s="19">
        <f t="shared" si="35"/>
        <v>-8.600054778976618E-2</v>
      </c>
      <c r="AJ44" s="112">
        <v>3425.19</v>
      </c>
      <c r="AK44" s="19">
        <f t="shared" si="36"/>
        <v>-0.14519413623227462</v>
      </c>
      <c r="AL44" s="112">
        <v>4126.07</v>
      </c>
      <c r="AM44" s="19">
        <f t="shared" si="37"/>
        <v>4.1416160606565278E-2</v>
      </c>
      <c r="AN44" s="112">
        <v>4580.59</v>
      </c>
      <c r="AO44" s="19">
        <f t="shared" si="38"/>
        <v>8.0422112306970162E-2</v>
      </c>
      <c r="AP44" s="112">
        <v>4483.83</v>
      </c>
      <c r="AQ44" s="19">
        <f t="shared" si="39"/>
        <v>6.7052666899885205E-2</v>
      </c>
      <c r="AR44" s="112">
        <v>4765.21</v>
      </c>
      <c r="AS44" s="19">
        <f t="shared" si="40"/>
        <v>1.2822856268385197E-2</v>
      </c>
      <c r="AT44" s="112">
        <f t="shared" si="41"/>
        <v>50444.85</v>
      </c>
      <c r="AU44" s="19">
        <f t="shared" si="42"/>
        <v>-1.3867089336342064E-2</v>
      </c>
      <c r="AV44" s="18"/>
      <c r="AW44" s="112">
        <v>4588.28</v>
      </c>
      <c r="AX44" s="19"/>
      <c r="AY44" s="112">
        <v>3846.32</v>
      </c>
      <c r="AZ44" s="19"/>
      <c r="BA44" s="112">
        <v>4653.18</v>
      </c>
      <c r="BB44" s="19"/>
      <c r="BC44" s="112">
        <v>4356.67</v>
      </c>
      <c r="BD44" s="19"/>
      <c r="BE44" s="112">
        <v>4389.7299999999996</v>
      </c>
      <c r="BF44" s="19"/>
      <c r="BG44" s="112">
        <v>4115.33</v>
      </c>
      <c r="BH44" s="19"/>
      <c r="BI44" s="112">
        <v>4089.16</v>
      </c>
      <c r="BJ44" s="19"/>
      <c r="BK44" s="112">
        <v>4006.98</v>
      </c>
      <c r="BL44" s="19"/>
      <c r="BM44" s="112">
        <v>3961.98</v>
      </c>
      <c r="BN44" s="19"/>
      <c r="BO44" s="112">
        <v>4239.63</v>
      </c>
      <c r="BP44" s="20"/>
      <c r="BQ44" s="112">
        <v>4202.07</v>
      </c>
      <c r="BR44" s="19"/>
      <c r="BS44" s="112">
        <v>4704.88</v>
      </c>
      <c r="BT44" s="19"/>
      <c r="BU44" s="112">
        <f t="shared" si="43"/>
        <v>51154.21</v>
      </c>
      <c r="BV44" s="545"/>
      <c r="BW44" s="159"/>
      <c r="BX44" s="546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18"/>
    </row>
    <row r="45" spans="1:88" s="81" customFormat="1" ht="27" customHeight="1">
      <c r="A45" s="716" t="s">
        <v>102</v>
      </c>
      <c r="B45" s="17" t="s">
        <v>468</v>
      </c>
      <c r="C45" s="112">
        <v>654.75</v>
      </c>
      <c r="D45" s="19">
        <f t="shared" si="23"/>
        <v>-1.6788551349240843E-2</v>
      </c>
      <c r="E45" s="112">
        <v>628.21</v>
      </c>
      <c r="F45" s="19">
        <f t="shared" si="24"/>
        <v>-2.6589398329640357E-2</v>
      </c>
      <c r="G45" s="112">
        <v>666.6</v>
      </c>
      <c r="H45" s="19">
        <f t="shared" si="25"/>
        <v>1.3994523881959209E-2</v>
      </c>
      <c r="I45" s="112">
        <v>686.3</v>
      </c>
      <c r="J45" s="19">
        <f t="shared" si="26"/>
        <v>8.9693717152792063E-2</v>
      </c>
      <c r="K45" s="112">
        <v>683.06</v>
      </c>
      <c r="L45" s="19">
        <f t="shared" si="27"/>
        <v>8.3912532927100214E-2</v>
      </c>
      <c r="M45" s="25" t="s">
        <v>553</v>
      </c>
      <c r="N45" s="19">
        <f t="shared" si="28"/>
        <v>7.2797611403621287E-2</v>
      </c>
      <c r="O45" s="112">
        <v>602.34</v>
      </c>
      <c r="P45" s="19">
        <f t="shared" si="29"/>
        <v>3.1669093088978251E-2</v>
      </c>
      <c r="Q45" s="588"/>
      <c r="R45" s="126"/>
      <c r="S45" s="109">
        <f t="shared" si="30"/>
        <v>4589.57</v>
      </c>
      <c r="T45" s="53">
        <f t="shared" si="31"/>
        <v>-8.9864022067411842E-2</v>
      </c>
      <c r="U45" s="540">
        <f t="shared" si="32"/>
        <v>3851.6499999999996</v>
      </c>
      <c r="V45" s="112">
        <v>665.93</v>
      </c>
      <c r="W45" s="19">
        <f t="shared" si="33"/>
        <v>1.6966494609205407E-2</v>
      </c>
      <c r="X45" s="112">
        <v>645.37</v>
      </c>
      <c r="Y45" s="19">
        <f>X45/AY45-1</f>
        <v>0.14055209953343706</v>
      </c>
      <c r="Z45" s="112">
        <v>657.4</v>
      </c>
      <c r="AA45" s="19">
        <f>Z45/BA45-1</f>
        <v>3.7825208385955822E-2</v>
      </c>
      <c r="AB45" s="112">
        <v>629.80999999999995</v>
      </c>
      <c r="AC45" s="19">
        <f>AB45/BC45-1</f>
        <v>-2.4079956612690911E-2</v>
      </c>
      <c r="AD45" s="112">
        <v>630.17999999999995</v>
      </c>
      <c r="AE45" s="19">
        <f>AD45/BE45-1</f>
        <v>-5.5703713054868764E-3</v>
      </c>
      <c r="AF45" s="25" t="s">
        <v>554</v>
      </c>
      <c r="AG45" s="19">
        <f t="shared" si="34"/>
        <v>-1.6506674786453956E-3</v>
      </c>
      <c r="AH45" s="112">
        <v>583.85</v>
      </c>
      <c r="AI45" s="19">
        <f t="shared" si="35"/>
        <v>-2.0270837178863133E-2</v>
      </c>
      <c r="AJ45" s="112">
        <v>607.23</v>
      </c>
      <c r="AK45" s="19">
        <f t="shared" si="36"/>
        <v>-4.607578233002374E-2</v>
      </c>
      <c r="AL45" s="112">
        <v>639.55999999999995</v>
      </c>
      <c r="AM45" s="19">
        <f t="shared" si="37"/>
        <v>-5.3695346600577176E-2</v>
      </c>
      <c r="AN45" s="112">
        <v>665.97</v>
      </c>
      <c r="AO45" s="19">
        <f t="shared" si="38"/>
        <v>-3.426624129930389E-2</v>
      </c>
      <c r="AP45" s="112">
        <v>648.38</v>
      </c>
      <c r="AQ45" s="19">
        <f t="shared" si="39"/>
        <v>-4.139684792572218E-2</v>
      </c>
      <c r="AR45" s="112">
        <v>641.95000000000005</v>
      </c>
      <c r="AS45" s="19">
        <f t="shared" si="40"/>
        <v>-4.4475536966196771E-2</v>
      </c>
      <c r="AT45" s="112">
        <f t="shared" si="41"/>
        <v>7638.5899999999992</v>
      </c>
      <c r="AU45" s="19">
        <f t="shared" si="42"/>
        <v>-8.4002959770491659E-3</v>
      </c>
      <c r="AV45" s="21"/>
      <c r="AW45" s="540">
        <v>654.82000000000005</v>
      </c>
      <c r="AX45" s="20">
        <f>AW45/BX45-1</f>
        <v>0.33448816972019002</v>
      </c>
      <c r="AY45" s="540">
        <v>565.84</v>
      </c>
      <c r="AZ45" s="20">
        <f>AY45/BY45-1</f>
        <v>6.8227298470832531E-2</v>
      </c>
      <c r="BA45" s="540">
        <v>633.44000000000005</v>
      </c>
      <c r="BB45" s="20">
        <f>BA45/BZ45-1</f>
        <v>0.13915764485846882</v>
      </c>
      <c r="BC45" s="540">
        <v>645.35</v>
      </c>
      <c r="BD45" s="20">
        <f>BC45/CA45-1</f>
        <v>9.9834688208326972E-2</v>
      </c>
      <c r="BE45" s="540">
        <v>633.71</v>
      </c>
      <c r="BF45" s="20">
        <f>BE45/CB45-1</f>
        <v>7.7005438477226518E-2</v>
      </c>
      <c r="BG45" s="540">
        <v>623.99</v>
      </c>
      <c r="BH45" s="20">
        <f>BG45/CC45-1</f>
        <v>0.10345010521848308</v>
      </c>
      <c r="BI45" s="540">
        <v>595.92999999999995</v>
      </c>
      <c r="BJ45" s="20">
        <f>BI45/CD45-1</f>
        <v>7.2414475696881198E-2</v>
      </c>
      <c r="BK45" s="540">
        <v>636.55999999999995</v>
      </c>
      <c r="BL45" s="20">
        <f>BK45/CE45-1</f>
        <v>0.15536518077537376</v>
      </c>
      <c r="BM45" s="540">
        <v>675.85</v>
      </c>
      <c r="BN45" s="20">
        <f>BM45/CF45-1</f>
        <v>0.17330995451546838</v>
      </c>
      <c r="BO45" s="540">
        <v>689.6</v>
      </c>
      <c r="BP45" s="20">
        <f>BO45/CG45-1</f>
        <v>0.12642927147990846</v>
      </c>
      <c r="BQ45" s="540">
        <v>676.38</v>
      </c>
      <c r="BR45" s="20">
        <f>BQ45/CH45-1</f>
        <v>0.112137853924825</v>
      </c>
      <c r="BS45" s="540">
        <v>671.83</v>
      </c>
      <c r="BT45" s="20">
        <f>BS45/CI45-1</f>
        <v>6.6312197444647447E-2</v>
      </c>
      <c r="BU45" s="540">
        <f t="shared" si="43"/>
        <v>7703.300000000002</v>
      </c>
      <c r="BV45" s="541">
        <f>BU45/CJ45-1</f>
        <v>0.12453486827411142</v>
      </c>
      <c r="BW45" s="542"/>
      <c r="BX45" s="547">
        <v>490.69</v>
      </c>
      <c r="BY45" s="548">
        <v>529.70000000000005</v>
      </c>
      <c r="BZ45" s="548">
        <v>556.05999999999995</v>
      </c>
      <c r="CA45" s="548">
        <v>586.77</v>
      </c>
      <c r="CB45" s="548">
        <v>588.4</v>
      </c>
      <c r="CC45" s="548">
        <v>565.49</v>
      </c>
      <c r="CD45" s="548">
        <v>555.69000000000005</v>
      </c>
      <c r="CE45" s="548">
        <v>550.96</v>
      </c>
      <c r="CF45" s="548">
        <v>576.02</v>
      </c>
      <c r="CG45" s="548">
        <v>612.20000000000005</v>
      </c>
      <c r="CH45" s="548">
        <v>608.17999999999995</v>
      </c>
      <c r="CI45" s="548">
        <v>630.04999999999995</v>
      </c>
      <c r="CJ45" s="540">
        <f>BX45+BY45+BZ45+CA45+CB45+CC45+CD45+CE45+CF45+CG45+CH45+CI45</f>
        <v>6850.2100000000009</v>
      </c>
    </row>
    <row r="46" spans="1:88" ht="27" customHeight="1">
      <c r="A46" s="597"/>
      <c r="B46" s="17" t="s">
        <v>469</v>
      </c>
      <c r="C46" s="112">
        <v>8750.57</v>
      </c>
      <c r="D46" s="19">
        <f t="shared" si="23"/>
        <v>0.23886965816503491</v>
      </c>
      <c r="E46" s="112">
        <v>8222.5300000000007</v>
      </c>
      <c r="F46" s="19">
        <f t="shared" si="24"/>
        <v>-3.4296586431461273E-2</v>
      </c>
      <c r="G46" s="112">
        <v>9063.34</v>
      </c>
      <c r="H46" s="19">
        <f t="shared" si="25"/>
        <v>4.0099059894972644E-2</v>
      </c>
      <c r="I46" s="112">
        <v>9322.35</v>
      </c>
      <c r="J46" s="19">
        <f t="shared" si="26"/>
        <v>0.13498123857086863</v>
      </c>
      <c r="K46" s="112">
        <v>9271.0400000000009</v>
      </c>
      <c r="L46" s="19">
        <f t="shared" si="27"/>
        <v>0.12551686629097003</v>
      </c>
      <c r="M46" s="25" t="s">
        <v>555</v>
      </c>
      <c r="N46" s="19">
        <f t="shared" si="28"/>
        <v>0.10668646250279057</v>
      </c>
      <c r="O46" s="112">
        <v>8182.59</v>
      </c>
      <c r="P46" s="19">
        <f t="shared" si="29"/>
        <v>5.2939369740157005E-3</v>
      </c>
      <c r="Q46" s="588"/>
      <c r="R46" s="126"/>
      <c r="S46" s="112">
        <f t="shared" si="30"/>
        <v>61883.94</v>
      </c>
      <c r="T46" s="19">
        <f t="shared" si="31"/>
        <v>-4.991483093229987E-2</v>
      </c>
      <c r="U46" s="540">
        <f t="shared" si="32"/>
        <v>48939.63</v>
      </c>
      <c r="V46" s="112">
        <v>7063.35</v>
      </c>
      <c r="W46" s="19">
        <f t="shared" si="33"/>
        <v>2.7030367359995422E-2</v>
      </c>
      <c r="X46" s="112">
        <v>8514.5499999999993</v>
      </c>
      <c r="Y46" s="19">
        <f>X46/AW46-1</f>
        <v>0.23803880798842592</v>
      </c>
      <c r="Z46" s="112">
        <v>8713.92</v>
      </c>
      <c r="AA46" s="19">
        <f>Z46/AY46-1</f>
        <v>0.44774753071549034</v>
      </c>
      <c r="AB46" s="112">
        <v>8213.66</v>
      </c>
      <c r="AC46" s="19">
        <f>AB46/BA46-1</f>
        <v>0.23630622047018912</v>
      </c>
      <c r="AD46" s="112">
        <v>8237.14</v>
      </c>
      <c r="AE46" s="19">
        <f>AD46/BC46-1</f>
        <v>0.21234965471361544</v>
      </c>
      <c r="AF46" s="25" t="s">
        <v>556</v>
      </c>
      <c r="AG46" s="19">
        <f t="shared" si="34"/>
        <v>0.23931794506609338</v>
      </c>
      <c r="AH46" s="112">
        <v>8139.5</v>
      </c>
      <c r="AI46" s="19">
        <f t="shared" si="35"/>
        <v>0.28490896949969136</v>
      </c>
      <c r="AJ46" s="112">
        <v>8056.02</v>
      </c>
      <c r="AK46" s="19">
        <f t="shared" si="36"/>
        <v>0.19499456350024547</v>
      </c>
      <c r="AL46" s="112">
        <v>8670.7199999999993</v>
      </c>
      <c r="AM46" s="19">
        <f t="shared" si="37"/>
        <v>0.22269885185843252</v>
      </c>
      <c r="AN46" s="112">
        <v>9048.2000000000007</v>
      </c>
      <c r="AO46" s="19">
        <f t="shared" si="38"/>
        <v>0.24726202537752706</v>
      </c>
      <c r="AP46" s="112">
        <v>8765.48</v>
      </c>
      <c r="AQ46" s="19">
        <f t="shared" si="39"/>
        <v>0.23171048730346744</v>
      </c>
      <c r="AR46" s="112">
        <v>8565.69</v>
      </c>
      <c r="AS46" s="19">
        <f t="shared" si="40"/>
        <v>0.20909522075326281</v>
      </c>
      <c r="AT46" s="112">
        <f t="shared" si="41"/>
        <v>100185.23999999999</v>
      </c>
      <c r="AU46" s="19">
        <f t="shared" si="42"/>
        <v>0.23258884005652525</v>
      </c>
      <c r="AV46" s="18"/>
      <c r="AW46" s="112">
        <v>6877.45</v>
      </c>
      <c r="AX46" s="19"/>
      <c r="AY46" s="112">
        <v>6018.95</v>
      </c>
      <c r="AZ46" s="19"/>
      <c r="BA46" s="112">
        <v>6643.71</v>
      </c>
      <c r="BB46" s="19"/>
      <c r="BC46" s="112">
        <v>6794.36</v>
      </c>
      <c r="BD46" s="19"/>
      <c r="BE46" s="112">
        <v>6708.78</v>
      </c>
      <c r="BF46" s="19"/>
      <c r="BG46" s="112">
        <v>6614.13</v>
      </c>
      <c r="BH46" s="19"/>
      <c r="BI46" s="112">
        <v>6334.69</v>
      </c>
      <c r="BJ46" s="19"/>
      <c r="BK46" s="112">
        <v>6741.47</v>
      </c>
      <c r="BL46" s="19"/>
      <c r="BM46" s="112">
        <v>7091.46</v>
      </c>
      <c r="BN46" s="19"/>
      <c r="BO46" s="112">
        <v>7254.45</v>
      </c>
      <c r="BP46" s="20"/>
      <c r="BQ46" s="112">
        <v>7116.51</v>
      </c>
      <c r="BR46" s="19"/>
      <c r="BS46" s="112">
        <v>7084.38</v>
      </c>
      <c r="BT46" s="19"/>
      <c r="BU46" s="112">
        <f t="shared" si="43"/>
        <v>81280.34</v>
      </c>
      <c r="BV46" s="545"/>
      <c r="BW46" s="159"/>
      <c r="BX46" s="546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18"/>
    </row>
    <row r="47" spans="1:88" ht="27" customHeight="1">
      <c r="A47" s="597"/>
      <c r="B47" s="17" t="s">
        <v>470</v>
      </c>
      <c r="C47" s="112">
        <v>415.11</v>
      </c>
      <c r="D47" s="19">
        <f t="shared" si="23"/>
        <v>-8.7610172099259365E-2</v>
      </c>
      <c r="E47" s="112">
        <v>390.95</v>
      </c>
      <c r="F47" s="19">
        <f t="shared" si="24"/>
        <v>-7.1179111924164373E-2</v>
      </c>
      <c r="G47" s="112">
        <v>410.22</v>
      </c>
      <c r="H47" s="19">
        <f t="shared" si="25"/>
        <v>-4.5333953921340431E-2</v>
      </c>
      <c r="I47" s="112">
        <v>423.61</v>
      </c>
      <c r="J47" s="19">
        <f t="shared" si="26"/>
        <v>4.0427360923492639E-2</v>
      </c>
      <c r="K47" s="112">
        <v>419.37</v>
      </c>
      <c r="L47" s="19">
        <f t="shared" si="27"/>
        <v>3.6121062384187885E-2</v>
      </c>
      <c r="M47" s="25" t="s">
        <v>557</v>
      </c>
      <c r="N47" s="19">
        <f t="shared" si="28"/>
        <v>3.8240193851279747E-2</v>
      </c>
      <c r="O47" s="112">
        <v>359.88</v>
      </c>
      <c r="P47" s="19">
        <f t="shared" si="29"/>
        <v>9.7349317164074911E-4</v>
      </c>
      <c r="Q47" s="588"/>
      <c r="R47" s="126"/>
      <c r="S47" s="112">
        <f t="shared" si="30"/>
        <v>2830.47</v>
      </c>
      <c r="T47" s="19">
        <f t="shared" si="31"/>
        <v>-0.12868400800369395</v>
      </c>
      <c r="U47" s="540">
        <f t="shared" si="32"/>
        <v>2513.66</v>
      </c>
      <c r="V47" s="112">
        <v>454.97</v>
      </c>
      <c r="W47" s="19">
        <f t="shared" si="33"/>
        <v>-4.0734571675557163E-2</v>
      </c>
      <c r="X47" s="112">
        <v>420.91</v>
      </c>
      <c r="Y47" s="19">
        <f>X47/AY47-1</f>
        <v>5.1118769353710958E-2</v>
      </c>
      <c r="Z47" s="112">
        <v>429.7</v>
      </c>
      <c r="AA47" s="19">
        <f>Z47/BA47-1</f>
        <v>-6.6458102500597471E-2</v>
      </c>
      <c r="AB47" s="112">
        <v>407.15</v>
      </c>
      <c r="AC47" s="19">
        <f>AB47/BC47-1</f>
        <v>-0.11381246735155848</v>
      </c>
      <c r="AD47" s="112">
        <v>404.75</v>
      </c>
      <c r="AE47" s="19">
        <f>AD47/BE47-1</f>
        <v>-9.7989837760741771E-2</v>
      </c>
      <c r="AF47" s="25" t="s">
        <v>558</v>
      </c>
      <c r="AG47" s="19">
        <f t="shared" si="34"/>
        <v>-9.8546042003231027E-2</v>
      </c>
      <c r="AH47" s="112">
        <v>359.53</v>
      </c>
      <c r="AI47" s="19">
        <f t="shared" si="35"/>
        <v>-0.12862336403296182</v>
      </c>
      <c r="AJ47" s="112">
        <v>375.31</v>
      </c>
      <c r="AK47" s="19">
        <f t="shared" si="36"/>
        <v>-0.13781300252699291</v>
      </c>
      <c r="AL47" s="112">
        <v>402.86</v>
      </c>
      <c r="AM47" s="19">
        <f t="shared" si="37"/>
        <v>-0.12175448540472189</v>
      </c>
      <c r="AN47" s="112">
        <v>414.28</v>
      </c>
      <c r="AO47" s="19">
        <f t="shared" si="38"/>
        <v>-0.11770844425513793</v>
      </c>
      <c r="AP47" s="112">
        <v>407.53</v>
      </c>
      <c r="AQ47" s="19">
        <f t="shared" si="39"/>
        <v>-0.12321428571428583</v>
      </c>
      <c r="AR47" s="112">
        <v>406.72</v>
      </c>
      <c r="AS47" s="19">
        <f t="shared" si="40"/>
        <v>-0.11957745259329799</v>
      </c>
      <c r="AT47" s="112">
        <f t="shared" si="41"/>
        <v>4879.8899999999994</v>
      </c>
      <c r="AU47" s="19">
        <f t="shared" si="42"/>
        <v>-9.389871861764465E-2</v>
      </c>
      <c r="AV47" s="18"/>
      <c r="AW47" s="112">
        <v>474.29</v>
      </c>
      <c r="AX47" s="19"/>
      <c r="AY47" s="112">
        <v>400.44</v>
      </c>
      <c r="AZ47" s="19"/>
      <c r="BA47" s="112">
        <v>460.29</v>
      </c>
      <c r="BB47" s="19"/>
      <c r="BC47" s="112">
        <v>459.44</v>
      </c>
      <c r="BD47" s="19"/>
      <c r="BE47" s="112">
        <v>448.72</v>
      </c>
      <c r="BF47" s="19"/>
      <c r="BG47" s="112">
        <v>439.49</v>
      </c>
      <c r="BH47" s="19"/>
      <c r="BI47" s="112">
        <v>412.6</v>
      </c>
      <c r="BJ47" s="19">
        <f>BI47/CD47-1</f>
        <v>-5.3756960682688204E-3</v>
      </c>
      <c r="BK47" s="112">
        <v>435.3</v>
      </c>
      <c r="BL47" s="19">
        <f>BK47/CE47-1</f>
        <v>7.4867894710849869E-2</v>
      </c>
      <c r="BM47" s="112">
        <v>458.71</v>
      </c>
      <c r="BN47" s="19">
        <f>BM47/CF47-1</f>
        <v>7.5698238866871437E-2</v>
      </c>
      <c r="BO47" s="112">
        <v>469.55</v>
      </c>
      <c r="BP47" s="19">
        <f>BO47/CG47-1</f>
        <v>3.0641585636208113E-2</v>
      </c>
      <c r="BQ47" s="112">
        <v>464.8</v>
      </c>
      <c r="BR47" s="19">
        <f>BQ47/CH47-1</f>
        <v>2.3788546255506526E-2</v>
      </c>
      <c r="BS47" s="112">
        <v>461.96</v>
      </c>
      <c r="BT47" s="19">
        <f>BS47/CI47-1</f>
        <v>-2.5133475425749729E-2</v>
      </c>
      <c r="BU47" s="112">
        <f t="shared" si="43"/>
        <v>5385.59</v>
      </c>
      <c r="BV47" s="545"/>
      <c r="BW47" s="159"/>
      <c r="BX47" s="549"/>
      <c r="BY47" s="27"/>
      <c r="BZ47" s="27"/>
      <c r="CA47" s="27"/>
      <c r="CB47" s="27"/>
      <c r="CC47" s="27"/>
      <c r="CD47" s="108">
        <v>414.83</v>
      </c>
      <c r="CE47" s="108">
        <v>404.98</v>
      </c>
      <c r="CF47" s="108">
        <v>426.43</v>
      </c>
      <c r="CG47" s="108">
        <v>455.59</v>
      </c>
      <c r="CH47" s="108">
        <v>454</v>
      </c>
      <c r="CI47" s="108">
        <v>473.87</v>
      </c>
      <c r="CJ47" s="112">
        <f>BX47+BY47+BZ47+CA47+CB47+CC47+CD47+CE47+CF47+CG47+CH47+CI47</f>
        <v>2629.7</v>
      </c>
    </row>
    <row r="48" spans="1:88" ht="27" customHeight="1">
      <c r="A48" s="598"/>
      <c r="B48" s="17" t="s">
        <v>471</v>
      </c>
      <c r="C48" s="112">
        <v>3611.56</v>
      </c>
      <c r="D48" s="19">
        <f t="shared" si="23"/>
        <v>0.58822494678886161</v>
      </c>
      <c r="E48" s="112">
        <v>3310.48</v>
      </c>
      <c r="F48" s="19">
        <f t="shared" si="24"/>
        <v>0.30891952695943736</v>
      </c>
      <c r="G48" s="26" t="s">
        <v>559</v>
      </c>
      <c r="H48" s="19">
        <f t="shared" si="25"/>
        <v>0.39467233655984701</v>
      </c>
      <c r="I48" s="112">
        <v>3677.9</v>
      </c>
      <c r="J48" s="19">
        <f t="shared" si="26"/>
        <v>0.56673056443024494</v>
      </c>
      <c r="K48" s="112">
        <v>3602.79</v>
      </c>
      <c r="L48" s="19">
        <f t="shared" si="27"/>
        <v>0.54606937333979899</v>
      </c>
      <c r="M48" s="25" t="s">
        <v>560</v>
      </c>
      <c r="N48" s="19">
        <f t="shared" si="28"/>
        <v>0.55540444243604004</v>
      </c>
      <c r="O48" s="112">
        <v>3011.9</v>
      </c>
      <c r="P48" s="19">
        <f t="shared" si="29"/>
        <v>5.2626060699257682E-2</v>
      </c>
      <c r="Q48" s="588"/>
      <c r="R48" s="126"/>
      <c r="S48" s="112">
        <f t="shared" si="30"/>
        <v>24356.07</v>
      </c>
      <c r="T48" s="19">
        <f t="shared" si="31"/>
        <v>0.20408892712010185</v>
      </c>
      <c r="U48" s="540">
        <f t="shared" si="32"/>
        <v>14336.200000000003</v>
      </c>
      <c r="V48" s="112">
        <v>2273.96</v>
      </c>
      <c r="W48" s="19">
        <f t="shared" si="33"/>
        <v>-4.0737725318810591E-2</v>
      </c>
      <c r="X48" s="112">
        <v>2529.17</v>
      </c>
      <c r="Y48" s="19">
        <f>X48/AY48-1</f>
        <v>0.26388354463272901</v>
      </c>
      <c r="Z48" s="112">
        <v>2553.84</v>
      </c>
      <c r="AA48" s="19">
        <f>Z48/BA48-1</f>
        <v>0.11019627447997049</v>
      </c>
      <c r="AB48" s="112">
        <v>2347.5</v>
      </c>
      <c r="AC48" s="19">
        <f>AB48/BC48-1</f>
        <v>2.2318998366902543E-2</v>
      </c>
      <c r="AD48" s="112">
        <v>2330.29</v>
      </c>
      <c r="AE48" s="19">
        <f>AD48/BE48-1</f>
        <v>3.9074135178760905E-2</v>
      </c>
      <c r="AF48" s="25" t="s">
        <v>561</v>
      </c>
      <c r="AG48" s="19">
        <f t="shared" si="34"/>
        <v>4.7756926803063093E-2</v>
      </c>
      <c r="AH48" s="112">
        <v>2861.32</v>
      </c>
      <c r="AI48" s="19">
        <f t="shared" si="35"/>
        <v>0.38757577227098605</v>
      </c>
      <c r="AJ48" s="112">
        <v>3030.28</v>
      </c>
      <c r="AK48" s="19">
        <f t="shared" si="36"/>
        <v>0.39285435215274944</v>
      </c>
      <c r="AL48" s="112">
        <v>3397.58</v>
      </c>
      <c r="AM48" s="19">
        <f t="shared" si="37"/>
        <v>0.48195740263365638</v>
      </c>
      <c r="AN48" s="112">
        <v>3613.03</v>
      </c>
      <c r="AO48" s="19">
        <f t="shared" si="38"/>
        <v>0.53955599113686725</v>
      </c>
      <c r="AP48" s="112">
        <v>3569.09</v>
      </c>
      <c r="AQ48" s="19">
        <f t="shared" si="39"/>
        <v>0.53632814349605917</v>
      </c>
      <c r="AR48" s="112">
        <v>3515.69</v>
      </c>
      <c r="AS48" s="19">
        <f t="shared" si="40"/>
        <v>0.52264242466239907</v>
      </c>
      <c r="AT48" s="112">
        <f t="shared" si="41"/>
        <v>34323.19</v>
      </c>
      <c r="AU48" s="19">
        <f t="shared" si="42"/>
        <v>0.27516669062954779</v>
      </c>
      <c r="AV48" s="18"/>
      <c r="AW48" s="112">
        <v>2370.5300000000002</v>
      </c>
      <c r="AX48" s="19"/>
      <c r="AY48" s="112">
        <v>2001.11</v>
      </c>
      <c r="AZ48" s="19"/>
      <c r="BA48" s="112">
        <v>2300.35</v>
      </c>
      <c r="BB48" s="19"/>
      <c r="BC48" s="112">
        <v>2296.25</v>
      </c>
      <c r="BD48" s="19"/>
      <c r="BE48" s="112">
        <v>2242.66</v>
      </c>
      <c r="BF48" s="19"/>
      <c r="BG48" s="112">
        <v>2196.54</v>
      </c>
      <c r="BH48" s="19"/>
      <c r="BI48" s="112">
        <v>2062.1</v>
      </c>
      <c r="BJ48" s="19"/>
      <c r="BK48" s="112">
        <v>2175.59</v>
      </c>
      <c r="BL48" s="19"/>
      <c r="BM48" s="112">
        <v>2292.63</v>
      </c>
      <c r="BN48" s="19"/>
      <c r="BO48" s="112">
        <v>2346.8000000000002</v>
      </c>
      <c r="BP48" s="20"/>
      <c r="BQ48" s="112">
        <v>2323.13</v>
      </c>
      <c r="BR48" s="19"/>
      <c r="BS48" s="112">
        <v>2308.94</v>
      </c>
      <c r="BT48" s="19"/>
      <c r="BU48" s="112">
        <f t="shared" si="43"/>
        <v>26916.629999999997</v>
      </c>
      <c r="BV48" s="545"/>
      <c r="BW48" s="159"/>
      <c r="BX48" s="549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18"/>
    </row>
    <row r="49" spans="1:88" s="81" customFormat="1" ht="27" customHeight="1">
      <c r="A49" s="716" t="s">
        <v>103</v>
      </c>
      <c r="B49" s="17" t="s">
        <v>468</v>
      </c>
      <c r="C49" s="112">
        <v>681.62</v>
      </c>
      <c r="D49" s="19">
        <f t="shared" si="23"/>
        <v>-6.6619195639968765E-2</v>
      </c>
      <c r="E49" s="112">
        <v>610.86</v>
      </c>
      <c r="F49" s="19">
        <f t="shared" si="24"/>
        <v>-1.4169517784520025E-2</v>
      </c>
      <c r="G49" s="112">
        <v>716.97</v>
      </c>
      <c r="H49" s="19">
        <f t="shared" si="25"/>
        <v>4.1260020913210349E-2</v>
      </c>
      <c r="I49" s="112">
        <v>736.36</v>
      </c>
      <c r="J49" s="19">
        <f t="shared" si="26"/>
        <v>5.9053645908241137E-2</v>
      </c>
      <c r="K49" s="112">
        <v>739.61</v>
      </c>
      <c r="L49" s="19">
        <f t="shared" si="27"/>
        <v>6.7597217009728983E-2</v>
      </c>
      <c r="M49" s="25" t="s">
        <v>562</v>
      </c>
      <c r="N49" s="19">
        <f t="shared" si="28"/>
        <v>8.0898085998182268E-3</v>
      </c>
      <c r="O49" s="112">
        <v>620.62</v>
      </c>
      <c r="P49" s="19">
        <f t="shared" si="29"/>
        <v>3.7808732295446568E-2</v>
      </c>
      <c r="Q49" s="588"/>
      <c r="R49" s="126"/>
      <c r="S49" s="109">
        <f t="shared" si="30"/>
        <v>4793.8999999999996</v>
      </c>
      <c r="T49" s="53">
        <f t="shared" si="31"/>
        <v>-9.3259642592340319E-2</v>
      </c>
      <c r="U49" s="540">
        <f t="shared" si="32"/>
        <v>4108.8899999999994</v>
      </c>
      <c r="V49" s="112">
        <v>730.27</v>
      </c>
      <c r="W49" s="19">
        <f t="shared" si="33"/>
        <v>-2.6566249000266717E-2</v>
      </c>
      <c r="X49" s="112">
        <v>619.64</v>
      </c>
      <c r="Y49" s="19">
        <f>X49/AY49-1</f>
        <v>-5.037470690104362E-2</v>
      </c>
      <c r="Z49" s="112">
        <v>688.56</v>
      </c>
      <c r="AA49" s="19">
        <f>Z49/BA49-1</f>
        <v>-2.5544501210002735E-2</v>
      </c>
      <c r="AB49" s="112">
        <v>695.3</v>
      </c>
      <c r="AC49" s="19">
        <f>AB49/BC49-1</f>
        <v>-6.6648768373716472E-2</v>
      </c>
      <c r="AD49" s="112">
        <v>692.78</v>
      </c>
      <c r="AE49" s="19">
        <f>AD49/BE49-1</f>
        <v>-7.4677102672668361E-2</v>
      </c>
      <c r="AF49" s="25" t="s">
        <v>563</v>
      </c>
      <c r="AG49" s="19">
        <f t="shared" si="34"/>
        <v>-1.2003533006095801E-2</v>
      </c>
      <c r="AH49" s="112">
        <v>598.01</v>
      </c>
      <c r="AI49" s="19">
        <f t="shared" si="35"/>
        <v>-8.6672979412303786E-2</v>
      </c>
      <c r="AJ49" s="112">
        <v>580.05999999999995</v>
      </c>
      <c r="AK49" s="19">
        <f t="shared" si="36"/>
        <v>-0.14093184443588769</v>
      </c>
      <c r="AL49" s="112">
        <v>657.74</v>
      </c>
      <c r="AM49" s="19">
        <f t="shared" si="37"/>
        <v>-2.3197101104906692E-2</v>
      </c>
      <c r="AN49" s="112">
        <v>681.36</v>
      </c>
      <c r="AO49" s="19">
        <f t="shared" si="38"/>
        <v>-2.8543728078930131E-2</v>
      </c>
      <c r="AP49" s="112">
        <v>697.5</v>
      </c>
      <c r="AQ49" s="19">
        <f t="shared" si="39"/>
        <v>3.5296562370124018E-2</v>
      </c>
      <c r="AR49" s="112">
        <v>669.9</v>
      </c>
      <c r="AS49" s="19">
        <f t="shared" si="40"/>
        <v>1.4185578247770669E-2</v>
      </c>
      <c r="AT49" s="112">
        <f t="shared" si="41"/>
        <v>7993.4599999999982</v>
      </c>
      <c r="AU49" s="19">
        <f t="shared" si="42"/>
        <v>-4.0695776568065889E-2</v>
      </c>
      <c r="AV49" s="21"/>
      <c r="AW49" s="540">
        <v>750.2</v>
      </c>
      <c r="AX49" s="20">
        <f>AW49/BX49-1</f>
        <v>0.14825358924908927</v>
      </c>
      <c r="AY49" s="540">
        <v>652.51</v>
      </c>
      <c r="AZ49" s="20">
        <f>AY49/BY49-1</f>
        <v>-6.0663643561505776E-2</v>
      </c>
      <c r="BA49" s="540">
        <v>706.61</v>
      </c>
      <c r="BB49" s="20">
        <f>BA49/BZ49-1</f>
        <v>-3.933164749707696E-2</v>
      </c>
      <c r="BC49" s="540">
        <v>744.95</v>
      </c>
      <c r="BD49" s="20">
        <f>BC49/CA49-1</f>
        <v>-3.5088855499714966E-2</v>
      </c>
      <c r="BE49" s="540">
        <v>748.69</v>
      </c>
      <c r="BF49" s="20">
        <f>BE49/CB49-1</f>
        <v>2.4099934394623546E-3</v>
      </c>
      <c r="BG49" s="540">
        <v>690.63</v>
      </c>
      <c r="BH49" s="20">
        <f>BG49/CC49-1</f>
        <v>-6.5920986786047631E-2</v>
      </c>
      <c r="BI49" s="540">
        <v>654.76</v>
      </c>
      <c r="BJ49" s="20">
        <f>BI49/CD49-1</f>
        <v>-6.7944027672991791E-2</v>
      </c>
      <c r="BK49" s="540">
        <v>675.22</v>
      </c>
      <c r="BL49" s="20">
        <f>BK49/CE49-1</f>
        <v>-3.144275181455658E-2</v>
      </c>
      <c r="BM49" s="540">
        <v>673.36</v>
      </c>
      <c r="BN49" s="20">
        <f>BM49/CF49-1</f>
        <v>-8.407579199368842E-2</v>
      </c>
      <c r="BO49" s="540">
        <v>701.38</v>
      </c>
      <c r="BP49" s="20">
        <f>BO49/CG49-1</f>
        <v>-7.9722885559083578E-2</v>
      </c>
      <c r="BQ49" s="540">
        <v>673.72</v>
      </c>
      <c r="BR49" s="20">
        <f>BQ49/CH49-1</f>
        <v>-8.1725002725983931E-2</v>
      </c>
      <c r="BS49" s="540">
        <v>660.53</v>
      </c>
      <c r="BT49" s="20">
        <f>BS49/CI49-1</f>
        <v>-0.10943777807738986</v>
      </c>
      <c r="BU49" s="540">
        <f t="shared" si="43"/>
        <v>8332.5600000000013</v>
      </c>
      <c r="BV49" s="541">
        <f>BU49/CJ49-1</f>
        <v>-4.3789698364154916E-2</v>
      </c>
      <c r="BW49" s="542"/>
      <c r="BX49" s="547">
        <v>653.34</v>
      </c>
      <c r="BY49" s="548">
        <v>694.65</v>
      </c>
      <c r="BZ49" s="548">
        <v>735.54</v>
      </c>
      <c r="CA49" s="548">
        <v>772.04</v>
      </c>
      <c r="CB49" s="548">
        <v>746.89</v>
      </c>
      <c r="CC49" s="548">
        <v>739.37</v>
      </c>
      <c r="CD49" s="548">
        <v>702.49</v>
      </c>
      <c r="CE49" s="548">
        <v>697.14</v>
      </c>
      <c r="CF49" s="548">
        <v>735.17</v>
      </c>
      <c r="CG49" s="548">
        <v>762.14</v>
      </c>
      <c r="CH49" s="548">
        <v>733.68</v>
      </c>
      <c r="CI49" s="548">
        <v>741.7</v>
      </c>
      <c r="CJ49" s="540">
        <f>BX49+BY49+BZ49+CA49+CB49+CC49+CD49+CE49+CF49+CG49+CH49+CI49</f>
        <v>8714.1500000000015</v>
      </c>
    </row>
    <row r="50" spans="1:88" ht="27" customHeight="1">
      <c r="A50" s="597"/>
      <c r="B50" s="17" t="s">
        <v>469</v>
      </c>
      <c r="C50" s="112">
        <v>6998.3</v>
      </c>
      <c r="D50" s="19">
        <f t="shared" si="23"/>
        <v>-0.1447099067873977</v>
      </c>
      <c r="E50" s="112">
        <v>6288.05</v>
      </c>
      <c r="F50" s="19">
        <f t="shared" si="24"/>
        <v>-0.15155910568995989</v>
      </c>
      <c r="G50" s="112">
        <v>7303.57</v>
      </c>
      <c r="H50" s="19">
        <f t="shared" si="25"/>
        <v>-9.7862485100390972E-2</v>
      </c>
      <c r="I50" s="112">
        <v>7529.18</v>
      </c>
      <c r="J50" s="19">
        <f t="shared" si="26"/>
        <v>-0.10150517257633562</v>
      </c>
      <c r="K50" s="112">
        <v>7591.38</v>
      </c>
      <c r="L50" s="19">
        <f t="shared" si="27"/>
        <v>-8.4876444613746882E-2</v>
      </c>
      <c r="M50" s="25" t="s">
        <v>564</v>
      </c>
      <c r="N50" s="19">
        <f t="shared" si="28"/>
        <v>-0.13522052131965057</v>
      </c>
      <c r="O50" s="112">
        <v>6305.94</v>
      </c>
      <c r="P50" s="19">
        <f t="shared" si="29"/>
        <v>7.2163762865848913E-3</v>
      </c>
      <c r="Q50" s="588"/>
      <c r="R50" s="126"/>
      <c r="S50" s="112">
        <f t="shared" si="30"/>
        <v>49029.279999999999</v>
      </c>
      <c r="T50" s="19">
        <f t="shared" si="31"/>
        <v>-0.18953370642109335</v>
      </c>
      <c r="U50" s="540">
        <f t="shared" si="32"/>
        <v>48474.18</v>
      </c>
      <c r="V50" s="112">
        <v>8182.37</v>
      </c>
      <c r="W50" s="19">
        <f t="shared" si="33"/>
        <v>8.9730203419536414E-2</v>
      </c>
      <c r="X50" s="112">
        <v>7411.3</v>
      </c>
      <c r="Y50" s="19">
        <f>X50/AW50-1</f>
        <v>-1.2961103371857852E-2</v>
      </c>
      <c r="Z50" s="112">
        <v>8095.85</v>
      </c>
      <c r="AA50" s="19">
        <f>Z50/AY50-1</f>
        <v>0.23802059837751455</v>
      </c>
      <c r="AB50" s="112">
        <v>8379.77</v>
      </c>
      <c r="AC50" s="19">
        <f>AB50/BA50-1</f>
        <v>0.23479961216207856</v>
      </c>
      <c r="AD50" s="112">
        <v>8295.4699999999993</v>
      </c>
      <c r="AE50" s="19">
        <f>AD50/BC50-1</f>
        <v>0.13262962720232441</v>
      </c>
      <c r="AF50" s="25" t="s">
        <v>565</v>
      </c>
      <c r="AG50" s="19">
        <f t="shared" si="34"/>
        <v>0.180903812800981</v>
      </c>
      <c r="AH50" s="112">
        <v>6260.76</v>
      </c>
      <c r="AI50" s="19">
        <f t="shared" si="35"/>
        <v>-2.4328060253675066E-2</v>
      </c>
      <c r="AJ50" s="112">
        <v>5760.21</v>
      </c>
      <c r="AK50" s="19">
        <f t="shared" si="36"/>
        <v>-0.12513859061320087</v>
      </c>
      <c r="AL50" s="112">
        <v>6654.65</v>
      </c>
      <c r="AM50" s="19">
        <f t="shared" si="37"/>
        <v>5.8489556080809635E-4</v>
      </c>
      <c r="AN50" s="112">
        <v>6976.1</v>
      </c>
      <c r="AO50" s="19">
        <f t="shared" si="38"/>
        <v>-0.12819564329016442</v>
      </c>
      <c r="AP50" s="112">
        <v>7123.59</v>
      </c>
      <c r="AQ50" s="19">
        <f t="shared" si="39"/>
        <v>-7.2011807648917792E-2</v>
      </c>
      <c r="AR50" s="112">
        <v>6903.85</v>
      </c>
      <c r="AS50" s="19">
        <f t="shared" si="40"/>
        <v>-0.10816913634948533</v>
      </c>
      <c r="AT50" s="112">
        <f t="shared" si="41"/>
        <v>88153.340000000011</v>
      </c>
      <c r="AU50" s="19">
        <f t="shared" si="42"/>
        <v>3.1571926157929253E-2</v>
      </c>
      <c r="AV50" s="18"/>
      <c r="AW50" s="112">
        <v>7508.62</v>
      </c>
      <c r="AX50" s="19"/>
      <c r="AY50" s="112">
        <v>6539.35</v>
      </c>
      <c r="AZ50" s="19"/>
      <c r="BA50" s="112">
        <v>6786.34</v>
      </c>
      <c r="BB50" s="19"/>
      <c r="BC50" s="112">
        <v>7324.08</v>
      </c>
      <c r="BD50" s="19"/>
      <c r="BE50" s="112">
        <v>7358.56</v>
      </c>
      <c r="BF50" s="19"/>
      <c r="BG50" s="112">
        <v>6867.13</v>
      </c>
      <c r="BH50" s="19"/>
      <c r="BI50" s="112">
        <v>6416.87</v>
      </c>
      <c r="BJ50" s="19"/>
      <c r="BK50" s="112">
        <v>6584.14</v>
      </c>
      <c r="BL50" s="19"/>
      <c r="BM50" s="112">
        <v>6650.76</v>
      </c>
      <c r="BN50" s="19"/>
      <c r="BO50" s="112">
        <v>8001.91</v>
      </c>
      <c r="BP50" s="20"/>
      <c r="BQ50" s="112">
        <v>7676.38</v>
      </c>
      <c r="BR50" s="19"/>
      <c r="BS50" s="112">
        <v>7741.21</v>
      </c>
      <c r="BT50" s="19"/>
      <c r="BU50" s="112">
        <f t="shared" si="43"/>
        <v>85455.35</v>
      </c>
      <c r="BV50" s="545"/>
      <c r="BW50" s="159"/>
      <c r="BX50" s="546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18"/>
    </row>
    <row r="51" spans="1:88" ht="27" customHeight="1">
      <c r="A51" s="597"/>
      <c r="B51" s="17" t="s">
        <v>470</v>
      </c>
      <c r="C51" s="112">
        <v>526.66</v>
      </c>
      <c r="D51" s="19">
        <f t="shared" si="23"/>
        <v>-0.1006028314292059</v>
      </c>
      <c r="E51" s="112">
        <v>447.49</v>
      </c>
      <c r="F51" s="19">
        <f t="shared" si="24"/>
        <v>-8.606498784796679E-2</v>
      </c>
      <c r="G51" s="112">
        <v>530.84</v>
      </c>
      <c r="H51" s="19">
        <f t="shared" si="25"/>
        <v>-4.3944960737698935E-2</v>
      </c>
      <c r="I51" s="112">
        <v>541.33000000000004</v>
      </c>
      <c r="J51" s="19">
        <f t="shared" si="26"/>
        <v>-2.4103118802956569E-2</v>
      </c>
      <c r="K51" s="112">
        <v>539.28</v>
      </c>
      <c r="L51" s="19">
        <f t="shared" si="27"/>
        <v>-1.7149938945488441E-2</v>
      </c>
      <c r="M51" s="25" t="s">
        <v>566</v>
      </c>
      <c r="N51" s="19">
        <f t="shared" si="28"/>
        <v>-8.3891274288625306E-2</v>
      </c>
      <c r="O51" s="112">
        <v>445.83</v>
      </c>
      <c r="P51" s="19">
        <f t="shared" si="29"/>
        <v>-5.071862024912166E-2</v>
      </c>
      <c r="Q51" s="588"/>
      <c r="R51" s="126"/>
      <c r="S51" s="112">
        <f t="shared" si="30"/>
        <v>3534.96</v>
      </c>
      <c r="T51" s="19">
        <f t="shared" si="31"/>
        <v>-0.15827070891790729</v>
      </c>
      <c r="U51" s="540">
        <f t="shared" si="32"/>
        <v>3283.4700000000003</v>
      </c>
      <c r="V51" s="112">
        <v>585.57000000000005</v>
      </c>
      <c r="W51" s="19">
        <f t="shared" si="33"/>
        <v>-8.9027300577153579E-3</v>
      </c>
      <c r="X51" s="112">
        <v>489.63</v>
      </c>
      <c r="Y51" s="19">
        <f>X51/AY51-1</f>
        <v>-7.3933272809804884E-2</v>
      </c>
      <c r="Z51" s="112">
        <v>555.24</v>
      </c>
      <c r="AA51" s="19">
        <f>Z51/BA51-1</f>
        <v>-5.2167975418231372E-2</v>
      </c>
      <c r="AB51" s="112">
        <v>554.70000000000005</v>
      </c>
      <c r="AC51" s="19">
        <f>AB51/BC51-1</f>
        <v>-9.093888788737936E-2</v>
      </c>
      <c r="AD51" s="112">
        <v>548.69000000000005</v>
      </c>
      <c r="AE51" s="19">
        <f>AD51/BE51-1</f>
        <v>-0.1013479207953224</v>
      </c>
      <c r="AF51" s="25" t="s">
        <v>567</v>
      </c>
      <c r="AG51" s="19">
        <f t="shared" si="34"/>
        <v>-1.9882665525419507E-2</v>
      </c>
      <c r="AH51" s="112">
        <v>469.65</v>
      </c>
      <c r="AI51" s="19">
        <f t="shared" si="35"/>
        <v>-0.11105012113870394</v>
      </c>
      <c r="AJ51" s="112">
        <v>446.52</v>
      </c>
      <c r="AK51" s="19">
        <f t="shared" si="36"/>
        <v>-0.1710387078808131</v>
      </c>
      <c r="AL51" s="112">
        <v>516.01</v>
      </c>
      <c r="AM51" s="19">
        <f t="shared" si="37"/>
        <v>-4.6333259407111749E-2</v>
      </c>
      <c r="AN51" s="112">
        <v>523.58000000000004</v>
      </c>
      <c r="AO51" s="19">
        <f t="shared" si="38"/>
        <v>-7.0612042033513123E-2</v>
      </c>
      <c r="AP51" s="112">
        <v>537.20000000000005</v>
      </c>
      <c r="AQ51" s="19">
        <f t="shared" si="39"/>
        <v>-1.2336599805114701E-2</v>
      </c>
      <c r="AR51" s="112">
        <v>520.22</v>
      </c>
      <c r="AS51" s="19">
        <f t="shared" si="40"/>
        <v>-3.7271448663853679E-2</v>
      </c>
      <c r="AT51" s="112">
        <f t="shared" si="41"/>
        <v>6296.6500000000005</v>
      </c>
      <c r="AU51" s="19">
        <f t="shared" si="42"/>
        <v>-6.6136404759008949E-2</v>
      </c>
      <c r="AV51" s="18"/>
      <c r="AW51" s="112">
        <v>590.83000000000004</v>
      </c>
      <c r="AX51" s="19"/>
      <c r="AY51" s="112">
        <v>528.72</v>
      </c>
      <c r="AZ51" s="19"/>
      <c r="BA51" s="112">
        <v>585.79999999999995</v>
      </c>
      <c r="BB51" s="19"/>
      <c r="BC51" s="112">
        <v>610.19000000000005</v>
      </c>
      <c r="BD51" s="19"/>
      <c r="BE51" s="112">
        <v>610.57000000000005</v>
      </c>
      <c r="BF51" s="19"/>
      <c r="BG51" s="112">
        <v>560.79</v>
      </c>
      <c r="BH51" s="19"/>
      <c r="BI51" s="112">
        <v>528.32000000000005</v>
      </c>
      <c r="BJ51" s="19">
        <f>BI51/CD51-1</f>
        <v>-4.8740524676353481E-2</v>
      </c>
      <c r="BK51" s="112">
        <v>538.65</v>
      </c>
      <c r="BL51" s="19">
        <f>BK51/CE51-1</f>
        <v>-2.0493890020366612E-2</v>
      </c>
      <c r="BM51" s="112">
        <v>541.08000000000004</v>
      </c>
      <c r="BN51" s="19">
        <f>BM51/CF51-1</f>
        <v>-6.9749849565890032E-2</v>
      </c>
      <c r="BO51" s="112">
        <v>563.36</v>
      </c>
      <c r="BP51" s="19">
        <f>BO51/CG51-1</f>
        <v>-7.9627511844469923E-2</v>
      </c>
      <c r="BQ51" s="112">
        <v>543.91</v>
      </c>
      <c r="BR51" s="19">
        <f>BQ51/CH51-1</f>
        <v>-7.7649652365609723E-2</v>
      </c>
      <c r="BS51" s="112">
        <v>540.36</v>
      </c>
      <c r="BT51" s="19">
        <f>BS51/CI51-1</f>
        <v>-9.3523007498615973E-2</v>
      </c>
      <c r="BU51" s="112">
        <f t="shared" si="43"/>
        <v>6742.579999999999</v>
      </c>
      <c r="BV51" s="545"/>
      <c r="BW51" s="159"/>
      <c r="BX51" s="549"/>
      <c r="BY51" s="27"/>
      <c r="BZ51" s="27"/>
      <c r="CA51" s="27"/>
      <c r="CB51" s="27"/>
      <c r="CC51" s="27"/>
      <c r="CD51" s="108">
        <v>555.39</v>
      </c>
      <c r="CE51" s="108">
        <v>549.91999999999996</v>
      </c>
      <c r="CF51" s="108">
        <v>581.65</v>
      </c>
      <c r="CG51" s="108">
        <v>612.1</v>
      </c>
      <c r="CH51" s="108">
        <v>589.70000000000005</v>
      </c>
      <c r="CI51" s="108">
        <v>596.11</v>
      </c>
      <c r="CJ51" s="112">
        <f>BX51+BY51+BZ51+CA51+CB51+CC51+CD51+CE51+CF51+CG51+CH51+CI51</f>
        <v>3484.8700000000003</v>
      </c>
    </row>
    <row r="52" spans="1:88" ht="27" customHeight="1">
      <c r="A52" s="598"/>
      <c r="B52" s="17" t="s">
        <v>471</v>
      </c>
      <c r="C52" s="112">
        <v>2653.61</v>
      </c>
      <c r="D52" s="19">
        <f t="shared" si="23"/>
        <v>-3.0977490834197541E-2</v>
      </c>
      <c r="E52" s="112">
        <v>2246.9499999999998</v>
      </c>
      <c r="F52" s="19">
        <f t="shared" si="24"/>
        <v>-1.3114840500524916E-2</v>
      </c>
      <c r="G52" s="26" t="s">
        <v>568</v>
      </c>
      <c r="H52" s="19">
        <f t="shared" si="25"/>
        <v>3.8407867118675609E-2</v>
      </c>
      <c r="I52" s="112">
        <v>2732.4</v>
      </c>
      <c r="J52" s="19">
        <f t="shared" si="26"/>
        <v>4.5846697950716164E-2</v>
      </c>
      <c r="K52" s="112">
        <v>2720.16</v>
      </c>
      <c r="L52" s="19">
        <f t="shared" si="27"/>
        <v>5.0559042193685455E-2</v>
      </c>
      <c r="M52" s="25" t="s">
        <v>569</v>
      </c>
      <c r="N52" s="19">
        <f t="shared" si="28"/>
        <v>-2.4663590926566781E-2</v>
      </c>
      <c r="O52" s="112">
        <v>2224.44</v>
      </c>
      <c r="P52" s="19">
        <f t="shared" si="29"/>
        <v>-5.7796000660767732E-2</v>
      </c>
      <c r="Q52" s="588"/>
      <c r="R52" s="126"/>
      <c r="S52" s="112">
        <f t="shared" si="30"/>
        <v>17800.739999999998</v>
      </c>
      <c r="T52" s="19">
        <f t="shared" si="31"/>
        <v>-0.11013296460376076</v>
      </c>
      <c r="U52" s="540">
        <f t="shared" si="32"/>
        <v>15405.09</v>
      </c>
      <c r="V52" s="112">
        <v>2738.44</v>
      </c>
      <c r="W52" s="19">
        <f t="shared" si="33"/>
        <v>-2.2408173610689697E-2</v>
      </c>
      <c r="X52" s="112">
        <v>2276.81</v>
      </c>
      <c r="Y52" s="19">
        <f>X52/AY52-1</f>
        <v>-9.0512902452664412E-2</v>
      </c>
      <c r="Z52" s="112">
        <v>2586.9699999999998</v>
      </c>
      <c r="AA52" s="19">
        <f>Z52/BA52-1</f>
        <v>-6.0018530966698846E-2</v>
      </c>
      <c r="AB52" s="112">
        <v>2612.62</v>
      </c>
      <c r="AC52" s="19">
        <f>AB52/BC52-1</f>
        <v>-8.6180181251552246E-2</v>
      </c>
      <c r="AD52" s="112">
        <v>2589.25</v>
      </c>
      <c r="AE52" s="19">
        <f>AD52/BE52-1</f>
        <v>-9.6049043943345236E-2</v>
      </c>
      <c r="AF52" s="25" t="s">
        <v>570</v>
      </c>
      <c r="AG52" s="19">
        <f t="shared" si="34"/>
        <v>-1.1346142881578203E-2</v>
      </c>
      <c r="AH52" s="112">
        <v>2360.89</v>
      </c>
      <c r="AI52" s="19">
        <f t="shared" si="35"/>
        <v>-5.9128986234985748E-2</v>
      </c>
      <c r="AJ52" s="112">
        <v>2237.84</v>
      </c>
      <c r="AK52" s="19">
        <f t="shared" si="36"/>
        <v>-0.13016573898442108</v>
      </c>
      <c r="AL52" s="112">
        <v>2601.87</v>
      </c>
      <c r="AM52" s="19">
        <f t="shared" si="37"/>
        <v>2.0133149318570354E-2</v>
      </c>
      <c r="AN52" s="112">
        <v>2637.99</v>
      </c>
      <c r="AO52" s="19">
        <f t="shared" si="38"/>
        <v>-2.9141626034697721E-3</v>
      </c>
      <c r="AP52" s="112">
        <v>2710.21</v>
      </c>
      <c r="AQ52" s="19">
        <f t="shared" si="39"/>
        <v>6.3035889390076427E-2</v>
      </c>
      <c r="AR52" s="112">
        <v>2632.05</v>
      </c>
      <c r="AS52" s="19">
        <f t="shared" si="40"/>
        <v>4.8362363231539529E-2</v>
      </c>
      <c r="AT52" s="112">
        <f t="shared" si="41"/>
        <v>30585.94</v>
      </c>
      <c r="AU52" s="19">
        <f t="shared" si="42"/>
        <v>-3.664267455177006E-2</v>
      </c>
      <c r="AV52" s="18"/>
      <c r="AW52" s="112">
        <v>2801.21</v>
      </c>
      <c r="AX52" s="19"/>
      <c r="AY52" s="112">
        <v>2503.4</v>
      </c>
      <c r="AZ52" s="19"/>
      <c r="BA52" s="112">
        <v>2752.15</v>
      </c>
      <c r="BB52" s="19"/>
      <c r="BC52" s="112">
        <v>2859.01</v>
      </c>
      <c r="BD52" s="19"/>
      <c r="BE52" s="112">
        <v>2864.37</v>
      </c>
      <c r="BF52" s="19"/>
      <c r="BG52" s="112">
        <v>2630.85</v>
      </c>
      <c r="BH52" s="19"/>
      <c r="BI52" s="112">
        <v>2509.2600000000002</v>
      </c>
      <c r="BJ52" s="19"/>
      <c r="BK52" s="112">
        <v>2572.7199999999998</v>
      </c>
      <c r="BL52" s="19"/>
      <c r="BM52" s="112">
        <v>2550.52</v>
      </c>
      <c r="BN52" s="19"/>
      <c r="BO52" s="112">
        <v>2645.7</v>
      </c>
      <c r="BP52" s="20"/>
      <c r="BQ52" s="112">
        <v>2549.5</v>
      </c>
      <c r="BR52" s="19"/>
      <c r="BS52" s="112">
        <v>2510.63</v>
      </c>
      <c r="BT52" s="19"/>
      <c r="BU52" s="112">
        <f t="shared" si="43"/>
        <v>31749.320000000003</v>
      </c>
      <c r="BV52" s="545"/>
      <c r="BW52" s="159"/>
      <c r="BX52" s="549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18"/>
    </row>
    <row r="53" spans="1:88" s="81" customFormat="1" ht="27" customHeight="1">
      <c r="A53" s="716" t="s">
        <v>104</v>
      </c>
      <c r="B53" s="17" t="s">
        <v>468</v>
      </c>
      <c r="C53" s="112">
        <v>187.37</v>
      </c>
      <c r="D53" s="19">
        <f t="shared" si="23"/>
        <v>-4.9751496094938674E-2</v>
      </c>
      <c r="E53" s="112">
        <v>184.55</v>
      </c>
      <c r="F53" s="19">
        <f t="shared" si="24"/>
        <v>-0.11073097865368853</v>
      </c>
      <c r="G53" s="112">
        <v>183.41</v>
      </c>
      <c r="H53" s="19">
        <f t="shared" si="25"/>
        <v>-3.4480943356496208E-2</v>
      </c>
      <c r="I53" s="112">
        <v>174.18</v>
      </c>
      <c r="J53" s="19">
        <f t="shared" si="26"/>
        <v>-5.5320533680442541E-2</v>
      </c>
      <c r="K53" s="112">
        <v>175.78</v>
      </c>
      <c r="L53" s="19">
        <f t="shared" si="27"/>
        <v>-8.4052575167823385E-3</v>
      </c>
      <c r="M53" s="25" t="s">
        <v>571</v>
      </c>
      <c r="N53" s="19">
        <f t="shared" si="28"/>
        <v>1.875307427447126E-2</v>
      </c>
      <c r="O53" s="112">
        <v>151</v>
      </c>
      <c r="P53" s="19">
        <f t="shared" si="29"/>
        <v>8.6840347361389902E-3</v>
      </c>
      <c r="Q53" s="588"/>
      <c r="R53" s="126"/>
      <c r="S53" s="109">
        <f t="shared" si="30"/>
        <v>1221.98</v>
      </c>
      <c r="T53" s="53">
        <f t="shared" si="31"/>
        <v>-0.13751923321240533</v>
      </c>
      <c r="U53" s="540">
        <f t="shared" si="32"/>
        <v>1118.96</v>
      </c>
      <c r="V53" s="112">
        <v>197.18</v>
      </c>
      <c r="W53" s="19">
        <f t="shared" si="33"/>
        <v>8.1208532105061071E-2</v>
      </c>
      <c r="X53" s="112">
        <v>207.53</v>
      </c>
      <c r="Y53" s="19">
        <f>X53/AY53-1</f>
        <v>1.1404064525561752E-2</v>
      </c>
      <c r="Z53" s="112">
        <v>189.96</v>
      </c>
      <c r="AA53" s="19">
        <f>Z53/BA53-1</f>
        <v>-1.0057845640731533E-2</v>
      </c>
      <c r="AB53" s="112">
        <v>184.38</v>
      </c>
      <c r="AC53" s="19">
        <f>AB53/BC53-1</f>
        <v>7.1229374854752336E-2</v>
      </c>
      <c r="AD53" s="112">
        <v>177.27</v>
      </c>
      <c r="AE53" s="19">
        <f>AD53/BE53-1</f>
        <v>7.5993930197268744E-2</v>
      </c>
      <c r="AF53" s="25" t="s">
        <v>572</v>
      </c>
      <c r="AG53" s="19">
        <f t="shared" si="34"/>
        <v>-1.5347780710909253E-3</v>
      </c>
      <c r="AH53" s="112">
        <v>149.69999999999999</v>
      </c>
      <c r="AI53" s="19">
        <f t="shared" si="35"/>
        <v>-2.8993967697995671E-2</v>
      </c>
      <c r="AJ53" s="112">
        <v>148.16</v>
      </c>
      <c r="AK53" s="19">
        <f t="shared" si="36"/>
        <v>0.10320178704393146</v>
      </c>
      <c r="AL53" s="112">
        <v>151.66999999999999</v>
      </c>
      <c r="AM53" s="19">
        <f t="shared" si="37"/>
        <v>7.2479140149908083E-2</v>
      </c>
      <c r="AN53" s="112">
        <v>171.91</v>
      </c>
      <c r="AO53" s="19">
        <f t="shared" si="38"/>
        <v>8.3375346609528611E-2</v>
      </c>
      <c r="AP53" s="112">
        <v>169.94</v>
      </c>
      <c r="AQ53" s="19">
        <f t="shared" si="39"/>
        <v>2.9377915076624905E-2</v>
      </c>
      <c r="AR53" s="112">
        <v>173.66</v>
      </c>
      <c r="AS53" s="19">
        <f t="shared" si="40"/>
        <v>-5.3469232027034352E-2</v>
      </c>
      <c r="AT53" s="112">
        <f t="shared" si="41"/>
        <v>2084.0000000000005</v>
      </c>
      <c r="AU53" s="19">
        <f t="shared" si="42"/>
        <v>3.3555848715990599E-2</v>
      </c>
      <c r="AV53" s="21"/>
      <c r="AW53" s="540">
        <v>182.37</v>
      </c>
      <c r="AX53" s="20">
        <f>AW53/BX53-1</f>
        <v>0.23131456350010127</v>
      </c>
      <c r="AY53" s="540">
        <v>205.19</v>
      </c>
      <c r="AZ53" s="20">
        <f>AY53/BY53-1</f>
        <v>0.22260620866352854</v>
      </c>
      <c r="BA53" s="540">
        <v>191.89</v>
      </c>
      <c r="BB53" s="20">
        <f>BA53/BZ53-1</f>
        <v>3.0503195317114873E-2</v>
      </c>
      <c r="BC53" s="540">
        <v>172.12</v>
      </c>
      <c r="BD53" s="20">
        <f>BC53/CA53-1</f>
        <v>-4.3777777777777804E-2</v>
      </c>
      <c r="BE53" s="540">
        <v>164.75</v>
      </c>
      <c r="BF53" s="20">
        <f>BE53/CB53-1</f>
        <v>-6.9419340262087625E-2</v>
      </c>
      <c r="BG53" s="540">
        <v>162.88999999999999</v>
      </c>
      <c r="BH53" s="20">
        <f>BG53/CC53-1</f>
        <v>-8.4167322613291518E-2</v>
      </c>
      <c r="BI53" s="540">
        <v>154.16999999999999</v>
      </c>
      <c r="BJ53" s="20">
        <f>BI53/CD53-1</f>
        <v>-1.9087612139721322E-2</v>
      </c>
      <c r="BK53" s="540">
        <v>134.30000000000001</v>
      </c>
      <c r="BL53" s="20">
        <f>BK53/CE53-1</f>
        <v>-9.3425138382610906E-2</v>
      </c>
      <c r="BM53" s="540">
        <v>141.41999999999999</v>
      </c>
      <c r="BN53" s="20">
        <f>BM53/CF53-1</f>
        <v>-3.2297796633365294E-2</v>
      </c>
      <c r="BO53" s="540">
        <v>158.68</v>
      </c>
      <c r="BP53" s="20">
        <f>BO53/CG53-1</f>
        <v>-4.0976671098755024E-2</v>
      </c>
      <c r="BQ53" s="540">
        <v>165.09</v>
      </c>
      <c r="BR53" s="20">
        <f>BQ53/CH53-1</f>
        <v>1.0590107737512122E-2</v>
      </c>
      <c r="BS53" s="540">
        <v>183.47</v>
      </c>
      <c r="BT53" s="20">
        <f>BS53/CI53-1</f>
        <v>7.1983640081799471E-2</v>
      </c>
      <c r="BU53" s="540">
        <f t="shared" si="43"/>
        <v>2016.3400000000001</v>
      </c>
      <c r="BV53" s="541">
        <f>BU53/CJ53-1</f>
        <v>1.4015801093302915E-2</v>
      </c>
      <c r="BW53" s="542"/>
      <c r="BX53" s="547">
        <v>148.11000000000001</v>
      </c>
      <c r="BY53" s="548">
        <v>167.83</v>
      </c>
      <c r="BZ53" s="548">
        <v>186.21</v>
      </c>
      <c r="CA53" s="548">
        <v>180</v>
      </c>
      <c r="CB53" s="548">
        <v>177.04</v>
      </c>
      <c r="CC53" s="548">
        <v>177.86</v>
      </c>
      <c r="CD53" s="548">
        <v>157.16999999999999</v>
      </c>
      <c r="CE53" s="548">
        <v>148.13999999999999</v>
      </c>
      <c r="CF53" s="548">
        <v>146.13999999999999</v>
      </c>
      <c r="CG53" s="548">
        <v>165.46</v>
      </c>
      <c r="CH53" s="548">
        <v>163.36000000000001</v>
      </c>
      <c r="CI53" s="548">
        <v>171.15</v>
      </c>
      <c r="CJ53" s="540">
        <f>BX53+BY53+BZ53+CA53+CB53+CC53+CD53+CE53+CF53+CG53+CH53+CI53</f>
        <v>1988.4700000000003</v>
      </c>
    </row>
    <row r="54" spans="1:88" ht="27" customHeight="1">
      <c r="A54" s="597"/>
      <c r="B54" s="17" t="s">
        <v>469</v>
      </c>
      <c r="C54" s="112">
        <v>1360.6</v>
      </c>
      <c r="D54" s="19">
        <f t="shared" si="23"/>
        <v>-4.0892140898485141E-2</v>
      </c>
      <c r="E54" s="112">
        <v>1321.93</v>
      </c>
      <c r="F54" s="19">
        <f t="shared" si="24"/>
        <v>-0.10901345986641231</v>
      </c>
      <c r="G54" s="112">
        <v>1311.98</v>
      </c>
      <c r="H54" s="19">
        <f t="shared" si="25"/>
        <v>-4.1678840647460969E-2</v>
      </c>
      <c r="I54" s="112">
        <v>1247.74</v>
      </c>
      <c r="J54" s="19">
        <f t="shared" si="26"/>
        <v>-5.9799562956823094E-2</v>
      </c>
      <c r="K54" s="112">
        <v>1259</v>
      </c>
      <c r="L54" s="19">
        <f t="shared" si="27"/>
        <v>-4.5857052498418094E-3</v>
      </c>
      <c r="M54" s="25" t="s">
        <v>573</v>
      </c>
      <c r="N54" s="19">
        <f t="shared" si="28"/>
        <v>1.7942614792054279E-2</v>
      </c>
      <c r="O54" s="112">
        <v>1068.83</v>
      </c>
      <c r="P54" s="19">
        <f t="shared" si="29"/>
        <v>7.4904262988861881E-4</v>
      </c>
      <c r="Q54" s="588"/>
      <c r="R54" s="126"/>
      <c r="S54" s="112">
        <f t="shared" si="30"/>
        <v>8746.16</v>
      </c>
      <c r="T54" s="19">
        <f t="shared" si="31"/>
        <v>-0.13780308437269573</v>
      </c>
      <c r="U54" s="540">
        <f t="shared" si="32"/>
        <v>8018.57</v>
      </c>
      <c r="V54" s="112">
        <v>1418.61</v>
      </c>
      <c r="W54" s="19">
        <f t="shared" si="33"/>
        <v>6.1007898043439202E-2</v>
      </c>
      <c r="X54" s="112">
        <v>1483.67</v>
      </c>
      <c r="Y54" s="19">
        <f>X54/AW54-1</f>
        <v>0.10966762400526542</v>
      </c>
      <c r="Z54" s="112">
        <v>1369.04</v>
      </c>
      <c r="AA54" s="19">
        <f>Z54/AY54-1</f>
        <v>-7.9804001962669013E-2</v>
      </c>
      <c r="AB54" s="112">
        <v>1327.1</v>
      </c>
      <c r="AC54" s="19">
        <f>AB54/BA54-1</f>
        <v>-7.6247354939302903E-2</v>
      </c>
      <c r="AD54" s="112">
        <v>1264.8</v>
      </c>
      <c r="AE54" s="19">
        <f>AD54/BC54-1</f>
        <v>-4.7684245314196794E-3</v>
      </c>
      <c r="AF54" s="25" t="s">
        <v>574</v>
      </c>
      <c r="AG54" s="19">
        <f t="shared" si="34"/>
        <v>-2.7515908555267532E-2</v>
      </c>
      <c r="AH54" s="112">
        <v>1068.03</v>
      </c>
      <c r="AI54" s="19">
        <f t="shared" si="35"/>
        <v>-5.1112335193148284E-2</v>
      </c>
      <c r="AJ54" s="112">
        <v>1057.44</v>
      </c>
      <c r="AK54" s="19">
        <f t="shared" si="36"/>
        <v>6.7959400090895405E-2</v>
      </c>
      <c r="AL54" s="112">
        <v>1082.3499999999999</v>
      </c>
      <c r="AM54" s="19">
        <f t="shared" si="37"/>
        <v>5.8512302937839822E-2</v>
      </c>
      <c r="AN54" s="112">
        <v>1235.73</v>
      </c>
      <c r="AO54" s="19">
        <f t="shared" si="38"/>
        <v>6.7640655239148417E-2</v>
      </c>
      <c r="AP54" s="112">
        <v>1224.76</v>
      </c>
      <c r="AQ54" s="19">
        <f t="shared" si="39"/>
        <v>4.3139058520922369E-2</v>
      </c>
      <c r="AR54" s="112">
        <v>1255.6300000000001</v>
      </c>
      <c r="AS54" s="19">
        <f t="shared" si="40"/>
        <v>-4.5351560124079926E-2</v>
      </c>
      <c r="AT54" s="112">
        <f t="shared" si="41"/>
        <v>14942.510000000002</v>
      </c>
      <c r="AU54" s="19">
        <f t="shared" si="42"/>
        <v>1.5562546853134629E-2</v>
      </c>
      <c r="AV54" s="18"/>
      <c r="AW54" s="112">
        <v>1337.04</v>
      </c>
      <c r="AX54" s="19"/>
      <c r="AY54" s="112">
        <v>1487.77</v>
      </c>
      <c r="AZ54" s="19"/>
      <c r="BA54" s="112">
        <v>1436.64</v>
      </c>
      <c r="BB54" s="19"/>
      <c r="BC54" s="112">
        <v>1270.8599999999999</v>
      </c>
      <c r="BD54" s="19"/>
      <c r="BE54" s="112">
        <v>1208.1199999999999</v>
      </c>
      <c r="BF54" s="19"/>
      <c r="BG54" s="112">
        <v>1188.04</v>
      </c>
      <c r="BH54" s="19"/>
      <c r="BI54" s="112">
        <v>1125.56</v>
      </c>
      <c r="BJ54" s="19"/>
      <c r="BK54" s="112">
        <v>990.15</v>
      </c>
      <c r="BL54" s="19"/>
      <c r="BM54" s="112">
        <v>1022.52</v>
      </c>
      <c r="BN54" s="19"/>
      <c r="BO54" s="112">
        <v>1157.44</v>
      </c>
      <c r="BP54" s="20"/>
      <c r="BQ54" s="112">
        <v>1174.1099999999999</v>
      </c>
      <c r="BR54" s="19"/>
      <c r="BS54" s="112">
        <v>1315.28</v>
      </c>
      <c r="BT54" s="19"/>
      <c r="BU54" s="112">
        <f t="shared" si="43"/>
        <v>14713.53</v>
      </c>
      <c r="BV54" s="545"/>
      <c r="BW54" s="159"/>
      <c r="BX54" s="546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18"/>
    </row>
    <row r="55" spans="1:88" ht="27" customHeight="1">
      <c r="A55" s="597"/>
      <c r="B55" s="17" t="s">
        <v>470</v>
      </c>
      <c r="C55" s="112">
        <v>151.15</v>
      </c>
      <c r="D55" s="19">
        <f t="shared" si="23"/>
        <v>-5.5961526450565291E-2</v>
      </c>
      <c r="E55" s="112">
        <v>150.52000000000001</v>
      </c>
      <c r="F55" s="19">
        <f t="shared" si="24"/>
        <v>-0.11474445686055401</v>
      </c>
      <c r="G55" s="112">
        <v>149.57</v>
      </c>
      <c r="H55" s="19">
        <f t="shared" si="25"/>
        <v>-3.3160956690368448E-2</v>
      </c>
      <c r="I55" s="112">
        <v>141.68</v>
      </c>
      <c r="J55" s="19">
        <f t="shared" si="26"/>
        <v>-5.666156202143946E-2</v>
      </c>
      <c r="K55" s="112">
        <v>143.22</v>
      </c>
      <c r="L55" s="19">
        <f t="shared" si="27"/>
        <v>-1.302460202604927E-2</v>
      </c>
      <c r="M55" s="25" t="s">
        <v>575</v>
      </c>
      <c r="N55" s="19">
        <f t="shared" si="28"/>
        <v>1.6584121266696839E-2</v>
      </c>
      <c r="O55" s="112">
        <v>123.52</v>
      </c>
      <c r="P55" s="19">
        <f t="shared" si="29"/>
        <v>1.1464133639043528E-2</v>
      </c>
      <c r="Q55" s="588"/>
      <c r="R55" s="126"/>
      <c r="S55" s="112">
        <f t="shared" si="30"/>
        <v>995.13000000000011</v>
      </c>
      <c r="T55" s="19">
        <f t="shared" si="31"/>
        <v>-0.13905663315626438</v>
      </c>
      <c r="U55" s="540">
        <f t="shared" si="32"/>
        <v>913.4</v>
      </c>
      <c r="V55" s="112">
        <v>160.11000000000001</v>
      </c>
      <c r="W55" s="19">
        <f t="shared" si="33"/>
        <v>7.4635881602792109E-2</v>
      </c>
      <c r="X55" s="112">
        <v>170.03</v>
      </c>
      <c r="Y55" s="19">
        <f>X55/AY55-1</f>
        <v>7.2867298578198625E-3</v>
      </c>
      <c r="Z55" s="112">
        <v>154.69999999999999</v>
      </c>
      <c r="AA55" s="19">
        <f>Z55/BA55-1</f>
        <v>-7.750936571502276E-4</v>
      </c>
      <c r="AB55" s="112">
        <v>150.19</v>
      </c>
      <c r="AC55" s="19">
        <f>AB55/BC55-1</f>
        <v>7.0339224629418551E-2</v>
      </c>
      <c r="AD55" s="112">
        <v>145.11000000000001</v>
      </c>
      <c r="AE55" s="19">
        <f>AD55/BE55-1</f>
        <v>7.5366829702089966E-2</v>
      </c>
      <c r="AF55" s="25" t="s">
        <v>576</v>
      </c>
      <c r="AG55" s="19">
        <f t="shared" si="34"/>
        <v>-5.5965972688605259E-3</v>
      </c>
      <c r="AH55" s="112">
        <v>122.12</v>
      </c>
      <c r="AI55" s="19">
        <f t="shared" si="35"/>
        <v>-3.5843991789041518E-2</v>
      </c>
      <c r="AJ55" s="112">
        <v>120.34</v>
      </c>
      <c r="AK55" s="19">
        <f t="shared" si="36"/>
        <v>9.8393574297188868E-2</v>
      </c>
      <c r="AL55" s="112">
        <v>123.21</v>
      </c>
      <c r="AM55" s="19">
        <f t="shared" si="37"/>
        <v>5.2717019822282829E-2</v>
      </c>
      <c r="AN55" s="112">
        <v>139.38</v>
      </c>
      <c r="AO55" s="19">
        <f t="shared" si="38"/>
        <v>6.7636920720030469E-2</v>
      </c>
      <c r="AP55" s="112">
        <v>137.49</v>
      </c>
      <c r="AQ55" s="19">
        <f t="shared" si="39"/>
        <v>1.3265531726730062E-2</v>
      </c>
      <c r="AR55" s="112">
        <v>140.26</v>
      </c>
      <c r="AS55" s="19">
        <f t="shared" si="40"/>
        <v>-6.0423365487674241E-2</v>
      </c>
      <c r="AT55" s="112">
        <f t="shared" si="41"/>
        <v>1696.1999999999998</v>
      </c>
      <c r="AU55" s="19">
        <f t="shared" si="42"/>
        <v>2.7588964414234196E-2</v>
      </c>
      <c r="AV55" s="18"/>
      <c r="AW55" s="112">
        <v>148.99</v>
      </c>
      <c r="AX55" s="19"/>
      <c r="AY55" s="112">
        <v>168.8</v>
      </c>
      <c r="AZ55" s="19"/>
      <c r="BA55" s="112">
        <v>154.82</v>
      </c>
      <c r="BB55" s="19"/>
      <c r="BC55" s="112">
        <v>140.32</v>
      </c>
      <c r="BD55" s="19"/>
      <c r="BE55" s="112">
        <v>134.94</v>
      </c>
      <c r="BF55" s="19"/>
      <c r="BG55" s="112">
        <v>134.01</v>
      </c>
      <c r="BH55" s="19"/>
      <c r="BI55" s="112">
        <v>126.66</v>
      </c>
      <c r="BJ55" s="19">
        <f>BI55/CD55-1</f>
        <v>-3.3050047214353562E-3</v>
      </c>
      <c r="BK55" s="112">
        <v>109.56</v>
      </c>
      <c r="BL55" s="19">
        <f>BK55/CE55-1</f>
        <v>-8.6238532110091803E-2</v>
      </c>
      <c r="BM55" s="112">
        <v>117.04</v>
      </c>
      <c r="BN55" s="19">
        <f>BM55/CF55-1</f>
        <v>-1.762632197414804E-2</v>
      </c>
      <c r="BO55" s="112">
        <v>130.55000000000001</v>
      </c>
      <c r="BP55" s="19">
        <f>BO55/CG55-1</f>
        <v>-2.5164277180406036E-2</v>
      </c>
      <c r="BQ55" s="112">
        <v>135.69</v>
      </c>
      <c r="BR55" s="19">
        <f>BQ55/CH55-1</f>
        <v>2.5701111195101767E-2</v>
      </c>
      <c r="BS55" s="112">
        <v>149.28</v>
      </c>
      <c r="BT55" s="19">
        <f>BS55/CI55-1</f>
        <v>7.8534787948847606E-2</v>
      </c>
      <c r="BU55" s="112">
        <f t="shared" si="43"/>
        <v>1650.66</v>
      </c>
      <c r="BV55" s="545"/>
      <c r="BW55" s="159"/>
      <c r="BX55" s="549"/>
      <c r="BY55" s="27"/>
      <c r="BZ55" s="27"/>
      <c r="CA55" s="27"/>
      <c r="CB55" s="27"/>
      <c r="CC55" s="27"/>
      <c r="CD55" s="108">
        <v>127.08</v>
      </c>
      <c r="CE55" s="108">
        <v>119.9</v>
      </c>
      <c r="CF55" s="108">
        <v>119.14</v>
      </c>
      <c r="CG55" s="108">
        <v>133.91999999999999</v>
      </c>
      <c r="CH55" s="108">
        <v>132.29</v>
      </c>
      <c r="CI55" s="108">
        <v>138.41</v>
      </c>
      <c r="CJ55" s="112">
        <f>BX55+BY55+BZ55+CA55+CB55+CC55+CD55+CE55+CF55+CG55+CH55+CI55</f>
        <v>770.7399999999999</v>
      </c>
    </row>
    <row r="56" spans="1:88" ht="27" customHeight="1">
      <c r="A56" s="598"/>
      <c r="B56" s="17" t="s">
        <v>471</v>
      </c>
      <c r="C56" s="112">
        <v>746.69</v>
      </c>
      <c r="D56" s="19">
        <f t="shared" si="23"/>
        <v>-5.5348919589089607E-2</v>
      </c>
      <c r="E56" s="112">
        <v>743.41</v>
      </c>
      <c r="F56" s="19">
        <f t="shared" si="24"/>
        <v>-0.11495648654118606</v>
      </c>
      <c r="G56" s="26" t="s">
        <v>577</v>
      </c>
      <c r="H56" s="19">
        <f t="shared" si="25"/>
        <v>-3.4026514507073613E-2</v>
      </c>
      <c r="I56" s="112">
        <v>698.48</v>
      </c>
      <c r="J56" s="19">
        <f t="shared" si="26"/>
        <v>-5.8487336056182282E-2</v>
      </c>
      <c r="K56" s="112">
        <v>706.27</v>
      </c>
      <c r="L56" s="19">
        <f t="shared" si="27"/>
        <v>-1.412638367369734E-2</v>
      </c>
      <c r="M56" s="25" t="s">
        <v>578</v>
      </c>
      <c r="N56" s="19">
        <f t="shared" si="28"/>
        <v>1.528982199908735E-2</v>
      </c>
      <c r="O56" s="112">
        <v>607.76</v>
      </c>
      <c r="P56" s="19">
        <f t="shared" si="29"/>
        <v>9.9875363523058702E-3</v>
      </c>
      <c r="Q56" s="588"/>
      <c r="R56" s="126"/>
      <c r="S56" s="112">
        <f t="shared" si="30"/>
        <v>4908.0700000000006</v>
      </c>
      <c r="T56" s="19">
        <f t="shared" si="31"/>
        <v>-0.13961132303031987</v>
      </c>
      <c r="U56" s="540">
        <f t="shared" si="32"/>
        <v>4510.08</v>
      </c>
      <c r="V56" s="112">
        <v>790.44</v>
      </c>
      <c r="W56" s="19">
        <f t="shared" si="33"/>
        <v>6.1534742553248645E-2</v>
      </c>
      <c r="X56" s="112">
        <v>839.97</v>
      </c>
      <c r="Y56" s="19">
        <f>X56/AY56-1</f>
        <v>-5.2227670006395055E-3</v>
      </c>
      <c r="Z56" s="112">
        <v>764.11</v>
      </c>
      <c r="AA56" s="19">
        <f>Z56/BA56-1</f>
        <v>-1.3427844701811464E-2</v>
      </c>
      <c r="AB56" s="112">
        <v>741.87</v>
      </c>
      <c r="AC56" s="19">
        <f>AB56/BC56-1</f>
        <v>5.6704555166225301E-2</v>
      </c>
      <c r="AD56" s="112">
        <v>716.39</v>
      </c>
      <c r="AE56" s="19">
        <f>AD56/BE56-1</f>
        <v>6.1067006339238228E-2</v>
      </c>
      <c r="AF56" s="25" t="s">
        <v>579</v>
      </c>
      <c r="AG56" s="19">
        <f t="shared" si="34"/>
        <v>-1.9686800894854639E-2</v>
      </c>
      <c r="AH56" s="112">
        <v>601.75</v>
      </c>
      <c r="AI56" s="19">
        <f t="shared" si="35"/>
        <v>-5.0193354904900844E-2</v>
      </c>
      <c r="AJ56" s="112">
        <v>592.65</v>
      </c>
      <c r="AK56" s="19">
        <f t="shared" si="36"/>
        <v>8.1418900425159313E-2</v>
      </c>
      <c r="AL56" s="112">
        <v>607</v>
      </c>
      <c r="AM56" s="19">
        <f t="shared" si="37"/>
        <v>3.6508315972815231E-2</v>
      </c>
      <c r="AN56" s="112">
        <v>687.82</v>
      </c>
      <c r="AO56" s="19">
        <f t="shared" si="38"/>
        <v>5.3032854649560868E-2</v>
      </c>
      <c r="AP56" s="112">
        <v>678.37</v>
      </c>
      <c r="AQ56" s="19">
        <f t="shared" si="39"/>
        <v>1.191861332378652E-2</v>
      </c>
      <c r="AR56" s="112">
        <v>692.22</v>
      </c>
      <c r="AS56" s="19">
        <f t="shared" si="40"/>
        <v>-6.0032861235962631E-2</v>
      </c>
      <c r="AT56" s="112">
        <f t="shared" si="41"/>
        <v>8369.89</v>
      </c>
      <c r="AU56" s="19">
        <f t="shared" si="42"/>
        <v>1.5958157025254716E-2</v>
      </c>
      <c r="AV56" s="18"/>
      <c r="AW56" s="112">
        <v>744.62</v>
      </c>
      <c r="AX56" s="19"/>
      <c r="AY56" s="112">
        <v>844.38</v>
      </c>
      <c r="AZ56" s="19"/>
      <c r="BA56" s="112">
        <v>774.51</v>
      </c>
      <c r="BB56" s="19"/>
      <c r="BC56" s="112">
        <v>702.06</v>
      </c>
      <c r="BD56" s="19"/>
      <c r="BE56" s="112">
        <v>675.16</v>
      </c>
      <c r="BF56" s="19"/>
      <c r="BG56" s="112">
        <v>670.5</v>
      </c>
      <c r="BH56" s="19"/>
      <c r="BI56" s="112">
        <v>633.54999999999995</v>
      </c>
      <c r="BJ56" s="19"/>
      <c r="BK56" s="112">
        <v>548.03</v>
      </c>
      <c r="BL56" s="19"/>
      <c r="BM56" s="112">
        <v>585.62</v>
      </c>
      <c r="BN56" s="19"/>
      <c r="BO56" s="112">
        <v>653.17999999999995</v>
      </c>
      <c r="BP56" s="20"/>
      <c r="BQ56" s="112">
        <v>670.38</v>
      </c>
      <c r="BR56" s="19"/>
      <c r="BS56" s="112">
        <v>736.43</v>
      </c>
      <c r="BT56" s="19"/>
      <c r="BU56" s="112">
        <f t="shared" si="43"/>
        <v>8238.42</v>
      </c>
      <c r="BV56" s="545"/>
      <c r="BW56" s="159"/>
      <c r="BX56" s="549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18"/>
    </row>
    <row r="57" spans="1:88" s="81" customFormat="1" ht="27" customHeight="1">
      <c r="A57" s="716" t="s">
        <v>105</v>
      </c>
      <c r="B57" s="17" t="s">
        <v>468</v>
      </c>
      <c r="C57" s="112">
        <v>521.97</v>
      </c>
      <c r="D57" s="19">
        <f t="shared" si="23"/>
        <v>-2.9797719328403804E-3</v>
      </c>
      <c r="E57" s="112">
        <v>381.53</v>
      </c>
      <c r="F57" s="19">
        <f t="shared" si="24"/>
        <v>-0.13442079949180996</v>
      </c>
      <c r="G57" s="112">
        <v>509.07</v>
      </c>
      <c r="H57" s="19">
        <f t="shared" si="25"/>
        <v>-9.7455648926237926E-3</v>
      </c>
      <c r="I57" s="112">
        <v>514.66999999999996</v>
      </c>
      <c r="J57" s="19">
        <f t="shared" si="26"/>
        <v>-4.1011403443392713E-2</v>
      </c>
      <c r="K57" s="112">
        <v>531.82000000000005</v>
      </c>
      <c r="L57" s="19">
        <f t="shared" si="27"/>
        <v>-1.0162298987492435E-2</v>
      </c>
      <c r="M57" s="25" t="s">
        <v>580</v>
      </c>
      <c r="N57" s="19">
        <f t="shared" si="28"/>
        <v>-6.9161370090605745E-3</v>
      </c>
      <c r="O57" s="112">
        <v>505.93</v>
      </c>
      <c r="P57" s="19">
        <f t="shared" si="29"/>
        <v>-4.8681884848256973E-2</v>
      </c>
      <c r="Q57" s="588"/>
      <c r="R57" s="126"/>
      <c r="S57" s="109">
        <f t="shared" si="30"/>
        <v>3479.0399999999995</v>
      </c>
      <c r="T57" s="53">
        <f t="shared" si="31"/>
        <v>-0.15445020451910674</v>
      </c>
      <c r="U57" s="540">
        <f t="shared" si="32"/>
        <v>3069.9799999999996</v>
      </c>
      <c r="V57" s="112">
        <v>523.53</v>
      </c>
      <c r="W57" s="19">
        <f t="shared" si="33"/>
        <v>-4.4566110046537211E-2</v>
      </c>
      <c r="X57" s="112">
        <v>440.78</v>
      </c>
      <c r="Y57" s="19">
        <f>X57/AY57-1</f>
        <v>4.2205565932896594E-2</v>
      </c>
      <c r="Z57" s="112">
        <v>514.08000000000004</v>
      </c>
      <c r="AA57" s="19">
        <f>Z57/BA57-1</f>
        <v>-6.0663645665838151E-2</v>
      </c>
      <c r="AB57" s="112">
        <v>536.67999999999995</v>
      </c>
      <c r="AC57" s="19">
        <f>AB57/BC57-1</f>
        <v>-5.0342399094013834E-2</v>
      </c>
      <c r="AD57" s="112">
        <v>537.28</v>
      </c>
      <c r="AE57" s="19">
        <f>AD57/BE57-1</f>
        <v>-5.4949693942165645E-2</v>
      </c>
      <c r="AF57" s="25" t="s">
        <v>581</v>
      </c>
      <c r="AG57" s="19">
        <f t="shared" si="34"/>
        <v>-9.6410990468875468E-2</v>
      </c>
      <c r="AH57" s="112">
        <v>531.82000000000005</v>
      </c>
      <c r="AI57" s="19">
        <f t="shared" si="35"/>
        <v>-0.10042456739796002</v>
      </c>
      <c r="AJ57" s="112">
        <v>512.73</v>
      </c>
      <c r="AK57" s="19">
        <f t="shared" si="36"/>
        <v>-8.3281185746723496E-2</v>
      </c>
      <c r="AL57" s="112">
        <v>507.32</v>
      </c>
      <c r="AM57" s="19">
        <f t="shared" si="37"/>
        <v>-4.2936915182613999E-2</v>
      </c>
      <c r="AN57" s="112">
        <v>518.78</v>
      </c>
      <c r="AO57" s="19">
        <f t="shared" si="38"/>
        <v>-3.6584459961372828E-2</v>
      </c>
      <c r="AP57" s="112">
        <v>527.98</v>
      </c>
      <c r="AQ57" s="19">
        <f t="shared" si="39"/>
        <v>-2.0263499721655198E-2</v>
      </c>
      <c r="AR57" s="112">
        <v>520.77</v>
      </c>
      <c r="AS57" s="19">
        <f t="shared" si="40"/>
        <v>-4.0143765551562072E-2</v>
      </c>
      <c r="AT57" s="112">
        <f t="shared" si="41"/>
        <v>6189.3799999999992</v>
      </c>
      <c r="AU57" s="19">
        <f t="shared" si="42"/>
        <v>-5.1462181886170244E-2</v>
      </c>
      <c r="AV57" s="21"/>
      <c r="AW57" s="540">
        <v>547.95000000000005</v>
      </c>
      <c r="AX57" s="20">
        <f>AW57/BX57-1</f>
        <v>0.34373927117563419</v>
      </c>
      <c r="AY57" s="540">
        <v>422.93</v>
      </c>
      <c r="AZ57" s="20">
        <f>AY57/BY57-1</f>
        <v>-8.2561443849107352E-2</v>
      </c>
      <c r="BA57" s="540">
        <v>547.28</v>
      </c>
      <c r="BB57" s="20">
        <f>BA57/BZ57-1</f>
        <v>7.0809446477137161E-2</v>
      </c>
      <c r="BC57" s="540">
        <v>565.13</v>
      </c>
      <c r="BD57" s="20">
        <f>BC57/CA57-1</f>
        <v>3.3730267610528664E-2</v>
      </c>
      <c r="BE57" s="540">
        <v>568.52</v>
      </c>
      <c r="BF57" s="20">
        <f>BE57/CB57-1</f>
        <v>9.8225545746815079E-3</v>
      </c>
      <c r="BG57" s="540">
        <v>572.86</v>
      </c>
      <c r="BH57" s="20">
        <f>BG57/CC57-1</f>
        <v>2.8677117563612242E-2</v>
      </c>
      <c r="BI57" s="540">
        <v>591.19000000000005</v>
      </c>
      <c r="BJ57" s="20">
        <f>BI57/CD57-1</f>
        <v>-1.8364466583644545E-2</v>
      </c>
      <c r="BK57" s="540">
        <v>559.30999999999995</v>
      </c>
      <c r="BL57" s="20">
        <f>BK57/CE57-1</f>
        <v>-2.6084382454857336E-2</v>
      </c>
      <c r="BM57" s="540">
        <v>530.08000000000004</v>
      </c>
      <c r="BN57" s="20">
        <f>BM57/CF57-1</f>
        <v>-1.3162059015172534E-2</v>
      </c>
      <c r="BO57" s="540">
        <v>538.48</v>
      </c>
      <c r="BP57" s="20">
        <f>BO57/CG57-1</f>
        <v>-3.6673941822605416E-2</v>
      </c>
      <c r="BQ57" s="540">
        <v>538.9</v>
      </c>
      <c r="BR57" s="20">
        <f>BQ57/CH57-1</f>
        <v>-2.1196214831901594E-2</v>
      </c>
      <c r="BS57" s="540">
        <v>542.54999999999995</v>
      </c>
      <c r="BT57" s="20">
        <f>BS57/CI57-1</f>
        <v>2.009927424510205E-2</v>
      </c>
      <c r="BU57" s="540">
        <f t="shared" si="43"/>
        <v>6525.1799999999994</v>
      </c>
      <c r="BV57" s="541">
        <f>BU57/CJ57-1</f>
        <v>1.9315694841702147E-2</v>
      </c>
      <c r="BW57" s="542"/>
      <c r="BX57" s="547">
        <v>407.78</v>
      </c>
      <c r="BY57" s="548">
        <v>460.99</v>
      </c>
      <c r="BZ57" s="548">
        <v>511.09</v>
      </c>
      <c r="CA57" s="548">
        <v>546.69000000000005</v>
      </c>
      <c r="CB57" s="548">
        <v>562.99</v>
      </c>
      <c r="CC57" s="548">
        <v>556.89</v>
      </c>
      <c r="CD57" s="548">
        <v>602.25</v>
      </c>
      <c r="CE57" s="548">
        <v>574.29</v>
      </c>
      <c r="CF57" s="548">
        <v>537.15</v>
      </c>
      <c r="CG57" s="548">
        <v>558.98</v>
      </c>
      <c r="CH57" s="548">
        <v>550.57000000000005</v>
      </c>
      <c r="CI57" s="548">
        <v>531.86</v>
      </c>
      <c r="CJ57" s="540">
        <f>BX57+BY57+BZ57+CA57+CB57+CC57+CD57+CE57+CF57+CG57+CH57+CI57</f>
        <v>6401.5299999999979</v>
      </c>
    </row>
    <row r="58" spans="1:88" ht="27" customHeight="1">
      <c r="A58" s="597"/>
      <c r="B58" s="17" t="s">
        <v>469</v>
      </c>
      <c r="C58" s="112">
        <v>4033.5</v>
      </c>
      <c r="D58" s="19">
        <f t="shared" si="23"/>
        <v>-0.30531036703931491</v>
      </c>
      <c r="E58" s="112">
        <v>2950.65</v>
      </c>
      <c r="F58" s="19">
        <f t="shared" si="24"/>
        <v>-0.36661758139854383</v>
      </c>
      <c r="G58" s="112">
        <v>3939.4</v>
      </c>
      <c r="H58" s="19">
        <f t="shared" si="25"/>
        <v>-0.29995219757860292</v>
      </c>
      <c r="I58" s="112">
        <v>3963.47</v>
      </c>
      <c r="J58" s="19">
        <f t="shared" si="26"/>
        <v>-0.31284955911775003</v>
      </c>
      <c r="K58" s="112">
        <v>4127.68</v>
      </c>
      <c r="L58" s="19">
        <f t="shared" si="27"/>
        <v>-0.27731001216832551</v>
      </c>
      <c r="M58" s="25" t="s">
        <v>582</v>
      </c>
      <c r="N58" s="19">
        <f t="shared" si="28"/>
        <v>-0.2792459601082431</v>
      </c>
      <c r="O58" s="112">
        <v>3998.4</v>
      </c>
      <c r="P58" s="19">
        <f t="shared" si="29"/>
        <v>-0.28336123368546329</v>
      </c>
      <c r="Q58" s="588"/>
      <c r="R58" s="126"/>
      <c r="S58" s="112">
        <f t="shared" si="30"/>
        <v>26949.699999999997</v>
      </c>
      <c r="T58" s="19">
        <f t="shared" si="31"/>
        <v>-0.37621893269524109</v>
      </c>
      <c r="U58" s="540">
        <f t="shared" si="32"/>
        <v>33033.39</v>
      </c>
      <c r="V58" s="112">
        <v>5806.19</v>
      </c>
      <c r="W58" s="19">
        <f t="shared" si="33"/>
        <v>-3.8079601858171941E-2</v>
      </c>
      <c r="X58" s="112">
        <v>4658.5600000000004</v>
      </c>
      <c r="Y58" s="19">
        <f>X58/AW58-1</f>
        <v>-0.22820922326558468</v>
      </c>
      <c r="Z58" s="112">
        <v>5627.33</v>
      </c>
      <c r="AA58" s="19">
        <f>Z58/AY58-1</f>
        <v>0.23647689569554609</v>
      </c>
      <c r="AB58" s="112">
        <v>5767.98</v>
      </c>
      <c r="AC58" s="19">
        <f>AB58/BA58-1</f>
        <v>-4.4273741628253149E-2</v>
      </c>
      <c r="AD58" s="112">
        <v>5711.55</v>
      </c>
      <c r="AE58" s="19">
        <f>AD58/BC58-1</f>
        <v>-0.10305616234203696</v>
      </c>
      <c r="AF58" s="25" t="s">
        <v>583</v>
      </c>
      <c r="AG58" s="19">
        <f t="shared" si="34"/>
        <v>-0.14272574594653997</v>
      </c>
      <c r="AH58" s="112">
        <v>5579.38</v>
      </c>
      <c r="AI58" s="19">
        <f t="shared" si="35"/>
        <v>-0.14782847760510132</v>
      </c>
      <c r="AJ58" s="112">
        <v>4591.01</v>
      </c>
      <c r="AK58" s="19">
        <f t="shared" si="36"/>
        <v>-0.25330854667909253</v>
      </c>
      <c r="AL58" s="112">
        <v>4493.9799999999996</v>
      </c>
      <c r="AM58" s="19">
        <f t="shared" si="37"/>
        <v>-0.22768322841533439</v>
      </c>
      <c r="AN58" s="112">
        <v>3737.5</v>
      </c>
      <c r="AO58" s="19">
        <f t="shared" si="38"/>
        <v>-0.36739927049922561</v>
      </c>
      <c r="AP58" s="112">
        <v>3816.28</v>
      </c>
      <c r="AQ58" s="19">
        <f t="shared" si="39"/>
        <v>-0.36266272535217148</v>
      </c>
      <c r="AR58" s="112">
        <v>3770.68</v>
      </c>
      <c r="AS58" s="19">
        <f t="shared" si="40"/>
        <v>-0.36934393491866502</v>
      </c>
      <c r="AT58" s="112">
        <f t="shared" si="41"/>
        <v>59022.219999999994</v>
      </c>
      <c r="AU58" s="19">
        <f t="shared" si="42"/>
        <v>-0.18145361823556228</v>
      </c>
      <c r="AV58" s="18"/>
      <c r="AW58" s="112">
        <v>6036.04</v>
      </c>
      <c r="AX58" s="19"/>
      <c r="AY58" s="112">
        <v>4551.1000000000004</v>
      </c>
      <c r="AZ58" s="19"/>
      <c r="BA58" s="112">
        <v>6035.18</v>
      </c>
      <c r="BB58" s="19"/>
      <c r="BC58" s="112">
        <v>6367.79</v>
      </c>
      <c r="BD58" s="19"/>
      <c r="BE58" s="112">
        <v>6355.4</v>
      </c>
      <c r="BF58" s="19"/>
      <c r="BG58" s="112">
        <v>6371.1</v>
      </c>
      <c r="BH58" s="19"/>
      <c r="BI58" s="112">
        <v>6547.25</v>
      </c>
      <c r="BJ58" s="19"/>
      <c r="BK58" s="112">
        <v>6148.47</v>
      </c>
      <c r="BL58" s="19"/>
      <c r="BM58" s="112">
        <v>5818.83</v>
      </c>
      <c r="BN58" s="19"/>
      <c r="BO58" s="112">
        <v>5908.15</v>
      </c>
      <c r="BP58" s="20"/>
      <c r="BQ58" s="112">
        <v>5987.85</v>
      </c>
      <c r="BR58" s="19"/>
      <c r="BS58" s="112">
        <v>5978.98</v>
      </c>
      <c r="BT58" s="19"/>
      <c r="BU58" s="112">
        <f t="shared" si="43"/>
        <v>72106.14</v>
      </c>
      <c r="BV58" s="545"/>
      <c r="BW58" s="159"/>
      <c r="BX58" s="546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18"/>
    </row>
    <row r="59" spans="1:88" ht="27" customHeight="1">
      <c r="A59" s="597"/>
      <c r="B59" s="17" t="s">
        <v>470</v>
      </c>
      <c r="C59" s="112">
        <v>420.91</v>
      </c>
      <c r="D59" s="19">
        <f t="shared" si="23"/>
        <v>-5.2708572457407676E-2</v>
      </c>
      <c r="E59" s="112">
        <v>305.45</v>
      </c>
      <c r="F59" s="19">
        <f t="shared" si="24"/>
        <v>-0.187070846862192</v>
      </c>
      <c r="G59" s="112">
        <v>416.35</v>
      </c>
      <c r="H59" s="19">
        <f t="shared" si="25"/>
        <v>-5.3491861416749997E-2</v>
      </c>
      <c r="I59" s="112">
        <v>420.36</v>
      </c>
      <c r="J59" s="19">
        <f t="shared" si="26"/>
        <v>-8.4063276245260776E-2</v>
      </c>
      <c r="K59" s="112">
        <v>433.61</v>
      </c>
      <c r="L59" s="19">
        <f t="shared" si="27"/>
        <v>-5.7902055360013804E-2</v>
      </c>
      <c r="M59" s="25" t="s">
        <v>584</v>
      </c>
      <c r="N59" s="19">
        <f t="shared" si="28"/>
        <v>-7.6367916148516568E-2</v>
      </c>
      <c r="O59" s="112">
        <v>391.45</v>
      </c>
      <c r="P59" s="19">
        <f t="shared" si="29"/>
        <v>-0.12566170065444149</v>
      </c>
      <c r="Q59" s="588"/>
      <c r="R59" s="126"/>
      <c r="S59" s="112">
        <f t="shared" si="30"/>
        <v>2804.06</v>
      </c>
      <c r="T59" s="19">
        <f t="shared" si="31"/>
        <v>-0.20011296308446269</v>
      </c>
      <c r="U59" s="540">
        <f t="shared" si="32"/>
        <v>2629.47</v>
      </c>
      <c r="V59" s="112">
        <v>444.33</v>
      </c>
      <c r="W59" s="19">
        <f t="shared" si="33"/>
        <v>-3.1454355218414887E-2</v>
      </c>
      <c r="X59" s="112">
        <v>375.74</v>
      </c>
      <c r="Y59" s="19">
        <f>X59/AY59-1</f>
        <v>7.406454563645215E-2</v>
      </c>
      <c r="Z59" s="112">
        <v>439.88</v>
      </c>
      <c r="AA59" s="19">
        <f>Z59/BA59-1</f>
        <v>-4.8702422145328716E-2</v>
      </c>
      <c r="AB59" s="112">
        <v>458.94</v>
      </c>
      <c r="AC59" s="19">
        <f>AB59/BC59-1</f>
        <v>-4.8395123164966414E-2</v>
      </c>
      <c r="AD59" s="112">
        <v>460.26</v>
      </c>
      <c r="AE59" s="19">
        <f>AD59/BE59-1</f>
        <v>-5.3761230237865276E-2</v>
      </c>
      <c r="AF59" s="25" t="s">
        <v>585</v>
      </c>
      <c r="AG59" s="19">
        <f t="shared" si="34"/>
        <v>-8.0510464522715708E-2</v>
      </c>
      <c r="AH59" s="112">
        <v>447.71</v>
      </c>
      <c r="AI59" s="19">
        <f t="shared" si="35"/>
        <v>-9.085186313331306E-2</v>
      </c>
      <c r="AJ59" s="112">
        <v>428.39</v>
      </c>
      <c r="AK59" s="19">
        <f t="shared" si="36"/>
        <v>-8.316746923488505E-2</v>
      </c>
      <c r="AL59" s="112">
        <v>439.75</v>
      </c>
      <c r="AM59" s="19">
        <f t="shared" si="37"/>
        <v>-2.3255297410155085E-2</v>
      </c>
      <c r="AN59" s="112">
        <v>456.74</v>
      </c>
      <c r="AO59" s="19">
        <f t="shared" si="38"/>
        <v>-1.379742189018196E-2</v>
      </c>
      <c r="AP59" s="112">
        <v>464.15</v>
      </c>
      <c r="AQ59" s="19">
        <f t="shared" si="39"/>
        <v>8.9998043520793658E-3</v>
      </c>
      <c r="AR59" s="112">
        <v>456.67</v>
      </c>
      <c r="AS59" s="19">
        <f t="shared" si="40"/>
        <v>-1.9832156425060643E-2</v>
      </c>
      <c r="AT59" s="112">
        <f t="shared" si="41"/>
        <v>5322.8799999999992</v>
      </c>
      <c r="AU59" s="19">
        <f t="shared" si="42"/>
        <v>-3.7175312929599968E-2</v>
      </c>
      <c r="AV59" s="18"/>
      <c r="AW59" s="112">
        <v>458.76</v>
      </c>
      <c r="AX59" s="19"/>
      <c r="AY59" s="112">
        <v>349.83</v>
      </c>
      <c r="AZ59" s="19"/>
      <c r="BA59" s="112">
        <v>462.4</v>
      </c>
      <c r="BB59" s="19"/>
      <c r="BC59" s="112">
        <v>482.28</v>
      </c>
      <c r="BD59" s="19"/>
      <c r="BE59" s="112">
        <v>486.41</v>
      </c>
      <c r="BF59" s="19"/>
      <c r="BG59" s="112">
        <v>489.75</v>
      </c>
      <c r="BH59" s="19"/>
      <c r="BI59" s="112">
        <v>492.45</v>
      </c>
      <c r="BJ59" s="19">
        <f>BI59/CD59-1</f>
        <v>6.0471102576149516E-3</v>
      </c>
      <c r="BK59" s="112">
        <v>467.25</v>
      </c>
      <c r="BL59" s="19">
        <f>BK59/CE59-1</f>
        <v>-2.0583981386379291E-2</v>
      </c>
      <c r="BM59" s="112">
        <v>450.22</v>
      </c>
      <c r="BN59" s="19">
        <f>BM59/CF59-1</f>
        <v>-5.1705851157857197E-3</v>
      </c>
      <c r="BO59" s="112">
        <v>463.13</v>
      </c>
      <c r="BP59" s="19">
        <f>BO59/CG59-1</f>
        <v>-2.9199681381796849E-2</v>
      </c>
      <c r="BQ59" s="112">
        <v>460.01</v>
      </c>
      <c r="BR59" s="19">
        <f>BQ59/CH59-1</f>
        <v>-1.7597437266417493E-2</v>
      </c>
      <c r="BS59" s="112">
        <v>465.91</v>
      </c>
      <c r="BT59" s="19">
        <f>BS59/CI59-1</f>
        <v>3.5470607845316193E-2</v>
      </c>
      <c r="BU59" s="112">
        <f t="shared" si="43"/>
        <v>5528.4</v>
      </c>
      <c r="BV59" s="545"/>
      <c r="BW59" s="159"/>
      <c r="BX59" s="549"/>
      <c r="BY59" s="27"/>
      <c r="BZ59" s="27"/>
      <c r="CA59" s="27"/>
      <c r="CB59" s="27"/>
      <c r="CC59" s="27"/>
      <c r="CD59" s="108">
        <v>489.49</v>
      </c>
      <c r="CE59" s="108">
        <v>477.07</v>
      </c>
      <c r="CF59" s="108">
        <v>452.56</v>
      </c>
      <c r="CG59" s="108">
        <v>477.06</v>
      </c>
      <c r="CH59" s="108">
        <v>468.25</v>
      </c>
      <c r="CI59" s="108">
        <v>449.95</v>
      </c>
      <c r="CJ59" s="112">
        <f>BX59+BY59+BZ59+CA59+CB59+CC59+CD59+CE59+CF59+CG59+CH59+CI59</f>
        <v>2814.3799999999997</v>
      </c>
    </row>
    <row r="60" spans="1:88" ht="27" customHeight="1">
      <c r="A60" s="598"/>
      <c r="B60" s="17" t="s">
        <v>471</v>
      </c>
      <c r="C60" s="112">
        <v>2419.98</v>
      </c>
      <c r="D60" s="19">
        <f t="shared" si="23"/>
        <v>5.0945207085687505E-2</v>
      </c>
      <c r="E60" s="112">
        <v>1762.61</v>
      </c>
      <c r="F60" s="19">
        <f t="shared" si="24"/>
        <v>-8.955154495397688E-2</v>
      </c>
      <c r="G60" s="26" t="s">
        <v>586</v>
      </c>
      <c r="H60" s="19">
        <f t="shared" si="25"/>
        <v>5.5654029648050551E-2</v>
      </c>
      <c r="I60" s="112">
        <v>2413.2800000000002</v>
      </c>
      <c r="J60" s="19">
        <f t="shared" si="26"/>
        <v>3.5293713883681299E-2</v>
      </c>
      <c r="K60" s="112">
        <v>2501.62</v>
      </c>
      <c r="L60" s="19">
        <f t="shared" si="27"/>
        <v>7.2230080150872178E-2</v>
      </c>
      <c r="M60" s="25" t="s">
        <v>587</v>
      </c>
      <c r="N60" s="19">
        <f t="shared" si="28"/>
        <v>3.2744422557943631E-2</v>
      </c>
      <c r="O60" s="112">
        <v>2259.37</v>
      </c>
      <c r="P60" s="19">
        <f t="shared" si="29"/>
        <v>-1.2659832017969497E-2</v>
      </c>
      <c r="Q60" s="588"/>
      <c r="R60" s="126"/>
      <c r="S60" s="112">
        <f t="shared" si="30"/>
        <v>16131.310000000001</v>
      </c>
      <c r="T60" s="19">
        <f t="shared" si="31"/>
        <v>-0.1229938005644351</v>
      </c>
      <c r="U60" s="540">
        <f t="shared" si="32"/>
        <v>13475.52</v>
      </c>
      <c r="V60" s="112">
        <v>2302.67</v>
      </c>
      <c r="W60" s="19">
        <f t="shared" si="33"/>
        <v>6.2575231506634132E-4</v>
      </c>
      <c r="X60" s="112">
        <v>1935.98</v>
      </c>
      <c r="Y60" s="19">
        <f>X60/AY60-1</f>
        <v>7.4231494839640533E-2</v>
      </c>
      <c r="Z60" s="112">
        <v>2267.94</v>
      </c>
      <c r="AA60" s="19">
        <f>Z60/BA60-1</f>
        <v>-4.4965301172348648E-2</v>
      </c>
      <c r="AB60" s="112">
        <v>2331.0100000000002</v>
      </c>
      <c r="AC60" s="19">
        <f>AB60/BC60-1</f>
        <v>-6.3448951959275468E-2</v>
      </c>
      <c r="AD60" s="112">
        <v>2333.1</v>
      </c>
      <c r="AE60" s="19">
        <f>AD60/BE60-1</f>
        <v>-7.5106241278701025E-2</v>
      </c>
      <c r="AF60" s="25" t="s">
        <v>588</v>
      </c>
      <c r="AG60" s="19">
        <f t="shared" si="34"/>
        <v>-9.337938250577249E-2</v>
      </c>
      <c r="AH60" s="112">
        <v>2288.34</v>
      </c>
      <c r="AI60" s="19">
        <f t="shared" si="35"/>
        <v>-0.10601242333085892</v>
      </c>
      <c r="AJ60" s="112">
        <v>2629.75</v>
      </c>
      <c r="AK60" s="19">
        <f t="shared" si="36"/>
        <v>8.2259544749307523E-2</v>
      </c>
      <c r="AL60" s="112">
        <v>2739.25</v>
      </c>
      <c r="AM60" s="19">
        <f t="shared" si="37"/>
        <v>0.16766058663301986</v>
      </c>
      <c r="AN60" s="112">
        <v>2811.14</v>
      </c>
      <c r="AO60" s="19">
        <f t="shared" si="38"/>
        <v>0.16847963887422535</v>
      </c>
      <c r="AP60" s="112">
        <v>2850.02</v>
      </c>
      <c r="AQ60" s="19">
        <f t="shared" si="39"/>
        <v>0.19076806090004728</v>
      </c>
      <c r="AR60" s="112">
        <v>2813.34</v>
      </c>
      <c r="AS60" s="19">
        <f t="shared" si="40"/>
        <v>0.16626731778498161</v>
      </c>
      <c r="AT60" s="112">
        <f t="shared" si="41"/>
        <v>29607.360000000001</v>
      </c>
      <c r="AU60" s="19">
        <f t="shared" si="42"/>
        <v>3.5988501986609078E-2</v>
      </c>
      <c r="AV60" s="18"/>
      <c r="AW60" s="112">
        <v>2301.23</v>
      </c>
      <c r="AX60" s="19"/>
      <c r="AY60" s="112">
        <v>1802.2</v>
      </c>
      <c r="AZ60" s="19"/>
      <c r="BA60" s="112">
        <v>2374.7199999999998</v>
      </c>
      <c r="BB60" s="19"/>
      <c r="BC60" s="112">
        <v>2488.9299999999998</v>
      </c>
      <c r="BD60" s="19"/>
      <c r="BE60" s="112">
        <v>2522.56</v>
      </c>
      <c r="BF60" s="19"/>
      <c r="BG60" s="112">
        <v>2542.21</v>
      </c>
      <c r="BH60" s="19"/>
      <c r="BI60" s="112">
        <v>2559.6999999999998</v>
      </c>
      <c r="BJ60" s="19"/>
      <c r="BK60" s="112">
        <v>2429.87</v>
      </c>
      <c r="BL60" s="19"/>
      <c r="BM60" s="112">
        <v>2345.9299999999998</v>
      </c>
      <c r="BN60" s="19"/>
      <c r="BO60" s="112">
        <v>2405.81</v>
      </c>
      <c r="BP60" s="20"/>
      <c r="BQ60" s="112">
        <v>2393.4299999999998</v>
      </c>
      <c r="BR60" s="19"/>
      <c r="BS60" s="112">
        <v>2412.2600000000002</v>
      </c>
      <c r="BT60" s="19"/>
      <c r="BU60" s="112">
        <f t="shared" si="43"/>
        <v>28578.85</v>
      </c>
      <c r="BV60" s="545"/>
      <c r="BW60" s="159"/>
      <c r="BX60" s="549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18"/>
    </row>
    <row r="61" spans="1:88" s="81" customFormat="1" ht="27" customHeight="1">
      <c r="A61" s="716" t="s">
        <v>106</v>
      </c>
      <c r="B61" s="17" t="s">
        <v>468</v>
      </c>
      <c r="C61" s="112">
        <v>132.08000000000001</v>
      </c>
      <c r="D61" s="19">
        <f t="shared" si="23"/>
        <v>-0.43986429177268871</v>
      </c>
      <c r="E61" s="112">
        <v>127.08</v>
      </c>
      <c r="F61" s="19">
        <f t="shared" si="24"/>
        <v>-0.47005838198498751</v>
      </c>
      <c r="G61" s="112">
        <v>146.38999999999999</v>
      </c>
      <c r="H61" s="19">
        <f t="shared" si="25"/>
        <v>-0.37333047945205489</v>
      </c>
      <c r="I61" s="112">
        <v>157.99</v>
      </c>
      <c r="J61" s="19">
        <f t="shared" si="26"/>
        <v>-0.38596968519238239</v>
      </c>
      <c r="K61" s="112">
        <v>165.97</v>
      </c>
      <c r="L61" s="19">
        <f t="shared" si="27"/>
        <v>-0.40872817955112217</v>
      </c>
      <c r="M61" s="25" t="s">
        <v>589</v>
      </c>
      <c r="N61" s="19">
        <f t="shared" si="28"/>
        <v>-0.41136549787433208</v>
      </c>
      <c r="O61" s="112">
        <v>138.55000000000001</v>
      </c>
      <c r="P61" s="19">
        <f t="shared" si="29"/>
        <v>-3.3484478549005825E-2</v>
      </c>
      <c r="Q61" s="588"/>
      <c r="R61" s="126"/>
      <c r="S61" s="109">
        <f t="shared" si="30"/>
        <v>1018.98</v>
      </c>
      <c r="T61" s="53">
        <f t="shared" si="31"/>
        <v>-0.42147127454821076</v>
      </c>
      <c r="U61" s="540">
        <f t="shared" si="32"/>
        <v>1503.5900000000001</v>
      </c>
      <c r="V61" s="112">
        <v>235.8</v>
      </c>
      <c r="W61" s="19">
        <f t="shared" si="33"/>
        <v>-0.29337728498651483</v>
      </c>
      <c r="X61" s="112">
        <v>239.8</v>
      </c>
      <c r="Y61" s="19">
        <f>X61/AY61-1</f>
        <v>-0.31505284204512995</v>
      </c>
      <c r="Z61" s="112">
        <v>233.6</v>
      </c>
      <c r="AA61" s="19">
        <f>Z61/BA61-1</f>
        <v>-0.32969870875179341</v>
      </c>
      <c r="AB61" s="112">
        <v>257.3</v>
      </c>
      <c r="AC61" s="19">
        <f>AB61/BC61-1</f>
        <v>-0.25181738877580684</v>
      </c>
      <c r="AD61" s="112">
        <v>280.7</v>
      </c>
      <c r="AE61" s="19">
        <f>AD61/BE61-1</f>
        <v>-0.1707533234859675</v>
      </c>
      <c r="AF61" s="25" t="s">
        <v>590</v>
      </c>
      <c r="AG61" s="19">
        <f t="shared" si="34"/>
        <v>-0.27405289087717322</v>
      </c>
      <c r="AH61" s="112">
        <v>143.35</v>
      </c>
      <c r="AI61" s="19">
        <f t="shared" si="35"/>
        <v>-0.6000279017857143</v>
      </c>
      <c r="AJ61" s="112">
        <v>114.39</v>
      </c>
      <c r="AK61" s="19">
        <f t="shared" si="36"/>
        <v>-0.67195296816747918</v>
      </c>
      <c r="AL61" s="112">
        <v>110.52</v>
      </c>
      <c r="AM61" s="19">
        <f t="shared" si="37"/>
        <v>-0.67436652916912199</v>
      </c>
      <c r="AN61" s="112">
        <v>114.78</v>
      </c>
      <c r="AO61" s="19">
        <f t="shared" si="38"/>
        <v>-0.65302297460701331</v>
      </c>
      <c r="AP61" s="112">
        <v>113.53</v>
      </c>
      <c r="AQ61" s="19">
        <f t="shared" si="39"/>
        <v>-0.61463000678886637</v>
      </c>
      <c r="AR61" s="112">
        <v>119.2</v>
      </c>
      <c r="AS61" s="19">
        <f t="shared" si="40"/>
        <v>-0.60866710439921212</v>
      </c>
      <c r="AT61" s="112">
        <f t="shared" si="41"/>
        <v>2219.36</v>
      </c>
      <c r="AU61" s="19">
        <f t="shared" si="42"/>
        <v>-0.45124839901295122</v>
      </c>
      <c r="AV61" s="21"/>
      <c r="AW61" s="540">
        <v>333.7</v>
      </c>
      <c r="AX61" s="20">
        <f>AW61/BX61-1</f>
        <v>0.33951509312780992</v>
      </c>
      <c r="AY61" s="540">
        <v>350.1</v>
      </c>
      <c r="AZ61" s="20">
        <f>AY61/BY61-1</f>
        <v>0.23885350318471343</v>
      </c>
      <c r="BA61" s="540">
        <v>348.5</v>
      </c>
      <c r="BB61" s="20">
        <f>BA61/BZ61-1</f>
        <v>0.2096494272821936</v>
      </c>
      <c r="BC61" s="540">
        <v>343.9</v>
      </c>
      <c r="BD61" s="20">
        <f>BC61/CA61-1</f>
        <v>0.28081936685288622</v>
      </c>
      <c r="BE61" s="540">
        <v>338.5</v>
      </c>
      <c r="BF61" s="20">
        <f>BE61/CB61-1</f>
        <v>0.13888701971603523</v>
      </c>
      <c r="BG61" s="540">
        <v>353.18</v>
      </c>
      <c r="BH61" s="20">
        <f>BG61/CC61-1</f>
        <v>9.7821018930092318E-2</v>
      </c>
      <c r="BI61" s="540">
        <v>358.4</v>
      </c>
      <c r="BJ61" s="20">
        <f>BI61/CD61-1</f>
        <v>8.8964511424404424E-2</v>
      </c>
      <c r="BK61" s="540">
        <v>348.7</v>
      </c>
      <c r="BL61" s="20">
        <f>BK61/CE61-1</f>
        <v>0.19168859574177222</v>
      </c>
      <c r="BM61" s="540">
        <v>339.4</v>
      </c>
      <c r="BN61" s="20">
        <f>BM61/CF61-1</f>
        <v>0.12205765670457547</v>
      </c>
      <c r="BO61" s="540">
        <v>330.8</v>
      </c>
      <c r="BP61" s="20">
        <f>BO61/CG61-1</f>
        <v>-3.4583394133955836E-2</v>
      </c>
      <c r="BQ61" s="540">
        <v>294.60000000000002</v>
      </c>
      <c r="BR61" s="20">
        <f>BQ61/CH61-1</f>
        <v>-3.0793525463876703E-2</v>
      </c>
      <c r="BS61" s="540">
        <v>304.60000000000002</v>
      </c>
      <c r="BT61" s="20">
        <f>BS61/CI61-1</f>
        <v>7.4750281140438801E-3</v>
      </c>
      <c r="BU61" s="540">
        <f t="shared" si="43"/>
        <v>4044.3799999999997</v>
      </c>
      <c r="BV61" s="541">
        <f>BU61/CJ61-1</f>
        <v>0.12958571783678363</v>
      </c>
      <c r="BW61" s="542"/>
      <c r="BX61" s="547">
        <v>249.12</v>
      </c>
      <c r="BY61" s="548">
        <v>282.60000000000002</v>
      </c>
      <c r="BZ61" s="548">
        <v>288.10000000000002</v>
      </c>
      <c r="CA61" s="548">
        <v>268.5</v>
      </c>
      <c r="CB61" s="548">
        <v>297.22000000000003</v>
      </c>
      <c r="CC61" s="548">
        <v>321.70999999999998</v>
      </c>
      <c r="CD61" s="548">
        <v>329.12</v>
      </c>
      <c r="CE61" s="548">
        <v>292.61</v>
      </c>
      <c r="CF61" s="548">
        <v>302.48</v>
      </c>
      <c r="CG61" s="548">
        <v>342.65</v>
      </c>
      <c r="CH61" s="548">
        <v>303.95999999999998</v>
      </c>
      <c r="CI61" s="548">
        <v>302.33999999999997</v>
      </c>
      <c r="CJ61" s="540">
        <f>BX61+BY61+BZ61+CA61+CB61+CC61+CD61+CE61+CF61+CG61+CH61+CI61</f>
        <v>3580.4100000000008</v>
      </c>
    </row>
    <row r="62" spans="1:88" ht="27" customHeight="1">
      <c r="A62" s="597"/>
      <c r="B62" s="17" t="s">
        <v>469</v>
      </c>
      <c r="C62" s="112">
        <v>1022.41</v>
      </c>
      <c r="D62" s="19">
        <f t="shared" si="23"/>
        <v>-0.44476485282936895</v>
      </c>
      <c r="E62" s="112">
        <v>984.91</v>
      </c>
      <c r="F62" s="19">
        <f t="shared" si="24"/>
        <v>-0.47588867603235419</v>
      </c>
      <c r="G62" s="112">
        <v>1131.08</v>
      </c>
      <c r="H62" s="19">
        <f t="shared" si="25"/>
        <v>-0.38192349726775965</v>
      </c>
      <c r="I62" s="112">
        <v>1219.32</v>
      </c>
      <c r="J62" s="19">
        <f t="shared" si="26"/>
        <v>-0.39301075268817209</v>
      </c>
      <c r="K62" s="112">
        <v>1279.8499999999999</v>
      </c>
      <c r="L62" s="19">
        <f t="shared" si="27"/>
        <v>-0.41548684691267812</v>
      </c>
      <c r="M62" s="25" t="s">
        <v>591</v>
      </c>
      <c r="N62" s="19">
        <f t="shared" si="28"/>
        <v>-0.42003304995321233</v>
      </c>
      <c r="O62" s="112">
        <v>1071.48</v>
      </c>
      <c r="P62" s="19">
        <f t="shared" si="29"/>
        <v>-3.4293800077510261E-2</v>
      </c>
      <c r="Q62" s="588"/>
      <c r="R62" s="126"/>
      <c r="S62" s="112">
        <f t="shared" si="30"/>
        <v>7874.25</v>
      </c>
      <c r="T62" s="19">
        <f t="shared" si="31"/>
        <v>-0.4276016076658532</v>
      </c>
      <c r="U62" s="540">
        <f t="shared" si="32"/>
        <v>11758.08</v>
      </c>
      <c r="V62" s="112">
        <v>1841.4</v>
      </c>
      <c r="W62" s="19">
        <f t="shared" si="33"/>
        <v>-9.9031216361679109E-2</v>
      </c>
      <c r="X62" s="112">
        <v>1879.2</v>
      </c>
      <c r="Y62" s="19">
        <f>X62/AW62-1</f>
        <v>-8.0536255993737149E-2</v>
      </c>
      <c r="Z62" s="112">
        <v>1830</v>
      </c>
      <c r="AA62" s="19">
        <f>Z62/AY62-1</f>
        <v>-0.16300768386388587</v>
      </c>
      <c r="AB62" s="112">
        <v>2008.8</v>
      </c>
      <c r="AC62" s="19">
        <f>AB62/BA62-1</f>
        <v>-8.2152974504249299E-2</v>
      </c>
      <c r="AD62" s="112">
        <v>2189.6</v>
      </c>
      <c r="AE62" s="19">
        <f>AD62/BC62-1</f>
        <v>8.985761024837613E-3</v>
      </c>
      <c r="AF62" s="25" t="s">
        <v>592</v>
      </c>
      <c r="AG62" s="19">
        <f t="shared" si="34"/>
        <v>-9.1242988963271321E-2</v>
      </c>
      <c r="AH62" s="112">
        <v>1109.53</v>
      </c>
      <c r="AI62" s="19">
        <f t="shared" si="35"/>
        <v>-0.50392113028704277</v>
      </c>
      <c r="AJ62" s="112">
        <v>888.98</v>
      </c>
      <c r="AK62" s="19">
        <f t="shared" si="36"/>
        <v>-0.58830176446070492</v>
      </c>
      <c r="AL62" s="112">
        <v>859.07</v>
      </c>
      <c r="AM62" s="19">
        <f t="shared" si="37"/>
        <v>-0.58771896146278246</v>
      </c>
      <c r="AN62" s="112">
        <v>892.57</v>
      </c>
      <c r="AO62" s="19">
        <f t="shared" si="38"/>
        <v>-0.57321889643301138</v>
      </c>
      <c r="AP62" s="112">
        <v>881.35</v>
      </c>
      <c r="AQ62" s="19">
        <f t="shared" si="39"/>
        <v>-0.5296456398761874</v>
      </c>
      <c r="AR62" s="112">
        <v>922.96</v>
      </c>
      <c r="AS62" s="19">
        <f t="shared" si="40"/>
        <v>-0.52468843341229787</v>
      </c>
      <c r="AT62" s="112">
        <f t="shared" si="41"/>
        <v>17312.539999999997</v>
      </c>
      <c r="AU62" s="19">
        <f t="shared" si="42"/>
        <v>-0.31658508471364755</v>
      </c>
      <c r="AV62" s="18"/>
      <c r="AW62" s="112">
        <v>2043.8</v>
      </c>
      <c r="AX62" s="19"/>
      <c r="AY62" s="112">
        <v>2186.4</v>
      </c>
      <c r="AZ62" s="19"/>
      <c r="BA62" s="112">
        <v>2188.6</v>
      </c>
      <c r="BB62" s="19"/>
      <c r="BC62" s="112">
        <v>2170.1</v>
      </c>
      <c r="BD62" s="19"/>
      <c r="BE62" s="112">
        <v>2146.1</v>
      </c>
      <c r="BF62" s="19"/>
      <c r="BG62" s="112">
        <v>2210.8000000000002</v>
      </c>
      <c r="BH62" s="19"/>
      <c r="BI62" s="112">
        <v>2236.6</v>
      </c>
      <c r="BJ62" s="19"/>
      <c r="BK62" s="112">
        <v>2159.3000000000002</v>
      </c>
      <c r="BL62" s="19"/>
      <c r="BM62" s="112">
        <v>2083.6999999999998</v>
      </c>
      <c r="BN62" s="19"/>
      <c r="BO62" s="112">
        <v>2091.4</v>
      </c>
      <c r="BP62" s="20"/>
      <c r="BQ62" s="112">
        <v>1873.8</v>
      </c>
      <c r="BR62" s="19"/>
      <c r="BS62" s="112">
        <v>1941.8</v>
      </c>
      <c r="BT62" s="19"/>
      <c r="BU62" s="112">
        <f t="shared" si="43"/>
        <v>25332.400000000001</v>
      </c>
      <c r="BV62" s="545"/>
      <c r="BW62" s="159"/>
      <c r="BX62" s="546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18"/>
    </row>
    <row r="63" spans="1:88" ht="26.7" customHeight="1">
      <c r="A63" s="597"/>
      <c r="B63" s="17" t="s">
        <v>470</v>
      </c>
      <c r="C63" s="112">
        <v>108.58</v>
      </c>
      <c r="D63" s="19">
        <f t="shared" si="23"/>
        <v>-0.4814708691499523</v>
      </c>
      <c r="E63" s="112">
        <v>102.95</v>
      </c>
      <c r="F63" s="19">
        <f t="shared" si="24"/>
        <v>-0.51643964302489431</v>
      </c>
      <c r="G63" s="112">
        <v>122.99</v>
      </c>
      <c r="H63" s="19">
        <f t="shared" si="25"/>
        <v>-0.40034129692832765</v>
      </c>
      <c r="I63" s="112">
        <v>134.49</v>
      </c>
      <c r="J63" s="19">
        <f t="shared" si="26"/>
        <v>-0.40987275120666955</v>
      </c>
      <c r="K63" s="112">
        <v>142.61000000000001</v>
      </c>
      <c r="L63" s="19">
        <f t="shared" si="27"/>
        <v>-0.43832217408428509</v>
      </c>
      <c r="M63" s="25" t="s">
        <v>593</v>
      </c>
      <c r="N63" s="19">
        <f t="shared" si="28"/>
        <v>-0.45124200952421811</v>
      </c>
      <c r="O63" s="112">
        <v>115.16</v>
      </c>
      <c r="P63" s="19">
        <f t="shared" si="29"/>
        <v>-2.3322873378000208E-2</v>
      </c>
      <c r="Q63" s="588"/>
      <c r="R63" s="126"/>
      <c r="S63" s="112">
        <f t="shared" si="30"/>
        <v>854.68999999999994</v>
      </c>
      <c r="T63" s="19">
        <f t="shared" si="31"/>
        <v>-0.44849102746930114</v>
      </c>
      <c r="U63" s="540">
        <f t="shared" si="32"/>
        <v>1342.29</v>
      </c>
      <c r="V63" s="112">
        <v>209.4</v>
      </c>
      <c r="W63" s="19">
        <f t="shared" si="33"/>
        <v>-0.31163708086785002</v>
      </c>
      <c r="X63" s="112">
        <v>212.9</v>
      </c>
      <c r="Y63" s="19">
        <f>X63/AY63-1</f>
        <v>-0.329026158209896</v>
      </c>
      <c r="Z63" s="112">
        <v>205.1</v>
      </c>
      <c r="AA63" s="19">
        <f>Z63/BA63-1</f>
        <v>-0.3468152866242038</v>
      </c>
      <c r="AB63" s="112">
        <v>227.9</v>
      </c>
      <c r="AC63" s="19">
        <f>AB63/BC63-1</f>
        <v>-0.26317491108955704</v>
      </c>
      <c r="AD63" s="112">
        <v>253.9</v>
      </c>
      <c r="AE63" s="19">
        <f>AD63/BE63-1</f>
        <v>-0.16781383153064577</v>
      </c>
      <c r="AF63" s="25" t="s">
        <v>594</v>
      </c>
      <c r="AG63" s="19">
        <f t="shared" si="34"/>
        <v>-0.26765740857106946</v>
      </c>
      <c r="AH63" s="112">
        <v>117.91</v>
      </c>
      <c r="AI63" s="19">
        <f t="shared" si="35"/>
        <v>-0.65042988437592641</v>
      </c>
      <c r="AJ63" s="112">
        <v>89.53</v>
      </c>
      <c r="AK63" s="19">
        <f t="shared" si="36"/>
        <v>-0.72013129102844631</v>
      </c>
      <c r="AL63" s="112">
        <v>86.12</v>
      </c>
      <c r="AM63" s="19">
        <f t="shared" si="37"/>
        <v>-0.72677664974619294</v>
      </c>
      <c r="AN63" s="112">
        <v>89.83</v>
      </c>
      <c r="AO63" s="19">
        <f t="shared" si="38"/>
        <v>-0.69926347505858721</v>
      </c>
      <c r="AP63" s="112">
        <v>90.03</v>
      </c>
      <c r="AQ63" s="19">
        <f t="shared" si="39"/>
        <v>-0.66519152101152845</v>
      </c>
      <c r="AR63" s="112">
        <v>97.6</v>
      </c>
      <c r="AS63" s="19">
        <f t="shared" si="40"/>
        <v>-0.65117941386704792</v>
      </c>
      <c r="AT63" s="112">
        <f t="shared" si="41"/>
        <v>1913.3099999999997</v>
      </c>
      <c r="AU63" s="19">
        <f t="shared" si="42"/>
        <v>-0.48120380262365858</v>
      </c>
      <c r="AV63" s="18"/>
      <c r="AW63" s="112">
        <v>304.2</v>
      </c>
      <c r="AX63" s="19"/>
      <c r="AY63" s="112">
        <v>317.3</v>
      </c>
      <c r="AZ63" s="19"/>
      <c r="BA63" s="112">
        <v>314</v>
      </c>
      <c r="BB63" s="19"/>
      <c r="BC63" s="112">
        <v>309.3</v>
      </c>
      <c r="BD63" s="19"/>
      <c r="BE63" s="112">
        <v>305.10000000000002</v>
      </c>
      <c r="BF63" s="19"/>
      <c r="BG63" s="112">
        <v>318.27999999999997</v>
      </c>
      <c r="BH63" s="19"/>
      <c r="BI63" s="112">
        <v>337.3</v>
      </c>
      <c r="BJ63" s="19">
        <f>BI63/CD63-1</f>
        <v>0.12242521047552501</v>
      </c>
      <c r="BK63" s="112">
        <v>319.89999999999998</v>
      </c>
      <c r="BL63" s="19">
        <f>BK63/CE63-1</f>
        <v>0.21091679915209305</v>
      </c>
      <c r="BM63" s="112">
        <v>315.2</v>
      </c>
      <c r="BN63" s="19">
        <f>BM63/CF63-1</f>
        <v>0.13835819278413819</v>
      </c>
      <c r="BO63" s="112">
        <v>298.7</v>
      </c>
      <c r="BP63" s="19">
        <f>BO63/CG63-1</f>
        <v>-5.6568017434698969E-2</v>
      </c>
      <c r="BQ63" s="112">
        <v>268.89999999999998</v>
      </c>
      <c r="BR63" s="19">
        <f>BQ63/CH63-1</f>
        <v>-3.2316107672376582E-2</v>
      </c>
      <c r="BS63" s="112">
        <v>279.8</v>
      </c>
      <c r="BT63" s="19">
        <f>BS63/CI63-1</f>
        <v>2.1093350850303061E-2</v>
      </c>
      <c r="BU63" s="112">
        <f t="shared" si="43"/>
        <v>3687.98</v>
      </c>
      <c r="BV63" s="545"/>
      <c r="BW63" s="159"/>
      <c r="BX63" s="549"/>
      <c r="BY63" s="27"/>
      <c r="BZ63" s="27"/>
      <c r="CA63" s="27"/>
      <c r="CB63" s="27"/>
      <c r="CC63" s="27"/>
      <c r="CD63" s="108">
        <v>300.51</v>
      </c>
      <c r="CE63" s="108">
        <v>264.18</v>
      </c>
      <c r="CF63" s="108">
        <v>276.89</v>
      </c>
      <c r="CG63" s="108">
        <v>316.61</v>
      </c>
      <c r="CH63" s="108">
        <v>277.88</v>
      </c>
      <c r="CI63" s="108">
        <v>274.02</v>
      </c>
      <c r="CJ63" s="112">
        <f>BX63+BY63+BZ63+CA63+CB63+CC63+CD63+CE63+CF63+CG63+CH63+CI63</f>
        <v>1710.0900000000001</v>
      </c>
    </row>
    <row r="64" spans="1:88" ht="27" customHeight="1">
      <c r="A64" s="598"/>
      <c r="B64" s="17" t="s">
        <v>471</v>
      </c>
      <c r="C64" s="112">
        <v>754.41</v>
      </c>
      <c r="D64" s="19">
        <f t="shared" si="23"/>
        <v>-0.35304862361718548</v>
      </c>
      <c r="E64" s="112">
        <v>709.79</v>
      </c>
      <c r="F64" s="19">
        <f t="shared" si="24"/>
        <v>-0.41696237884015119</v>
      </c>
      <c r="G64" s="26" t="s">
        <v>595</v>
      </c>
      <c r="H64" s="19">
        <f t="shared" si="25"/>
        <v>-0.26891125962270523</v>
      </c>
      <c r="I64" s="112">
        <v>951.06</v>
      </c>
      <c r="J64" s="19">
        <f t="shared" si="26"/>
        <v>-0.30599824868651493</v>
      </c>
      <c r="K64" s="112">
        <v>1013.15</v>
      </c>
      <c r="L64" s="19">
        <f t="shared" si="27"/>
        <v>-0.33854540706404657</v>
      </c>
      <c r="M64" s="25" t="s">
        <v>596</v>
      </c>
      <c r="N64" s="19">
        <f t="shared" si="28"/>
        <v>-0.31789460954741966</v>
      </c>
      <c r="O64" s="112">
        <v>804.22</v>
      </c>
      <c r="P64" s="19">
        <f t="shared" si="29"/>
        <v>-1.7866520119680041E-2</v>
      </c>
      <c r="Q64" s="588"/>
      <c r="R64" s="126"/>
      <c r="S64" s="112">
        <f t="shared" si="30"/>
        <v>5999.3300000000008</v>
      </c>
      <c r="T64" s="19">
        <f t="shared" si="31"/>
        <v>-0.34892577033396222</v>
      </c>
      <c r="U64" s="540">
        <f t="shared" si="32"/>
        <v>7790.78</v>
      </c>
      <c r="V64" s="112">
        <v>1166.0999999999999</v>
      </c>
      <c r="W64" s="19">
        <f t="shared" si="33"/>
        <v>-0.23333333333333339</v>
      </c>
      <c r="X64" s="112">
        <v>1217.4000000000001</v>
      </c>
      <c r="Y64" s="19">
        <f>X64/AY64-1</f>
        <v>-0.23265048849669079</v>
      </c>
      <c r="Z64" s="112">
        <v>1182.0999999999999</v>
      </c>
      <c r="AA64" s="19">
        <f>Z64/BA64-1</f>
        <v>-0.24707006369426754</v>
      </c>
      <c r="AB64" s="112">
        <v>1370.4</v>
      </c>
      <c r="AC64" s="19">
        <f>AB64/BC64-1</f>
        <v>-0.11387002909796307</v>
      </c>
      <c r="AD64" s="112">
        <v>1531.7</v>
      </c>
      <c r="AE64" s="19">
        <f>AD64/BE64-1</f>
        <v>4.0642412323828037E-3</v>
      </c>
      <c r="AF64" s="25" t="s">
        <v>597</v>
      </c>
      <c r="AG64" s="19">
        <f t="shared" si="34"/>
        <v>-0.16860625864019108</v>
      </c>
      <c r="AH64" s="112">
        <v>818.85</v>
      </c>
      <c r="AI64" s="19">
        <f t="shared" si="35"/>
        <v>-0.51446783278980135</v>
      </c>
      <c r="AJ64" s="112">
        <v>604.88</v>
      </c>
      <c r="AK64" s="19">
        <f t="shared" si="36"/>
        <v>-0.62183182244451385</v>
      </c>
      <c r="AL64" s="112">
        <v>581.66999999999996</v>
      </c>
      <c r="AM64" s="19">
        <f t="shared" si="37"/>
        <v>-0.63092005076142132</v>
      </c>
      <c r="AN64" s="112">
        <v>602.37</v>
      </c>
      <c r="AO64" s="19">
        <f t="shared" si="38"/>
        <v>-0.5966722464010713</v>
      </c>
      <c r="AP64" s="112">
        <v>613.15</v>
      </c>
      <c r="AQ64" s="19">
        <f t="shared" si="39"/>
        <v>-0.54395686128672371</v>
      </c>
      <c r="AR64" s="112">
        <v>676.86</v>
      </c>
      <c r="AS64" s="19">
        <f t="shared" si="40"/>
        <v>-0.51618298784846317</v>
      </c>
      <c r="AT64" s="112">
        <f t="shared" si="41"/>
        <v>11688.56</v>
      </c>
      <c r="AU64" s="19">
        <f t="shared" si="42"/>
        <v>-0.36612671435311483</v>
      </c>
      <c r="AV64" s="18"/>
      <c r="AW64" s="112">
        <v>1521</v>
      </c>
      <c r="AX64" s="19"/>
      <c r="AY64" s="112">
        <v>1586.5</v>
      </c>
      <c r="AZ64" s="19"/>
      <c r="BA64" s="112">
        <v>1570</v>
      </c>
      <c r="BB64" s="19"/>
      <c r="BC64" s="112">
        <v>1546.5</v>
      </c>
      <c r="BD64" s="19"/>
      <c r="BE64" s="112">
        <v>1525.5</v>
      </c>
      <c r="BF64" s="19"/>
      <c r="BG64" s="112">
        <v>1591.4</v>
      </c>
      <c r="BH64" s="19"/>
      <c r="BI64" s="112">
        <v>1686.5</v>
      </c>
      <c r="BJ64" s="19"/>
      <c r="BK64" s="112">
        <v>1599.5</v>
      </c>
      <c r="BL64" s="19"/>
      <c r="BM64" s="112">
        <v>1576</v>
      </c>
      <c r="BN64" s="19"/>
      <c r="BO64" s="112">
        <v>1493.5</v>
      </c>
      <c r="BP64" s="20"/>
      <c r="BQ64" s="112">
        <v>1344.5</v>
      </c>
      <c r="BR64" s="19"/>
      <c r="BS64" s="112">
        <v>1399</v>
      </c>
      <c r="BT64" s="19"/>
      <c r="BU64" s="112">
        <f t="shared" si="43"/>
        <v>18439.900000000001</v>
      </c>
      <c r="BV64" s="545"/>
      <c r="BW64" s="159"/>
      <c r="BX64" s="549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18"/>
    </row>
    <row r="65" spans="1:88" s="79" customFormat="1" ht="27" customHeight="1">
      <c r="A65" s="716" t="s">
        <v>108</v>
      </c>
      <c r="B65" s="17" t="s">
        <v>468</v>
      </c>
      <c r="C65" s="112">
        <v>200.07</v>
      </c>
      <c r="D65" s="19">
        <f t="shared" si="23"/>
        <v>-2.5617298982126391E-2</v>
      </c>
      <c r="E65" s="112">
        <v>199.84</v>
      </c>
      <c r="F65" s="19">
        <f t="shared" si="24"/>
        <v>2.9466309499278864E-2</v>
      </c>
      <c r="G65" s="112">
        <v>182.46</v>
      </c>
      <c r="H65" s="19">
        <f t="shared" si="25"/>
        <v>6.359661906149805E-2</v>
      </c>
      <c r="I65" s="112">
        <v>181.12</v>
      </c>
      <c r="J65" s="19">
        <f t="shared" si="26"/>
        <v>-4.9637947318711295E-2</v>
      </c>
      <c r="K65" s="112">
        <v>195.65</v>
      </c>
      <c r="L65" s="19">
        <f t="shared" si="27"/>
        <v>-2.951388888888884E-2</v>
      </c>
      <c r="M65" s="25" t="s">
        <v>598</v>
      </c>
      <c r="N65" s="19">
        <f t="shared" si="28"/>
        <v>-8.6714470226695761E-2</v>
      </c>
      <c r="O65" s="112">
        <v>215.68</v>
      </c>
      <c r="P65" s="19">
        <f t="shared" si="29"/>
        <v>-9.9833055091819611E-2</v>
      </c>
      <c r="Q65" s="588"/>
      <c r="R65" s="126"/>
      <c r="S65" s="109">
        <f t="shared" si="30"/>
        <v>1379.88</v>
      </c>
      <c r="T65" s="53">
        <f t="shared" si="31"/>
        <v>-0.16503491425736094</v>
      </c>
      <c r="U65" s="540">
        <f t="shared" si="32"/>
        <v>1187.71</v>
      </c>
      <c r="V65" s="112">
        <v>205.33</v>
      </c>
      <c r="W65" s="19">
        <f t="shared" si="33"/>
        <v>3.5451336359051844E-2</v>
      </c>
      <c r="X65" s="112">
        <v>194.12</v>
      </c>
      <c r="Y65" s="19">
        <f>X65/AY65-1</f>
        <v>3.7520042757883454E-2</v>
      </c>
      <c r="Z65" s="112">
        <v>171.55</v>
      </c>
      <c r="AA65" s="19">
        <f>Z65/BA65-1</f>
        <v>7.0848938826467034E-2</v>
      </c>
      <c r="AB65" s="112">
        <v>190.58</v>
      </c>
      <c r="AC65" s="19">
        <f>AB65/BC65-1</f>
        <v>5.0606394707828128E-2</v>
      </c>
      <c r="AD65" s="112">
        <v>201.6</v>
      </c>
      <c r="AE65" s="19">
        <f>AD65/BE65-1</f>
        <v>2.5432349949135347E-2</v>
      </c>
      <c r="AF65" s="25" t="s">
        <v>599</v>
      </c>
      <c r="AG65" s="19">
        <f t="shared" si="34"/>
        <v>1.0941017559657817E-2</v>
      </c>
      <c r="AH65" s="112">
        <v>239.6</v>
      </c>
      <c r="AI65" s="19">
        <f t="shared" si="35"/>
        <v>1.2679628064243387E-2</v>
      </c>
      <c r="AJ65" s="112">
        <v>225.31</v>
      </c>
      <c r="AK65" s="19">
        <f t="shared" si="36"/>
        <v>6.2974542206342132E-3</v>
      </c>
      <c r="AL65" s="112">
        <v>217.49</v>
      </c>
      <c r="AM65" s="19">
        <f t="shared" si="37"/>
        <v>5.5016181229772254E-3</v>
      </c>
      <c r="AN65" s="112">
        <v>239.16</v>
      </c>
      <c r="AO65" s="19">
        <f t="shared" si="38"/>
        <v>4.8739495798320043E-3</v>
      </c>
      <c r="AP65" s="112">
        <v>212.67</v>
      </c>
      <c r="AQ65" s="19">
        <f t="shared" si="39"/>
        <v>1.030878859857487E-2</v>
      </c>
      <c r="AR65" s="112">
        <v>211.94</v>
      </c>
      <c r="AS65" s="19">
        <f t="shared" si="40"/>
        <v>3.5037878787880228E-3</v>
      </c>
      <c r="AT65" s="112">
        <f t="shared" si="41"/>
        <v>2533.88</v>
      </c>
      <c r="AU65" s="19">
        <f t="shared" si="42"/>
        <v>2.0820240109580279E-2</v>
      </c>
      <c r="AV65" s="21"/>
      <c r="AW65" s="540">
        <v>198.3</v>
      </c>
      <c r="AX65" s="20">
        <f>AW65/BX65-1</f>
        <v>-9.8226466575716209E-2</v>
      </c>
      <c r="AY65" s="540">
        <v>187.1</v>
      </c>
      <c r="AZ65" s="20">
        <f>AY65/BY65-1</f>
        <v>-2.297650130548301E-2</v>
      </c>
      <c r="BA65" s="540">
        <v>160.19999999999999</v>
      </c>
      <c r="BB65" s="20">
        <f>BA65/BZ65-1</f>
        <v>-2.0183486238532167E-2</v>
      </c>
      <c r="BC65" s="540">
        <v>181.4</v>
      </c>
      <c r="BD65" s="20">
        <f>BC65/CA65-1</f>
        <v>3.2441661923733767E-2</v>
      </c>
      <c r="BE65" s="540">
        <v>196.6</v>
      </c>
      <c r="BF65" s="20">
        <f>BE65/CB65-1</f>
        <v>8.4390512961941333E-2</v>
      </c>
      <c r="BG65" s="540">
        <v>222.1</v>
      </c>
      <c r="BH65" s="20">
        <f>BG65/CC65-1</f>
        <v>4.7147571900047147E-2</v>
      </c>
      <c r="BI65" s="540">
        <v>236.6</v>
      </c>
      <c r="BJ65" s="20">
        <f>BI65/CD65-1</f>
        <v>5.908683974932849E-2</v>
      </c>
      <c r="BK65" s="540">
        <v>223.9</v>
      </c>
      <c r="BL65" s="20">
        <f>BK65/CE65-1</f>
        <v>0.10024570024570023</v>
      </c>
      <c r="BM65" s="540">
        <v>216.3</v>
      </c>
      <c r="BN65" s="20">
        <f>BM65/CF65-1</f>
        <v>2.9509757258448399E-2</v>
      </c>
      <c r="BO65" s="540">
        <v>238</v>
      </c>
      <c r="BP65" s="20">
        <f>BO65/CG65-1</f>
        <v>8.2310140973169688E-2</v>
      </c>
      <c r="BQ65" s="540">
        <v>210.5</v>
      </c>
      <c r="BR65" s="20">
        <f>BQ65/CH65-1</f>
        <v>4.4146825396825351E-2</v>
      </c>
      <c r="BS65" s="540">
        <v>211.2</v>
      </c>
      <c r="BT65" s="20">
        <f>BS65/CI65-1</f>
        <v>4.399406821552132E-2</v>
      </c>
      <c r="BU65" s="540">
        <f t="shared" si="43"/>
        <v>2482.1999999999998</v>
      </c>
      <c r="BV65" s="541">
        <f>BU65/CJ65-1</f>
        <v>3.2185628742514849E-2</v>
      </c>
      <c r="BW65" s="542"/>
      <c r="BX65" s="547">
        <v>219.9</v>
      </c>
      <c r="BY65" s="548">
        <v>191.5</v>
      </c>
      <c r="BZ65" s="548">
        <v>163.5</v>
      </c>
      <c r="CA65" s="548">
        <v>175.7</v>
      </c>
      <c r="CB65" s="548">
        <v>181.3</v>
      </c>
      <c r="CC65" s="548">
        <v>212.1</v>
      </c>
      <c r="CD65" s="548">
        <v>223.4</v>
      </c>
      <c r="CE65" s="548">
        <v>203.5</v>
      </c>
      <c r="CF65" s="548">
        <v>210.1</v>
      </c>
      <c r="CG65" s="548">
        <v>219.9</v>
      </c>
      <c r="CH65" s="548">
        <v>201.6</v>
      </c>
      <c r="CI65" s="548">
        <v>202.3</v>
      </c>
      <c r="CJ65" s="540">
        <f>BX65+BY65+BZ65+CA65+CB65+CC65+CD65+CE65+CF65+CG65+CH65+CI65</f>
        <v>2404.8000000000002</v>
      </c>
    </row>
    <row r="66" spans="1:88" s="80" customFormat="1" ht="27" customHeight="1">
      <c r="A66" s="597"/>
      <c r="B66" s="17" t="s">
        <v>469</v>
      </c>
      <c r="C66" s="112">
        <v>2060.7199999999998</v>
      </c>
      <c r="D66" s="19">
        <f t="shared" si="23"/>
        <v>-2.5618232540545738E-2</v>
      </c>
      <c r="E66" s="112">
        <v>2058.35</v>
      </c>
      <c r="F66" s="19">
        <f t="shared" si="24"/>
        <v>2.946324970991876E-2</v>
      </c>
      <c r="G66" s="112">
        <v>1879.34</v>
      </c>
      <c r="H66" s="19">
        <f t="shared" si="25"/>
        <v>6.359474128027065E-2</v>
      </c>
      <c r="I66" s="112">
        <v>1865.54</v>
      </c>
      <c r="J66" s="19">
        <f t="shared" si="26"/>
        <v>-4.9633973010285493E-2</v>
      </c>
      <c r="K66" s="112">
        <v>2015.2</v>
      </c>
      <c r="L66" s="19">
        <f t="shared" si="27"/>
        <v>-2.9511480967791659E-2</v>
      </c>
      <c r="M66" s="25" t="s">
        <v>600</v>
      </c>
      <c r="N66" s="19">
        <f t="shared" si="28"/>
        <v>-8.6714000328625862E-2</v>
      </c>
      <c r="O66" s="112">
        <v>2221.5</v>
      </c>
      <c r="P66" s="19">
        <f t="shared" si="29"/>
        <v>-9.9834675916171012E-2</v>
      </c>
      <c r="Q66" s="588"/>
      <c r="R66" s="126"/>
      <c r="S66" s="112">
        <f t="shared" si="30"/>
        <v>14212.77</v>
      </c>
      <c r="T66" s="19">
        <f t="shared" si="31"/>
        <v>-0.16503475798070599</v>
      </c>
      <c r="U66" s="540">
        <f t="shared" si="32"/>
        <v>12233.42</v>
      </c>
      <c r="V66" s="112">
        <v>2114.9</v>
      </c>
      <c r="W66" s="19">
        <f t="shared" si="33"/>
        <v>3.5451825957532268E-2</v>
      </c>
      <c r="X66" s="112">
        <v>1999.44</v>
      </c>
      <c r="Y66" s="19">
        <f>X66/AW66-1</f>
        <v>-2.1077214576325942E-2</v>
      </c>
      <c r="Z66" s="112">
        <v>1766.97</v>
      </c>
      <c r="AA66" s="19">
        <f>Z66/AY66-1</f>
        <v>-8.3108041491751994E-2</v>
      </c>
      <c r="AB66" s="112">
        <v>1962.97</v>
      </c>
      <c r="AC66" s="19">
        <f>AB66/BA66-1</f>
        <v>0.18963552840502773</v>
      </c>
      <c r="AD66" s="112">
        <v>2076.48</v>
      </c>
      <c r="AE66" s="19">
        <f>AD66/BC66-1</f>
        <v>0.11135611907386989</v>
      </c>
      <c r="AF66" s="25" t="s">
        <v>601</v>
      </c>
      <c r="AG66" s="19">
        <f t="shared" si="34"/>
        <v>1.0941454693285113E-2</v>
      </c>
      <c r="AH66" s="112">
        <v>2467.88</v>
      </c>
      <c r="AI66" s="19">
        <f t="shared" si="35"/>
        <v>1.2679628064243387E-2</v>
      </c>
      <c r="AJ66" s="112">
        <v>2320.69</v>
      </c>
      <c r="AK66" s="19">
        <f t="shared" si="36"/>
        <v>6.2961533625014443E-3</v>
      </c>
      <c r="AL66" s="112">
        <v>2240.15</v>
      </c>
      <c r="AM66" s="19">
        <f t="shared" si="37"/>
        <v>5.5029646885618178E-3</v>
      </c>
      <c r="AN66" s="112">
        <v>2463.35</v>
      </c>
      <c r="AO66" s="19">
        <f t="shared" si="38"/>
        <v>4.8747654401566365E-3</v>
      </c>
      <c r="AP66" s="112">
        <v>2190.5</v>
      </c>
      <c r="AQ66" s="19">
        <f t="shared" si="39"/>
        <v>1.0308327375873505E-2</v>
      </c>
      <c r="AR66" s="112">
        <v>2182.98</v>
      </c>
      <c r="AS66" s="19">
        <f t="shared" si="40"/>
        <v>3.502868490732558E-3</v>
      </c>
      <c r="AT66" s="112">
        <f t="shared" si="41"/>
        <v>26098.969999999998</v>
      </c>
      <c r="AU66" s="19">
        <f t="shared" si="42"/>
        <v>2.082047479021476E-2</v>
      </c>
      <c r="AV66" s="18"/>
      <c r="AW66" s="112">
        <v>2042.49</v>
      </c>
      <c r="AX66" s="19"/>
      <c r="AY66" s="112">
        <v>1927.13</v>
      </c>
      <c r="AZ66" s="19"/>
      <c r="BA66" s="112">
        <v>1650.06</v>
      </c>
      <c r="BB66" s="19"/>
      <c r="BC66" s="112">
        <v>1868.42</v>
      </c>
      <c r="BD66" s="19"/>
      <c r="BE66" s="112">
        <v>2024.98</v>
      </c>
      <c r="BF66" s="19"/>
      <c r="BG66" s="112">
        <v>2287.63</v>
      </c>
      <c r="BH66" s="19"/>
      <c r="BI66" s="112">
        <v>2436.98</v>
      </c>
      <c r="BJ66" s="19"/>
      <c r="BK66" s="112">
        <v>2306.17</v>
      </c>
      <c r="BL66" s="19"/>
      <c r="BM66" s="112">
        <v>2227.89</v>
      </c>
      <c r="BN66" s="19"/>
      <c r="BO66" s="112">
        <v>2451.4</v>
      </c>
      <c r="BP66" s="20"/>
      <c r="BQ66" s="112">
        <v>2168.15</v>
      </c>
      <c r="BR66" s="19"/>
      <c r="BS66" s="112">
        <v>2175.36</v>
      </c>
      <c r="BT66" s="19"/>
      <c r="BU66" s="112">
        <f t="shared" si="43"/>
        <v>25566.660000000003</v>
      </c>
      <c r="BV66" s="545"/>
      <c r="BW66" s="159"/>
      <c r="BX66" s="546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18"/>
    </row>
    <row r="67" spans="1:88" s="80" customFormat="1" ht="27" customHeight="1">
      <c r="A67" s="597"/>
      <c r="B67" s="17" t="s">
        <v>470</v>
      </c>
      <c r="C67" s="112">
        <v>75.92</v>
      </c>
      <c r="D67" s="19">
        <f t="shared" si="23"/>
        <v>-9.5436673418324847E-2</v>
      </c>
      <c r="E67" s="112">
        <v>70.849999999999994</v>
      </c>
      <c r="F67" s="19">
        <f t="shared" si="24"/>
        <v>-9.9059003051882089E-2</v>
      </c>
      <c r="G67" s="112">
        <v>64.25</v>
      </c>
      <c r="H67" s="19">
        <f t="shared" si="25"/>
        <v>-6.8975510795536987E-2</v>
      </c>
      <c r="I67" s="112">
        <v>62.31</v>
      </c>
      <c r="J67" s="19">
        <f t="shared" si="26"/>
        <v>9.2199824715162304E-2</v>
      </c>
      <c r="K67" s="112">
        <v>68.459999999999994</v>
      </c>
      <c r="L67" s="19">
        <f t="shared" si="27"/>
        <v>4.9838981751265221E-2</v>
      </c>
      <c r="M67" s="25" t="s">
        <v>602</v>
      </c>
      <c r="N67" s="19">
        <f t="shared" si="28"/>
        <v>-5.3696708041014674E-2</v>
      </c>
      <c r="O67" s="112">
        <v>76.36</v>
      </c>
      <c r="P67" s="19">
        <f t="shared" si="29"/>
        <v>-9.8677998111425858E-2</v>
      </c>
      <c r="Q67" s="588"/>
      <c r="R67" s="126"/>
      <c r="S67" s="112">
        <f t="shared" si="30"/>
        <v>488.28999999999996</v>
      </c>
      <c r="T67" s="19">
        <f t="shared" si="31"/>
        <v>-0.17367833209233063</v>
      </c>
      <c r="U67" s="540">
        <f t="shared" si="32"/>
        <v>427.96</v>
      </c>
      <c r="V67" s="112">
        <v>83.93</v>
      </c>
      <c r="W67" s="19">
        <f t="shared" si="33"/>
        <v>0.14815321477428189</v>
      </c>
      <c r="X67" s="112">
        <v>78.64</v>
      </c>
      <c r="Y67" s="19">
        <f>X67/AY67-1</f>
        <v>-4.9093107617895981E-2</v>
      </c>
      <c r="Z67" s="112">
        <v>69.010000000000005</v>
      </c>
      <c r="AA67" s="19">
        <f>Z67/BA67-1</f>
        <v>0.13953104359313073</v>
      </c>
      <c r="AB67" s="112">
        <v>57.05</v>
      </c>
      <c r="AC67" s="19">
        <f>AB67/BC67-1</f>
        <v>8.1286446368615817E-3</v>
      </c>
      <c r="AD67" s="112">
        <v>65.209999999999994</v>
      </c>
      <c r="AE67" s="19">
        <f>AD67/BE67-1</f>
        <v>-5.5201390901188141E-2</v>
      </c>
      <c r="AF67" s="25" t="s">
        <v>603</v>
      </c>
      <c r="AG67" s="19">
        <f t="shared" si="34"/>
        <v>-0.10644966847498494</v>
      </c>
      <c r="AH67" s="112">
        <v>84.72</v>
      </c>
      <c r="AI67" s="19">
        <f t="shared" si="35"/>
        <v>-0.14415597535104552</v>
      </c>
      <c r="AJ67" s="112">
        <v>78.239999999999995</v>
      </c>
      <c r="AK67" s="19">
        <f t="shared" si="36"/>
        <v>-0.11222058322932038</v>
      </c>
      <c r="AL67" s="112">
        <v>76.25</v>
      </c>
      <c r="AM67" s="19">
        <f t="shared" si="37"/>
        <v>-0.13105413105413111</v>
      </c>
      <c r="AN67" s="112">
        <v>86.09</v>
      </c>
      <c r="AO67" s="19">
        <f t="shared" si="38"/>
        <v>-0.13884165249574865</v>
      </c>
      <c r="AP67" s="112">
        <v>73.45</v>
      </c>
      <c r="AQ67" s="19">
        <f t="shared" si="39"/>
        <v>-0.13861850592236413</v>
      </c>
      <c r="AR67" s="112">
        <v>74.36</v>
      </c>
      <c r="AS67" s="19">
        <f t="shared" si="40"/>
        <v>-0.14558198322417559</v>
      </c>
      <c r="AT67" s="112">
        <f t="shared" si="41"/>
        <v>901.07</v>
      </c>
      <c r="AU67" s="19">
        <f t="shared" si="42"/>
        <v>-7.3030471370079897E-2</v>
      </c>
      <c r="AV67" s="18"/>
      <c r="AW67" s="112">
        <v>73.099999999999994</v>
      </c>
      <c r="AX67" s="19"/>
      <c r="AY67" s="112">
        <v>82.7</v>
      </c>
      <c r="AZ67" s="19"/>
      <c r="BA67" s="112">
        <v>60.56</v>
      </c>
      <c r="BB67" s="19"/>
      <c r="BC67" s="112">
        <v>56.59</v>
      </c>
      <c r="BD67" s="19"/>
      <c r="BE67" s="112">
        <v>69.02</v>
      </c>
      <c r="BF67" s="19"/>
      <c r="BG67" s="112">
        <v>82.95</v>
      </c>
      <c r="BH67" s="19"/>
      <c r="BI67" s="112">
        <v>98.99</v>
      </c>
      <c r="BJ67" s="19">
        <f>BI67/CD67-1</f>
        <v>-0.14442523768366466</v>
      </c>
      <c r="BK67" s="112">
        <v>88.13</v>
      </c>
      <c r="BL67" s="19">
        <f>BK67/CE67-1</f>
        <v>-0.11248741188318234</v>
      </c>
      <c r="BM67" s="112">
        <v>87.75</v>
      </c>
      <c r="BN67" s="19">
        <f>BM67/CF67-1</f>
        <v>-0.14390243902439026</v>
      </c>
      <c r="BO67" s="112">
        <v>99.97</v>
      </c>
      <c r="BP67" s="19">
        <f>BO67/CG67-1</f>
        <v>-6.7444029850746268E-2</v>
      </c>
      <c r="BQ67" s="112">
        <v>85.27</v>
      </c>
      <c r="BR67" s="19">
        <f>BQ67/CH67-1</f>
        <v>-0.11992981731860874</v>
      </c>
      <c r="BS67" s="112">
        <v>87.03</v>
      </c>
      <c r="BT67" s="19">
        <f>BS67/CI67-1</f>
        <v>-0.10921187308085978</v>
      </c>
      <c r="BU67" s="112">
        <f t="shared" si="43"/>
        <v>972.06</v>
      </c>
      <c r="BV67" s="545"/>
      <c r="BW67" s="159"/>
      <c r="BX67" s="549"/>
      <c r="BY67" s="27"/>
      <c r="BZ67" s="27"/>
      <c r="CA67" s="27"/>
      <c r="CB67" s="27"/>
      <c r="CC67" s="27"/>
      <c r="CD67" s="108">
        <v>115.7</v>
      </c>
      <c r="CE67" s="108">
        <v>99.3</v>
      </c>
      <c r="CF67" s="108">
        <v>102.5</v>
      </c>
      <c r="CG67" s="108">
        <v>107.2</v>
      </c>
      <c r="CH67" s="108">
        <v>96.89</v>
      </c>
      <c r="CI67" s="108">
        <v>97.7</v>
      </c>
      <c r="CJ67" s="112">
        <f>BX67+BY67+BZ67+CA67+CB67+CC67+CD67+CE67+CF67+CG67+CH67+CI67</f>
        <v>619.29000000000008</v>
      </c>
    </row>
    <row r="68" spans="1:88" s="80" customFormat="1" ht="27" customHeight="1">
      <c r="A68" s="598"/>
      <c r="B68" s="17" t="s">
        <v>471</v>
      </c>
      <c r="C68" s="112">
        <v>296.08999999999997</v>
      </c>
      <c r="D68" s="19">
        <f t="shared" si="23"/>
        <v>-9.5438853756148245E-2</v>
      </c>
      <c r="E68" s="112">
        <v>276.32</v>
      </c>
      <c r="F68" s="19">
        <f t="shared" si="24"/>
        <v>-9.9054450603195288E-2</v>
      </c>
      <c r="G68" s="26" t="s">
        <v>604</v>
      </c>
      <c r="H68" s="19">
        <f t="shared" si="25"/>
        <v>-6.896039236085294E-2</v>
      </c>
      <c r="I68" s="112">
        <v>243.01</v>
      </c>
      <c r="J68" s="19">
        <f t="shared" si="26"/>
        <v>9.2179775280898824E-2</v>
      </c>
      <c r="K68" s="112">
        <v>266.99</v>
      </c>
      <c r="L68" s="19">
        <f t="shared" si="27"/>
        <v>4.9819125511167073E-2</v>
      </c>
      <c r="M68" s="25" t="s">
        <v>605</v>
      </c>
      <c r="N68" s="19">
        <f t="shared" si="28"/>
        <v>-5.3689417788078897E-2</v>
      </c>
      <c r="O68" s="112">
        <v>297.8</v>
      </c>
      <c r="P68" s="19">
        <f t="shared" si="29"/>
        <v>-9.8695560061741516E-2</v>
      </c>
      <c r="Q68" s="588"/>
      <c r="R68" s="126"/>
      <c r="S68" s="112">
        <f t="shared" si="30"/>
        <v>1904.34</v>
      </c>
      <c r="T68" s="19">
        <f t="shared" si="31"/>
        <v>-0.17368231501208453</v>
      </c>
      <c r="U68" s="540">
        <f t="shared" si="32"/>
        <v>1669.06</v>
      </c>
      <c r="V68" s="112">
        <v>327.33</v>
      </c>
      <c r="W68" s="19">
        <f t="shared" si="33"/>
        <v>0.14816373776702108</v>
      </c>
      <c r="X68" s="112">
        <v>306.7</v>
      </c>
      <c r="Y68" s="19">
        <f>X68/AY68-1</f>
        <v>-4.9080705670790259E-2</v>
      </c>
      <c r="Z68" s="112">
        <v>269.14</v>
      </c>
      <c r="AA68" s="19">
        <f>Z68/BA68-1</f>
        <v>0.13955457701752882</v>
      </c>
      <c r="AB68" s="112">
        <v>222.5</v>
      </c>
      <c r="AC68" s="19">
        <f>AB68/BC68-1</f>
        <v>8.1558676937019126E-3</v>
      </c>
      <c r="AD68" s="112">
        <v>254.32</v>
      </c>
      <c r="AE68" s="19">
        <f>AD68/BE68-1</f>
        <v>-5.5204695742625765E-2</v>
      </c>
      <c r="AF68" s="25" t="s">
        <v>606</v>
      </c>
      <c r="AG68" s="19">
        <f t="shared" si="34"/>
        <v>-0.10645729652870084</v>
      </c>
      <c r="AH68" s="112">
        <v>330.41</v>
      </c>
      <c r="AI68" s="19">
        <f t="shared" si="35"/>
        <v>-0.14414857794125258</v>
      </c>
      <c r="AJ68" s="112">
        <v>305.14</v>
      </c>
      <c r="AK68" s="19">
        <f t="shared" si="36"/>
        <v>-0.11221669430624648</v>
      </c>
      <c r="AL68" s="112">
        <v>297.38</v>
      </c>
      <c r="AM68" s="19">
        <f t="shared" si="37"/>
        <v>-0.1310522163457325</v>
      </c>
      <c r="AN68" s="112">
        <v>335.75</v>
      </c>
      <c r="AO68" s="19">
        <f t="shared" si="38"/>
        <v>-0.13883759105365756</v>
      </c>
      <c r="AP68" s="112">
        <v>286.45999999999998</v>
      </c>
      <c r="AQ68" s="19">
        <f t="shared" si="39"/>
        <v>-0.13859569989475273</v>
      </c>
      <c r="AR68" s="112">
        <v>290</v>
      </c>
      <c r="AS68" s="19">
        <f t="shared" si="40"/>
        <v>-0.14560131989865066</v>
      </c>
      <c r="AT68" s="112">
        <f t="shared" si="41"/>
        <v>3514.2000000000003</v>
      </c>
      <c r="AU68" s="19">
        <f t="shared" si="42"/>
        <v>-7.3024816409217541E-2</v>
      </c>
      <c r="AV68" s="18"/>
      <c r="AW68" s="112">
        <v>285.08999999999997</v>
      </c>
      <c r="AX68" s="19"/>
      <c r="AY68" s="112">
        <v>322.52999999999997</v>
      </c>
      <c r="AZ68" s="19"/>
      <c r="BA68" s="112">
        <v>236.18</v>
      </c>
      <c r="BB68" s="19"/>
      <c r="BC68" s="112">
        <v>220.7</v>
      </c>
      <c r="BD68" s="19"/>
      <c r="BE68" s="112">
        <v>269.18</v>
      </c>
      <c r="BF68" s="19"/>
      <c r="BG68" s="112">
        <v>323.51</v>
      </c>
      <c r="BH68" s="19"/>
      <c r="BI68" s="112">
        <v>386.06</v>
      </c>
      <c r="BJ68" s="19"/>
      <c r="BK68" s="112">
        <v>343.71</v>
      </c>
      <c r="BL68" s="19"/>
      <c r="BM68" s="112">
        <v>342.23</v>
      </c>
      <c r="BN68" s="19"/>
      <c r="BO68" s="112">
        <v>389.88</v>
      </c>
      <c r="BP68" s="20"/>
      <c r="BQ68" s="112">
        <v>332.55</v>
      </c>
      <c r="BR68" s="19"/>
      <c r="BS68" s="112">
        <v>339.42</v>
      </c>
      <c r="BT68" s="19"/>
      <c r="BU68" s="112">
        <f t="shared" si="43"/>
        <v>3791.0400000000004</v>
      </c>
      <c r="BV68" s="545"/>
      <c r="BW68" s="159"/>
      <c r="BX68" s="549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18"/>
    </row>
    <row r="69" spans="1:88" s="79" customFormat="1" ht="27" customHeight="1">
      <c r="A69" s="716" t="s">
        <v>110</v>
      </c>
      <c r="B69" s="17" t="s">
        <v>468</v>
      </c>
      <c r="C69" s="112">
        <v>126.49</v>
      </c>
      <c r="D69" s="19">
        <f t="shared" ref="D69:D76" si="44">C69/V69-1</f>
        <v>-0.11730635031402659</v>
      </c>
      <c r="E69" s="112">
        <v>137.36000000000001</v>
      </c>
      <c r="F69" s="19">
        <f t="shared" ref="F69:F76" si="45">E69/X69-1</f>
        <v>-2.2348754448398456E-2</v>
      </c>
      <c r="G69" s="112">
        <v>127.76</v>
      </c>
      <c r="H69" s="19">
        <f t="shared" ref="H69:H76" si="46">G69/Z69-1</f>
        <v>-1.4957594448727685E-2</v>
      </c>
      <c r="I69" s="112">
        <v>127.48</v>
      </c>
      <c r="J69" s="19">
        <f t="shared" ref="J69:J76" si="47">I69/AB69-1</f>
        <v>1.0943695479778137E-2</v>
      </c>
      <c r="K69" s="112">
        <v>130.41999999999999</v>
      </c>
      <c r="L69" s="19">
        <f t="shared" ref="L69:L76" si="48">K69/AD69-1</f>
        <v>-6.702208682406896E-3</v>
      </c>
      <c r="M69" s="25" t="s">
        <v>607</v>
      </c>
      <c r="N69" s="19">
        <f t="shared" ref="N69:N76" si="49">M69/AF69-1</f>
        <v>7.5950448526270753E-2</v>
      </c>
      <c r="O69" s="112">
        <v>115.84</v>
      </c>
      <c r="P69" s="19">
        <f t="shared" ref="P69:P76" si="50">O69/AH69-1</f>
        <v>3.4932547127669134E-2</v>
      </c>
      <c r="Q69" s="588"/>
      <c r="R69" s="126"/>
      <c r="S69" s="109">
        <f t="shared" ref="S69:S76" si="51">C69+E69+G69+I69+K69+M69+O69+Q69</f>
        <v>891.29000000000008</v>
      </c>
      <c r="T69" s="53">
        <f t="shared" ref="T69:T76" si="52">S69/SUM(V69+X69+Z69+AB69+AD69+AF69+AH69+AJ69)-1</f>
        <v>-0.11556437608533865</v>
      </c>
      <c r="U69" s="540">
        <f t="shared" ref="U69:U76" si="53">V69+X69+Z69+AB69+AD69+AF69</f>
        <v>787.95</v>
      </c>
      <c r="V69" s="112">
        <v>143.30000000000001</v>
      </c>
      <c r="W69" s="19">
        <f t="shared" ref="W69:W76" si="54">V69/AW69-1</f>
        <v>1.0720835096628578E-2</v>
      </c>
      <c r="X69" s="112">
        <v>140.5</v>
      </c>
      <c r="Y69" s="19">
        <f>X69/AY69-1</f>
        <v>-2.7008310249307499E-2</v>
      </c>
      <c r="Z69" s="112">
        <v>129.69999999999999</v>
      </c>
      <c r="AA69" s="19">
        <f>Z69/BA69-1</f>
        <v>-2.3343373493976083E-2</v>
      </c>
      <c r="AB69" s="112">
        <v>126.1</v>
      </c>
      <c r="AC69" s="19">
        <f>AB69/BC69-1</f>
        <v>9.6076861489189369E-3</v>
      </c>
      <c r="AD69" s="112">
        <v>131.30000000000001</v>
      </c>
      <c r="AE69" s="19">
        <f>AD69/BE69-1</f>
        <v>1.5625E-2</v>
      </c>
      <c r="AF69" s="25" t="s">
        <v>608</v>
      </c>
      <c r="AG69" s="19">
        <f t="shared" ref="AG69:AG76" si="55">AF69/BG69-1</f>
        <v>-0.10594256034219363</v>
      </c>
      <c r="AH69" s="112">
        <v>111.93</v>
      </c>
      <c r="AI69" s="19">
        <f t="shared" ref="AI69:AI76" si="56">AH69/BI69-1</f>
        <v>-0.13979403627420839</v>
      </c>
      <c r="AJ69" s="112">
        <v>107.87</v>
      </c>
      <c r="AK69" s="19">
        <f t="shared" ref="AK69:AK76" si="57">AJ69/BK69-1</f>
        <v>-0.16028335668690641</v>
      </c>
      <c r="AL69" s="112">
        <v>104.36</v>
      </c>
      <c r="AM69" s="19">
        <f t="shared" ref="AM69:AM76" si="58">AL69/BM69-1</f>
        <v>-0.19827917338864554</v>
      </c>
      <c r="AN69" s="112">
        <v>116.35</v>
      </c>
      <c r="AO69" s="19">
        <f t="shared" ref="AO69:AO76" si="59">AN69/BO69-1</f>
        <v>-0.14711919073449642</v>
      </c>
      <c r="AP69" s="112">
        <v>112.13</v>
      </c>
      <c r="AQ69" s="19">
        <f t="shared" ref="AQ69:AQ76" si="60">AP69/BQ69-1</f>
        <v>-0.13944742900997709</v>
      </c>
      <c r="AR69" s="112">
        <v>116.94</v>
      </c>
      <c r="AS69" s="19">
        <f t="shared" ref="AS69:AS76" si="61">AR69/BS69-1</f>
        <v>-0.11072243346007604</v>
      </c>
      <c r="AT69" s="112">
        <f t="shared" ref="AT69:AT76" si="62">V69+X69+Z69+AB69+AD69+AF69+AH69+AJ69+AL69+AN69+AP69+AR69</f>
        <v>1457.5300000000002</v>
      </c>
      <c r="AU69" s="19">
        <f t="shared" ref="AU69:AU76" si="63">AT69/(AW69+AY69+BA69+BC69+BE69+BG69+BI69+BK69+BM69+BO69+BQ69+BS69)-1</f>
        <v>-8.391942427956367E-2</v>
      </c>
      <c r="AV69" s="21"/>
      <c r="AW69" s="540">
        <v>141.78</v>
      </c>
      <c r="AX69" s="20">
        <f>AW69/BX69-1</f>
        <v>1.9787985865724611E-3</v>
      </c>
      <c r="AY69" s="540">
        <v>144.4</v>
      </c>
      <c r="AZ69" s="20">
        <f>AY69/BY69-1</f>
        <v>1.1204481792717047E-2</v>
      </c>
      <c r="BA69" s="540">
        <v>132.80000000000001</v>
      </c>
      <c r="BB69" s="20">
        <f>BA69/BZ69-1</f>
        <v>-7.4048249895411922E-2</v>
      </c>
      <c r="BC69" s="540">
        <v>124.9</v>
      </c>
      <c r="BD69" s="20">
        <f>BC69/CA69-1</f>
        <v>-9.1966557615412614E-2</v>
      </c>
      <c r="BE69" s="540">
        <v>129.28</v>
      </c>
      <c r="BF69" s="20">
        <f>BE69/CB69-1</f>
        <v>-7.3394495412844152E-2</v>
      </c>
      <c r="BG69" s="540">
        <v>130.91999999999999</v>
      </c>
      <c r="BH69" s="20">
        <f>BG69/CC69-1</f>
        <v>-2.4441132637853968E-2</v>
      </c>
      <c r="BI69" s="540">
        <v>130.12</v>
      </c>
      <c r="BJ69" s="20">
        <f>BI69/CD69-1</f>
        <v>-4.1120117907147979E-2</v>
      </c>
      <c r="BK69" s="540">
        <v>128.46</v>
      </c>
      <c r="BL69" s="20">
        <f>BK69/CE69-1</f>
        <v>5.3728160118120094E-2</v>
      </c>
      <c r="BM69" s="540">
        <v>130.16999999999999</v>
      </c>
      <c r="BN69" s="20">
        <f>BM69/CF69-1</f>
        <v>2.8686581318160043E-2</v>
      </c>
      <c r="BO69" s="540">
        <v>136.41999999999999</v>
      </c>
      <c r="BP69" s="20">
        <f>BO69/CG69-1</f>
        <v>4.1294557667353571E-2</v>
      </c>
      <c r="BQ69" s="540">
        <v>130.30000000000001</v>
      </c>
      <c r="BR69" s="20">
        <f>BQ69/CH69-1</f>
        <v>0.15055187637969114</v>
      </c>
      <c r="BS69" s="540">
        <v>131.5</v>
      </c>
      <c r="BT69" s="20">
        <f>BS69/CI69-1</f>
        <v>0.14547038327526129</v>
      </c>
      <c r="BU69" s="540">
        <f t="shared" ref="BU69:BU76" si="64">AW69+AY69+BA69+BC69+BE69+BG69+BI69+BK69+BM69+BO69+BQ69+BS69</f>
        <v>1591.05</v>
      </c>
      <c r="BV69" s="541">
        <f>BU69/CJ69-1</f>
        <v>5.5934774364807538E-3</v>
      </c>
      <c r="BW69" s="542"/>
      <c r="BX69" s="547">
        <v>141.5</v>
      </c>
      <c r="BY69" s="548">
        <v>142.80000000000001</v>
      </c>
      <c r="BZ69" s="548">
        <v>143.41999999999999</v>
      </c>
      <c r="CA69" s="548">
        <v>137.55000000000001</v>
      </c>
      <c r="CB69" s="548">
        <v>139.52000000000001</v>
      </c>
      <c r="CC69" s="548">
        <v>134.19999999999999</v>
      </c>
      <c r="CD69" s="548">
        <v>135.69999999999999</v>
      </c>
      <c r="CE69" s="548">
        <v>121.91</v>
      </c>
      <c r="CF69" s="548">
        <v>126.54</v>
      </c>
      <c r="CG69" s="548">
        <v>131.01</v>
      </c>
      <c r="CH69" s="548">
        <v>113.25</v>
      </c>
      <c r="CI69" s="548">
        <v>114.8</v>
      </c>
      <c r="CJ69" s="540">
        <f>BX69+BY69+BZ69+CA69+CB69+CC69+CD69+CE69+CF69+CG69+CH69+CI69</f>
        <v>1582.2</v>
      </c>
    </row>
    <row r="70" spans="1:88" s="80" customFormat="1" ht="27" customHeight="1">
      <c r="A70" s="597"/>
      <c r="B70" s="17" t="s">
        <v>469</v>
      </c>
      <c r="C70" s="112">
        <v>1465.45</v>
      </c>
      <c r="D70" s="19">
        <f t="shared" si="44"/>
        <v>-0.20291865195918457</v>
      </c>
      <c r="E70" s="112">
        <v>1586.93</v>
      </c>
      <c r="F70" s="19">
        <f t="shared" si="45"/>
        <v>-0.11026575465350963</v>
      </c>
      <c r="G70" s="112">
        <v>1476.36</v>
      </c>
      <c r="H70" s="19">
        <f t="shared" si="46"/>
        <v>-8.4393837910247904E-2</v>
      </c>
      <c r="I70" s="112">
        <v>1471.6</v>
      </c>
      <c r="J70" s="19">
        <f t="shared" si="47"/>
        <v>-6.2627395026498278E-2</v>
      </c>
      <c r="K70" s="112">
        <v>1504.78</v>
      </c>
      <c r="L70" s="19">
        <f t="shared" si="48"/>
        <v>-7.7716078892852258E-2</v>
      </c>
      <c r="M70" s="25" t="s">
        <v>609</v>
      </c>
      <c r="N70" s="19">
        <f t="shared" si="49"/>
        <v>-1.7188936354296303E-2</v>
      </c>
      <c r="O70" s="112">
        <v>1344.18</v>
      </c>
      <c r="P70" s="19">
        <f t="shared" si="50"/>
        <v>-6.4697041387180243E-2</v>
      </c>
      <c r="Q70" s="588"/>
      <c r="R70" s="126"/>
      <c r="S70" s="112">
        <f t="shared" si="51"/>
        <v>10303.31</v>
      </c>
      <c r="T70" s="19">
        <f t="shared" si="52"/>
        <v>-0.18307834536914591</v>
      </c>
      <c r="U70" s="540">
        <f t="shared" si="53"/>
        <v>9915.5</v>
      </c>
      <c r="V70" s="112">
        <v>1838.52</v>
      </c>
      <c r="W70" s="19">
        <f t="shared" si="54"/>
        <v>9.5545598313127034E-3</v>
      </c>
      <c r="X70" s="112">
        <v>1783.6</v>
      </c>
      <c r="Y70" s="19">
        <f>X70/AW70-1</f>
        <v>-2.0602706027060269E-2</v>
      </c>
      <c r="Z70" s="112">
        <v>1612.44</v>
      </c>
      <c r="AA70" s="19">
        <f>Z70/AY70-1</f>
        <v>-0.13190197260745973</v>
      </c>
      <c r="AB70" s="112">
        <v>1569.92</v>
      </c>
      <c r="AC70" s="19">
        <f>AB70/BA70-1</f>
        <v>-4.3653065948659142E-2</v>
      </c>
      <c r="AD70" s="112">
        <v>1631.58</v>
      </c>
      <c r="AE70" s="19">
        <f>AD70/BC70-1</f>
        <v>6.0452238117212787E-2</v>
      </c>
      <c r="AF70" s="25" t="s">
        <v>610</v>
      </c>
      <c r="AG70" s="19">
        <f t="shared" si="55"/>
        <v>-8.1612256426491836E-2</v>
      </c>
      <c r="AH70" s="112">
        <v>1437.16</v>
      </c>
      <c r="AI70" s="19">
        <f t="shared" si="56"/>
        <v>-0.10004821751736137</v>
      </c>
      <c r="AJ70" s="112">
        <v>1259.7</v>
      </c>
      <c r="AK70" s="19">
        <f t="shared" si="57"/>
        <v>-0.19914300609050573</v>
      </c>
      <c r="AL70" s="112">
        <v>1215.4000000000001</v>
      </c>
      <c r="AM70" s="19">
        <f t="shared" si="58"/>
        <v>-0.23825162640861397</v>
      </c>
      <c r="AN70" s="112">
        <v>1352.46</v>
      </c>
      <c r="AO70" s="19">
        <f t="shared" si="59"/>
        <v>-0.19518944104923031</v>
      </c>
      <c r="AP70" s="112">
        <v>1292.78</v>
      </c>
      <c r="AQ70" s="19">
        <f t="shared" si="60"/>
        <v>-0.18898131767480963</v>
      </c>
      <c r="AR70" s="112">
        <v>1348.11</v>
      </c>
      <c r="AS70" s="19">
        <f t="shared" si="61"/>
        <v>-0.16567025621982923</v>
      </c>
      <c r="AT70" s="112">
        <f t="shared" si="62"/>
        <v>17821.11</v>
      </c>
      <c r="AU70" s="19">
        <f t="shared" si="63"/>
        <v>-9.6149593647676501E-2</v>
      </c>
      <c r="AV70" s="18"/>
      <c r="AW70" s="112">
        <v>1821.12</v>
      </c>
      <c r="AX70" s="19"/>
      <c r="AY70" s="112">
        <v>1857.44</v>
      </c>
      <c r="AZ70" s="19"/>
      <c r="BA70" s="112">
        <v>1641.58</v>
      </c>
      <c r="BB70" s="19"/>
      <c r="BC70" s="112">
        <v>1538.57</v>
      </c>
      <c r="BD70" s="19"/>
      <c r="BE70" s="112">
        <v>1591.56</v>
      </c>
      <c r="BF70" s="19"/>
      <c r="BG70" s="112">
        <v>1610.91</v>
      </c>
      <c r="BH70" s="19"/>
      <c r="BI70" s="112">
        <v>1596.93</v>
      </c>
      <c r="BJ70" s="19"/>
      <c r="BK70" s="112">
        <v>1572.94</v>
      </c>
      <c r="BL70" s="19"/>
      <c r="BM70" s="112">
        <v>1595.54</v>
      </c>
      <c r="BN70" s="19"/>
      <c r="BO70" s="112">
        <v>1680.47</v>
      </c>
      <c r="BP70" s="20"/>
      <c r="BQ70" s="112">
        <v>1594.02</v>
      </c>
      <c r="BR70" s="19"/>
      <c r="BS70" s="112">
        <v>1615.8</v>
      </c>
      <c r="BT70" s="19"/>
      <c r="BU70" s="112">
        <f t="shared" si="64"/>
        <v>19716.88</v>
      </c>
      <c r="BV70" s="545"/>
      <c r="BW70" s="159"/>
      <c r="BX70" s="546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18"/>
    </row>
    <row r="71" spans="1:88" s="80" customFormat="1" ht="27" customHeight="1">
      <c r="A71" s="597"/>
      <c r="B71" s="17" t="s">
        <v>470</v>
      </c>
      <c r="C71" s="112">
        <v>71.59</v>
      </c>
      <c r="D71" s="19">
        <f t="shared" si="44"/>
        <v>-0.24729260855851121</v>
      </c>
      <c r="E71" s="112">
        <v>71.260000000000005</v>
      </c>
      <c r="F71" s="19">
        <f t="shared" si="45"/>
        <v>7.4487334137515182E-2</v>
      </c>
      <c r="G71" s="112">
        <v>67.010000000000005</v>
      </c>
      <c r="H71" s="19">
        <f t="shared" si="46"/>
        <v>9.2613729007011258E-2</v>
      </c>
      <c r="I71" s="112">
        <v>65.33</v>
      </c>
      <c r="J71" s="19">
        <f t="shared" si="47"/>
        <v>9.5222129086336871E-2</v>
      </c>
      <c r="K71" s="112">
        <v>65.94</v>
      </c>
      <c r="L71" s="19">
        <f t="shared" si="48"/>
        <v>6.2177835051546282E-2</v>
      </c>
      <c r="M71" s="25" t="s">
        <v>611</v>
      </c>
      <c r="N71" s="19">
        <f t="shared" si="49"/>
        <v>0.11549395877754076</v>
      </c>
      <c r="O71" s="112">
        <v>58</v>
      </c>
      <c r="P71" s="19">
        <f t="shared" si="50"/>
        <v>3.7567084078712121E-2</v>
      </c>
      <c r="Q71" s="588"/>
      <c r="R71" s="126"/>
      <c r="S71" s="112">
        <f t="shared" si="51"/>
        <v>461.90999999999997</v>
      </c>
      <c r="T71" s="19">
        <f t="shared" si="52"/>
        <v>-9.402765519270373E-2</v>
      </c>
      <c r="U71" s="540">
        <f t="shared" si="53"/>
        <v>400.77</v>
      </c>
      <c r="V71" s="112">
        <v>95.11</v>
      </c>
      <c r="W71" s="19">
        <f t="shared" si="54"/>
        <v>1.0303802846823862E-2</v>
      </c>
      <c r="X71" s="112">
        <v>66.319999999999993</v>
      </c>
      <c r="Y71" s="19">
        <f>X71/AY71-1</f>
        <v>-0.3403620449572311</v>
      </c>
      <c r="Z71" s="112">
        <v>61.33</v>
      </c>
      <c r="AA71" s="19">
        <f>Z71/BA71-1</f>
        <v>-0.34900753635495163</v>
      </c>
      <c r="AB71" s="112">
        <v>59.65</v>
      </c>
      <c r="AC71" s="19">
        <f>AB71/BC71-1</f>
        <v>-0.30135863199812596</v>
      </c>
      <c r="AD71" s="112">
        <v>62.08</v>
      </c>
      <c r="AE71" s="19">
        <f>AD71/BE71-1</f>
        <v>-0.2973401245048104</v>
      </c>
      <c r="AF71" s="25" t="s">
        <v>612</v>
      </c>
      <c r="AG71" s="19">
        <f t="shared" si="55"/>
        <v>-0.37096233374315413</v>
      </c>
      <c r="AH71" s="112">
        <v>55.9</v>
      </c>
      <c r="AI71" s="19">
        <f t="shared" si="56"/>
        <v>-0.37191011235955063</v>
      </c>
      <c r="AJ71" s="112">
        <v>53.18</v>
      </c>
      <c r="AK71" s="19">
        <f t="shared" si="57"/>
        <v>-0.39506313274940275</v>
      </c>
      <c r="AL71" s="112">
        <v>51.6</v>
      </c>
      <c r="AM71" s="19">
        <f t="shared" si="58"/>
        <v>-0.42042008311805013</v>
      </c>
      <c r="AN71" s="112">
        <v>60.24</v>
      </c>
      <c r="AO71" s="19">
        <f t="shared" si="59"/>
        <v>-0.34663774403470715</v>
      </c>
      <c r="AP71" s="112">
        <v>61.4</v>
      </c>
      <c r="AQ71" s="19">
        <f t="shared" si="60"/>
        <v>-0.30282729646871798</v>
      </c>
      <c r="AR71" s="112">
        <v>66.52</v>
      </c>
      <c r="AS71" s="19">
        <f t="shared" si="61"/>
        <v>-0.24785165083672545</v>
      </c>
      <c r="AT71" s="112">
        <f t="shared" si="62"/>
        <v>749.6099999999999</v>
      </c>
      <c r="AU71" s="19">
        <f t="shared" si="63"/>
        <v>-0.31022139610210364</v>
      </c>
      <c r="AV71" s="18"/>
      <c r="AW71" s="112">
        <v>94.14</v>
      </c>
      <c r="AX71" s="19"/>
      <c r="AY71" s="112">
        <v>100.54</v>
      </c>
      <c r="AZ71" s="19"/>
      <c r="BA71" s="112">
        <v>94.21</v>
      </c>
      <c r="BB71" s="19"/>
      <c r="BC71" s="112">
        <v>85.38</v>
      </c>
      <c r="BD71" s="19"/>
      <c r="BE71" s="112">
        <v>88.35</v>
      </c>
      <c r="BF71" s="19"/>
      <c r="BG71" s="112">
        <v>89.47</v>
      </c>
      <c r="BH71" s="19"/>
      <c r="BI71" s="112">
        <v>89</v>
      </c>
      <c r="BJ71" s="19">
        <f>BI71/CD71-1</f>
        <v>-9.0351594439901928E-2</v>
      </c>
      <c r="BK71" s="112">
        <v>87.91</v>
      </c>
      <c r="BL71" s="19">
        <f>BK71/CE71-1</f>
        <v>1.7092069279853739E-3</v>
      </c>
      <c r="BM71" s="112">
        <v>89.03</v>
      </c>
      <c r="BN71" s="19">
        <f>BM71/CF71-1</f>
        <v>-2.4007893005919767E-2</v>
      </c>
      <c r="BO71" s="112">
        <v>92.2</v>
      </c>
      <c r="BP71" s="19">
        <f>BO71/CG71-1</f>
        <v>-1.0729613733905574E-2</v>
      </c>
      <c r="BQ71" s="112">
        <v>88.07</v>
      </c>
      <c r="BR71" s="19">
        <f>BQ71/CH71-1</f>
        <v>0.10612911328811836</v>
      </c>
      <c r="BS71" s="112">
        <v>88.44</v>
      </c>
      <c r="BT71" s="19">
        <f>BS71/CI71-1</f>
        <v>0.10605302651325665</v>
      </c>
      <c r="BU71" s="112">
        <f t="shared" si="64"/>
        <v>1086.74</v>
      </c>
      <c r="BV71" s="545"/>
      <c r="BW71" s="159"/>
      <c r="BX71" s="549"/>
      <c r="BY71" s="27"/>
      <c r="BZ71" s="27"/>
      <c r="CA71" s="27"/>
      <c r="CB71" s="27"/>
      <c r="CC71" s="27"/>
      <c r="CD71" s="108">
        <v>97.84</v>
      </c>
      <c r="CE71" s="108">
        <v>87.76</v>
      </c>
      <c r="CF71" s="108">
        <v>91.22</v>
      </c>
      <c r="CG71" s="108">
        <v>93.2</v>
      </c>
      <c r="CH71" s="108">
        <v>79.62</v>
      </c>
      <c r="CI71" s="108">
        <v>79.959999999999994</v>
      </c>
      <c r="CJ71" s="112">
        <f>BX71+BY71+BZ71+CA71+CB71+CC71+CD71+CE71+CF71+CG71+CH71+CI71</f>
        <v>529.6</v>
      </c>
    </row>
    <row r="72" spans="1:88" s="80" customFormat="1" ht="27" customHeight="1">
      <c r="A72" s="598"/>
      <c r="B72" s="17" t="s">
        <v>471</v>
      </c>
      <c r="C72" s="112">
        <v>261</v>
      </c>
      <c r="D72" s="19">
        <f t="shared" si="44"/>
        <v>-0.23237551836710679</v>
      </c>
      <c r="E72" s="112">
        <v>259.32</v>
      </c>
      <c r="F72" s="19">
        <f t="shared" si="45"/>
        <v>8.32532687246752E-2</v>
      </c>
      <c r="G72" s="26" t="s">
        <v>613</v>
      </c>
      <c r="H72" s="19">
        <f t="shared" si="46"/>
        <v>9.3731771884955295E-2</v>
      </c>
      <c r="I72" s="112">
        <v>237.56</v>
      </c>
      <c r="J72" s="19">
        <f t="shared" si="47"/>
        <v>9.6413901324595042E-2</v>
      </c>
      <c r="K72" s="112">
        <v>239.74</v>
      </c>
      <c r="L72" s="19">
        <f t="shared" si="48"/>
        <v>6.2677304964539049E-2</v>
      </c>
      <c r="M72" s="25" t="s">
        <v>614</v>
      </c>
      <c r="N72" s="19">
        <f t="shared" si="49"/>
        <v>0.1199155040282962</v>
      </c>
      <c r="O72" s="112">
        <v>209.99</v>
      </c>
      <c r="P72" s="19">
        <f t="shared" si="50"/>
        <v>4.1565398541739018E-2</v>
      </c>
      <c r="Q72" s="588"/>
      <c r="R72" s="126"/>
      <c r="S72" s="112">
        <f t="shared" si="51"/>
        <v>1679.34</v>
      </c>
      <c r="T72" s="19">
        <f t="shared" si="52"/>
        <v>-8.8053695648632413E-2</v>
      </c>
      <c r="U72" s="540">
        <f t="shared" si="53"/>
        <v>1448.1</v>
      </c>
      <c r="V72" s="112">
        <v>340.01</v>
      </c>
      <c r="W72" s="19">
        <f t="shared" si="54"/>
        <v>2.9497654936432305E-3</v>
      </c>
      <c r="X72" s="112">
        <v>239.39</v>
      </c>
      <c r="Y72" s="19">
        <f>X72/AY72-1</f>
        <v>-0.31591129907984228</v>
      </c>
      <c r="Z72" s="112">
        <v>222.87</v>
      </c>
      <c r="AA72" s="19">
        <f>Z72/BA72-1</f>
        <v>-0.32677843226098779</v>
      </c>
      <c r="AB72" s="112">
        <v>216.67</v>
      </c>
      <c r="AC72" s="19">
        <f>AB72/BC72-1</f>
        <v>-0.29789371354504224</v>
      </c>
      <c r="AD72" s="112">
        <v>225.6</v>
      </c>
      <c r="AE72" s="19">
        <f>AD72/BE72-1</f>
        <v>-0.29354293229786432</v>
      </c>
      <c r="AF72" s="25" t="s">
        <v>615</v>
      </c>
      <c r="AG72" s="19">
        <f t="shared" si="55"/>
        <v>-0.37052384191972287</v>
      </c>
      <c r="AH72" s="112">
        <v>201.61</v>
      </c>
      <c r="AI72" s="19">
        <f t="shared" si="56"/>
        <v>-0.37362910491813461</v>
      </c>
      <c r="AJ72" s="112">
        <v>191.78</v>
      </c>
      <c r="AK72" s="19">
        <f t="shared" si="57"/>
        <v>-0.39706991951710258</v>
      </c>
      <c r="AL72" s="112">
        <v>186.31</v>
      </c>
      <c r="AM72" s="19">
        <f t="shared" si="58"/>
        <v>-0.42150530956964538</v>
      </c>
      <c r="AN72" s="112">
        <v>218.24</v>
      </c>
      <c r="AO72" s="19">
        <f t="shared" si="59"/>
        <v>-0.34497869019749083</v>
      </c>
      <c r="AP72" s="112">
        <v>224.01</v>
      </c>
      <c r="AQ72" s="19">
        <f t="shared" si="60"/>
        <v>-0.29596454836884789</v>
      </c>
      <c r="AR72" s="112">
        <v>243.07</v>
      </c>
      <c r="AS72" s="19">
        <f t="shared" si="61"/>
        <v>-0.23862176977290528</v>
      </c>
      <c r="AT72" s="112">
        <f t="shared" si="62"/>
        <v>2713.1200000000003</v>
      </c>
      <c r="AU72" s="19">
        <f t="shared" si="63"/>
        <v>-0.30503030271981613</v>
      </c>
      <c r="AV72" s="18"/>
      <c r="AW72" s="112">
        <v>339.01</v>
      </c>
      <c r="AX72" s="19"/>
      <c r="AY72" s="112">
        <v>349.94</v>
      </c>
      <c r="AZ72" s="19"/>
      <c r="BA72" s="112">
        <v>331.05</v>
      </c>
      <c r="BB72" s="19"/>
      <c r="BC72" s="112">
        <v>308.60000000000002</v>
      </c>
      <c r="BD72" s="19"/>
      <c r="BE72" s="112">
        <v>319.33999999999997</v>
      </c>
      <c r="BF72" s="19"/>
      <c r="BG72" s="112">
        <v>323.38</v>
      </c>
      <c r="BH72" s="19"/>
      <c r="BI72" s="112">
        <v>321.87</v>
      </c>
      <c r="BJ72" s="19"/>
      <c r="BK72" s="112">
        <v>318.08</v>
      </c>
      <c r="BL72" s="19"/>
      <c r="BM72" s="112">
        <v>322.06</v>
      </c>
      <c r="BN72" s="19"/>
      <c r="BO72" s="112">
        <v>333.18</v>
      </c>
      <c r="BP72" s="20"/>
      <c r="BQ72" s="112">
        <v>318.18</v>
      </c>
      <c r="BR72" s="19"/>
      <c r="BS72" s="112">
        <v>319.25</v>
      </c>
      <c r="BT72" s="19"/>
      <c r="BU72" s="112">
        <f t="shared" si="64"/>
        <v>3903.9399999999991</v>
      </c>
      <c r="BV72" s="545"/>
      <c r="BW72" s="159"/>
      <c r="BX72" s="549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18"/>
    </row>
    <row r="73" spans="1:88" s="79" customFormat="1" ht="27" customHeight="1">
      <c r="A73" s="716" t="s">
        <v>112</v>
      </c>
      <c r="B73" s="17" t="s">
        <v>468</v>
      </c>
      <c r="C73" s="112">
        <v>10.1</v>
      </c>
      <c r="D73" s="19">
        <f t="shared" si="44"/>
        <v>0.22424242424242413</v>
      </c>
      <c r="E73" s="112">
        <v>7</v>
      </c>
      <c r="F73" s="19">
        <f t="shared" si="45"/>
        <v>0</v>
      </c>
      <c r="G73" s="112">
        <v>10</v>
      </c>
      <c r="H73" s="19">
        <f t="shared" si="46"/>
        <v>3.1991744066047545E-2</v>
      </c>
      <c r="I73" s="112">
        <v>9.8000000000000007</v>
      </c>
      <c r="J73" s="19">
        <f t="shared" si="47"/>
        <v>0</v>
      </c>
      <c r="K73" s="112">
        <v>10</v>
      </c>
      <c r="L73" s="19">
        <f t="shared" si="48"/>
        <v>-4.7619047619047672E-2</v>
      </c>
      <c r="M73" s="25" t="s">
        <v>616</v>
      </c>
      <c r="N73" s="19">
        <f t="shared" si="49"/>
        <v>2.9556650246305383E-2</v>
      </c>
      <c r="O73" s="112">
        <v>11.1</v>
      </c>
      <c r="P73" s="19">
        <f t="shared" si="50"/>
        <v>4.7169811320754818E-2</v>
      </c>
      <c r="Q73" s="588"/>
      <c r="R73" s="126"/>
      <c r="S73" s="109">
        <f t="shared" si="51"/>
        <v>68.45</v>
      </c>
      <c r="T73" s="53">
        <f t="shared" si="52"/>
        <v>-9.1210833775889455E-2</v>
      </c>
      <c r="U73" s="540">
        <f t="shared" si="53"/>
        <v>55.389999999999993</v>
      </c>
      <c r="V73" s="112">
        <v>8.25</v>
      </c>
      <c r="W73" s="19">
        <f t="shared" si="54"/>
        <v>-5.0632911392405E-2</v>
      </c>
      <c r="X73" s="112">
        <v>7</v>
      </c>
      <c r="Y73" s="19">
        <f>X73/AY73-1</f>
        <v>-6.6666666666666652E-2</v>
      </c>
      <c r="Z73" s="112">
        <v>9.69</v>
      </c>
      <c r="AA73" s="19">
        <f>Z73/BA73-1</f>
        <v>0.30067114093959724</v>
      </c>
      <c r="AB73" s="112">
        <v>9.8000000000000007</v>
      </c>
      <c r="AC73" s="19">
        <f>AB73/BC73-1</f>
        <v>0.21287128712871284</v>
      </c>
      <c r="AD73" s="112">
        <v>10.5</v>
      </c>
      <c r="AE73" s="19">
        <f>AD73/BE73-1</f>
        <v>0.20689655172413812</v>
      </c>
      <c r="AF73" s="25" t="s">
        <v>617</v>
      </c>
      <c r="AG73" s="19">
        <f t="shared" si="55"/>
        <v>0.16000000000000014</v>
      </c>
      <c r="AH73" s="112">
        <v>10.6</v>
      </c>
      <c r="AI73" s="19">
        <f t="shared" si="56"/>
        <v>0.10878661087866104</v>
      </c>
      <c r="AJ73" s="112">
        <v>9.33</v>
      </c>
      <c r="AK73" s="19">
        <f t="shared" si="57"/>
        <v>7.9861111111110938E-2</v>
      </c>
      <c r="AL73" s="112">
        <v>9.36</v>
      </c>
      <c r="AM73" s="19">
        <f t="shared" si="58"/>
        <v>5.1685393258426915E-2</v>
      </c>
      <c r="AN73" s="112">
        <v>9.6</v>
      </c>
      <c r="AO73" s="19">
        <f t="shared" si="59"/>
        <v>0.10344827586206895</v>
      </c>
      <c r="AP73" s="112">
        <v>9.25</v>
      </c>
      <c r="AQ73" s="19">
        <f t="shared" si="60"/>
        <v>0.10119047619047605</v>
      </c>
      <c r="AR73" s="112">
        <v>10</v>
      </c>
      <c r="AS73" s="19">
        <f t="shared" si="61"/>
        <v>0.14942528735632199</v>
      </c>
      <c r="AT73" s="112">
        <f t="shared" si="62"/>
        <v>113.52999999999999</v>
      </c>
      <c r="AU73" s="19">
        <f t="shared" si="63"/>
        <v>0.11227588909571828</v>
      </c>
      <c r="AV73" s="21"/>
      <c r="AW73" s="540">
        <v>8.69</v>
      </c>
      <c r="AX73" s="20">
        <f>AW73/BX73-1</f>
        <v>0.97499999999999964</v>
      </c>
      <c r="AY73" s="540">
        <v>7.5</v>
      </c>
      <c r="AZ73" s="20">
        <f>AY73/BY73-1</f>
        <v>7.7586206896551824E-2</v>
      </c>
      <c r="BA73" s="540">
        <v>7.45</v>
      </c>
      <c r="BB73" s="20">
        <f>BA73/BZ73-1</f>
        <v>-0.12352941176470589</v>
      </c>
      <c r="BC73" s="540">
        <v>8.08</v>
      </c>
      <c r="BD73" s="20">
        <f>BC73/CA73-1</f>
        <v>-3.8095238095238182E-2</v>
      </c>
      <c r="BE73" s="540">
        <v>8.6999999999999993</v>
      </c>
      <c r="BF73" s="20">
        <f>BE73/CB73-1</f>
        <v>-5.2287581699346442E-2</v>
      </c>
      <c r="BG73" s="540">
        <v>8.75</v>
      </c>
      <c r="BH73" s="20">
        <f>BG73/CC73-1</f>
        <v>9.7867001254705155E-2</v>
      </c>
      <c r="BI73" s="540">
        <v>9.56</v>
      </c>
      <c r="BJ73" s="20">
        <f>BI73/CD73-1</f>
        <v>1.9189765458422103E-2</v>
      </c>
      <c r="BK73" s="540">
        <v>8.64</v>
      </c>
      <c r="BL73" s="20">
        <f>BK73/CE73-1</f>
        <v>-6.8965517241378338E-3</v>
      </c>
      <c r="BM73" s="540">
        <v>8.9</v>
      </c>
      <c r="BN73" s="20">
        <f>BM73/CF73-1</f>
        <v>4.8292108362779862E-2</v>
      </c>
      <c r="BO73" s="540">
        <v>8.6999999999999993</v>
      </c>
      <c r="BP73" s="20">
        <f>BO73/CG73-1</f>
        <v>-6.85224839400429E-2</v>
      </c>
      <c r="BQ73" s="540">
        <v>8.4</v>
      </c>
      <c r="BR73" s="20">
        <f>BQ73/CH73-1</f>
        <v>-0.10352187833511195</v>
      </c>
      <c r="BS73" s="540">
        <v>8.6999999999999993</v>
      </c>
      <c r="BT73" s="20">
        <f>BS73/CI73-1</f>
        <v>0</v>
      </c>
      <c r="BU73" s="540">
        <f t="shared" si="64"/>
        <v>102.07000000000002</v>
      </c>
      <c r="BV73" s="541">
        <f>BU73/CJ73-1</f>
        <v>2.6964483348425716E-2</v>
      </c>
      <c r="BW73" s="542"/>
      <c r="BX73" s="547">
        <v>4.4000000000000004</v>
      </c>
      <c r="BY73" s="548">
        <v>6.96</v>
      </c>
      <c r="BZ73" s="548">
        <v>8.5</v>
      </c>
      <c r="CA73" s="548">
        <v>8.4</v>
      </c>
      <c r="CB73" s="548">
        <v>9.18</v>
      </c>
      <c r="CC73" s="548">
        <v>7.97</v>
      </c>
      <c r="CD73" s="548">
        <v>9.3800000000000008</v>
      </c>
      <c r="CE73" s="548">
        <v>8.6999999999999993</v>
      </c>
      <c r="CF73" s="548">
        <v>8.49</v>
      </c>
      <c r="CG73" s="548">
        <v>9.34</v>
      </c>
      <c r="CH73" s="548">
        <v>9.3699999999999992</v>
      </c>
      <c r="CI73" s="548">
        <v>8.6999999999999993</v>
      </c>
      <c r="CJ73" s="540">
        <f>BX73+BY73+BZ73+CA73+CB73+CC73+CD73+CE73+CF73+CG73+CH73+CI73</f>
        <v>99.39</v>
      </c>
    </row>
    <row r="74" spans="1:88" s="80" customFormat="1" ht="27" customHeight="1">
      <c r="A74" s="597"/>
      <c r="B74" s="17" t="s">
        <v>469</v>
      </c>
      <c r="C74" s="112">
        <v>95.95</v>
      </c>
      <c r="D74" s="19">
        <f t="shared" si="44"/>
        <v>0.22416432763460081</v>
      </c>
      <c r="E74" s="112">
        <v>66.5</v>
      </c>
      <c r="F74" s="19">
        <f t="shared" si="45"/>
        <v>0</v>
      </c>
      <c r="G74" s="112">
        <v>95</v>
      </c>
      <c r="H74" s="19">
        <f t="shared" si="46"/>
        <v>3.1935694112535273E-2</v>
      </c>
      <c r="I74" s="112">
        <v>93.1</v>
      </c>
      <c r="J74" s="19">
        <f t="shared" si="47"/>
        <v>0</v>
      </c>
      <c r="K74" s="112">
        <v>95</v>
      </c>
      <c r="L74" s="19">
        <f t="shared" si="48"/>
        <v>-4.7619047619047672E-2</v>
      </c>
      <c r="M74" s="25" t="s">
        <v>618</v>
      </c>
      <c r="N74" s="19">
        <f t="shared" si="49"/>
        <v>2.9555117701959954E-2</v>
      </c>
      <c r="O74" s="112">
        <v>105.45</v>
      </c>
      <c r="P74" s="19">
        <f t="shared" si="50"/>
        <v>4.7169811320754818E-2</v>
      </c>
      <c r="Q74" s="588"/>
      <c r="R74" s="126"/>
      <c r="S74" s="112">
        <f t="shared" si="51"/>
        <v>650.28</v>
      </c>
      <c r="T74" s="19">
        <f t="shared" si="52"/>
        <v>-9.1229247023310478E-2</v>
      </c>
      <c r="U74" s="540">
        <f t="shared" si="53"/>
        <v>526.22</v>
      </c>
      <c r="V74" s="112">
        <v>78.38</v>
      </c>
      <c r="W74" s="19">
        <f t="shared" si="54"/>
        <v>-5.0629844961240345E-2</v>
      </c>
      <c r="X74" s="112">
        <v>66.5</v>
      </c>
      <c r="Y74" s="19">
        <f>X74/AW74-1</f>
        <v>-0.19452519379844968</v>
      </c>
      <c r="Z74" s="112">
        <v>92.06</v>
      </c>
      <c r="AA74" s="19">
        <f>Z74/AY74-1</f>
        <v>0.29207017543859659</v>
      </c>
      <c r="AB74" s="112">
        <v>93.1</v>
      </c>
      <c r="AC74" s="19">
        <f>AB74/BA74-1</f>
        <v>0.31534331732127718</v>
      </c>
      <c r="AD74" s="112">
        <v>99.75</v>
      </c>
      <c r="AE74" s="19">
        <f>AD74/BC74-1</f>
        <v>0.29950495049504933</v>
      </c>
      <c r="AF74" s="25" t="s">
        <v>619</v>
      </c>
      <c r="AG74" s="19">
        <f t="shared" si="55"/>
        <v>0.15999037651870585</v>
      </c>
      <c r="AH74" s="112">
        <v>100.7</v>
      </c>
      <c r="AI74" s="19">
        <f t="shared" si="56"/>
        <v>0.10878661087866126</v>
      </c>
      <c r="AJ74" s="112">
        <v>88.64</v>
      </c>
      <c r="AK74" s="19">
        <f t="shared" si="57"/>
        <v>7.9922027290448394E-2</v>
      </c>
      <c r="AL74" s="112">
        <v>88.92</v>
      </c>
      <c r="AM74" s="19">
        <f t="shared" si="58"/>
        <v>5.1685393258426915E-2</v>
      </c>
      <c r="AN74" s="112">
        <v>91.2</v>
      </c>
      <c r="AO74" s="19">
        <f t="shared" si="59"/>
        <v>0.10344827586206895</v>
      </c>
      <c r="AP74" s="112">
        <v>87.88</v>
      </c>
      <c r="AQ74" s="19">
        <f t="shared" si="60"/>
        <v>0.10125313283208026</v>
      </c>
      <c r="AR74" s="112">
        <v>95</v>
      </c>
      <c r="AS74" s="19">
        <f t="shared" si="61"/>
        <v>0.14942528735632177</v>
      </c>
      <c r="AT74" s="112">
        <f t="shared" si="62"/>
        <v>1078.56</v>
      </c>
      <c r="AU74" s="19">
        <f t="shared" si="63"/>
        <v>0.11228446497813716</v>
      </c>
      <c r="AV74" s="18"/>
      <c r="AW74" s="112">
        <v>82.56</v>
      </c>
      <c r="AX74" s="19"/>
      <c r="AY74" s="112">
        <v>71.25</v>
      </c>
      <c r="AZ74" s="19"/>
      <c r="BA74" s="112">
        <v>70.78</v>
      </c>
      <c r="BB74" s="19"/>
      <c r="BC74" s="112">
        <v>76.760000000000005</v>
      </c>
      <c r="BD74" s="19"/>
      <c r="BE74" s="112">
        <v>82.65</v>
      </c>
      <c r="BF74" s="19"/>
      <c r="BG74" s="112">
        <v>83.13</v>
      </c>
      <c r="BH74" s="19"/>
      <c r="BI74" s="112">
        <v>90.82</v>
      </c>
      <c r="BJ74" s="19"/>
      <c r="BK74" s="112">
        <v>82.08</v>
      </c>
      <c r="BL74" s="19"/>
      <c r="BM74" s="112">
        <v>84.55</v>
      </c>
      <c r="BN74" s="19"/>
      <c r="BO74" s="112">
        <v>82.65</v>
      </c>
      <c r="BP74" s="20"/>
      <c r="BQ74" s="112">
        <v>79.8</v>
      </c>
      <c r="BR74" s="19"/>
      <c r="BS74" s="112">
        <v>82.65</v>
      </c>
      <c r="BT74" s="19"/>
      <c r="BU74" s="112">
        <f t="shared" si="64"/>
        <v>969.68</v>
      </c>
      <c r="BV74" s="545"/>
      <c r="BW74" s="159"/>
      <c r="BX74" s="546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18"/>
    </row>
    <row r="75" spans="1:88" s="80" customFormat="1" ht="27" customHeight="1">
      <c r="A75" s="597"/>
      <c r="B75" s="17" t="s">
        <v>470</v>
      </c>
      <c r="C75" s="112">
        <v>9.0500000000000007</v>
      </c>
      <c r="D75" s="19">
        <f t="shared" si="44"/>
        <v>0.13836477987421381</v>
      </c>
      <c r="E75" s="112">
        <v>6.2</v>
      </c>
      <c r="F75" s="19">
        <f t="shared" si="45"/>
        <v>-8.5545722713864292E-2</v>
      </c>
      <c r="G75" s="112">
        <v>9.1999999999999993</v>
      </c>
      <c r="H75" s="19">
        <f t="shared" si="46"/>
        <v>5.4644808743167239E-3</v>
      </c>
      <c r="I75" s="112">
        <v>9</v>
      </c>
      <c r="J75" s="19">
        <f t="shared" si="47"/>
        <v>-3.2258064516129115E-2</v>
      </c>
      <c r="K75" s="112">
        <v>9.1</v>
      </c>
      <c r="L75" s="19">
        <f t="shared" si="48"/>
        <v>-7.1428571428571508E-2</v>
      </c>
      <c r="M75" s="25" t="s">
        <v>620</v>
      </c>
      <c r="N75" s="19">
        <f t="shared" si="49"/>
        <v>-1.0548523206751037E-2</v>
      </c>
      <c r="O75" s="112">
        <v>9.8000000000000007</v>
      </c>
      <c r="P75" s="19">
        <f t="shared" si="50"/>
        <v>0</v>
      </c>
      <c r="Q75" s="588"/>
      <c r="R75" s="126"/>
      <c r="S75" s="112">
        <f t="shared" si="51"/>
        <v>61.730000000000004</v>
      </c>
      <c r="T75" s="19">
        <f t="shared" si="52"/>
        <v>-0.12921427563831278</v>
      </c>
      <c r="U75" s="540">
        <f t="shared" si="53"/>
        <v>52.460000000000008</v>
      </c>
      <c r="V75" s="112">
        <v>7.95</v>
      </c>
      <c r="W75" s="19">
        <f t="shared" si="54"/>
        <v>-6.360424028268552E-2</v>
      </c>
      <c r="X75" s="112">
        <v>6.78</v>
      </c>
      <c r="Y75" s="19">
        <f>X75/AY75-1</f>
        <v>-7.1232876712328697E-2</v>
      </c>
      <c r="Z75" s="112">
        <v>9.15</v>
      </c>
      <c r="AA75" s="19">
        <f>Z75/BA75-1</f>
        <v>0.26206896551724146</v>
      </c>
      <c r="AB75" s="112">
        <v>9.3000000000000007</v>
      </c>
      <c r="AC75" s="19">
        <f>AB75/BC75-1</f>
        <v>0.22368421052631593</v>
      </c>
      <c r="AD75" s="112">
        <v>9.8000000000000007</v>
      </c>
      <c r="AE75" s="19">
        <f>AD75/BE75-1</f>
        <v>0.20987654320987659</v>
      </c>
      <c r="AF75" s="25" t="s">
        <v>621</v>
      </c>
      <c r="AG75" s="19">
        <f t="shared" si="55"/>
        <v>0.14216867469879513</v>
      </c>
      <c r="AH75" s="112">
        <v>9.8000000000000007</v>
      </c>
      <c r="AI75" s="19">
        <f t="shared" si="56"/>
        <v>9.7424412094065049E-2</v>
      </c>
      <c r="AJ75" s="112">
        <v>8.6300000000000008</v>
      </c>
      <c r="AK75" s="19">
        <f t="shared" si="57"/>
        <v>4.2270531400966371E-2</v>
      </c>
      <c r="AL75" s="112">
        <v>8.76</v>
      </c>
      <c r="AM75" s="19">
        <f t="shared" si="58"/>
        <v>1.8604651162790642E-2</v>
      </c>
      <c r="AN75" s="112">
        <v>8.6999999999999993</v>
      </c>
      <c r="AO75" s="19">
        <f t="shared" si="59"/>
        <v>3.5714285714285587E-2</v>
      </c>
      <c r="AP75" s="112">
        <v>8.5</v>
      </c>
      <c r="AQ75" s="19">
        <f t="shared" si="60"/>
        <v>4.4226044226044259E-2</v>
      </c>
      <c r="AR75" s="112">
        <v>9.1</v>
      </c>
      <c r="AS75" s="19">
        <f t="shared" si="61"/>
        <v>8.3333333333333259E-2</v>
      </c>
      <c r="AT75" s="112">
        <f t="shared" si="62"/>
        <v>105.95</v>
      </c>
      <c r="AU75" s="19">
        <f t="shared" si="63"/>
        <v>8.3444114940177894E-2</v>
      </c>
      <c r="AV75" s="18"/>
      <c r="AW75" s="112">
        <v>8.49</v>
      </c>
      <c r="AX75" s="19"/>
      <c r="AY75" s="112">
        <v>7.3</v>
      </c>
      <c r="AZ75" s="19"/>
      <c r="BA75" s="112">
        <v>7.25</v>
      </c>
      <c r="BB75" s="19"/>
      <c r="BC75" s="112">
        <v>7.6</v>
      </c>
      <c r="BD75" s="19"/>
      <c r="BE75" s="112">
        <v>8.1</v>
      </c>
      <c r="BF75" s="19"/>
      <c r="BG75" s="112">
        <v>8.3000000000000007</v>
      </c>
      <c r="BH75" s="19"/>
      <c r="BI75" s="112">
        <v>8.93</v>
      </c>
      <c r="BJ75" s="19">
        <f>BI75/CD75-1</f>
        <v>-3.3482142857144126E-3</v>
      </c>
      <c r="BK75" s="112">
        <v>8.2799999999999994</v>
      </c>
      <c r="BL75" s="19">
        <f>BK75/CE75-1</f>
        <v>-4.8076923076924016E-3</v>
      </c>
      <c r="BM75" s="112">
        <v>8.6</v>
      </c>
      <c r="BN75" s="19">
        <f>BM75/CF75-1</f>
        <v>6.1728395061728447E-2</v>
      </c>
      <c r="BO75" s="112">
        <v>8.4</v>
      </c>
      <c r="BP75" s="19">
        <f>BO75/CG75-1</f>
        <v>-7.1823204419889541E-2</v>
      </c>
      <c r="BQ75" s="112">
        <v>8.14</v>
      </c>
      <c r="BR75" s="19">
        <f>BQ75/CH75-1</f>
        <v>-0.10451045104510448</v>
      </c>
      <c r="BS75" s="112">
        <v>8.4</v>
      </c>
      <c r="BT75" s="19">
        <f>BS75/CI75-1</f>
        <v>-1.1764705882352899E-2</v>
      </c>
      <c r="BU75" s="112">
        <f t="shared" si="64"/>
        <v>97.79</v>
      </c>
      <c r="BV75" s="545"/>
      <c r="BW75" s="159"/>
      <c r="BX75" s="549"/>
      <c r="BY75" s="27"/>
      <c r="BZ75" s="27"/>
      <c r="CA75" s="27"/>
      <c r="CB75" s="27"/>
      <c r="CC75" s="27"/>
      <c r="CD75" s="108">
        <v>8.9600000000000009</v>
      </c>
      <c r="CE75" s="108">
        <v>8.32</v>
      </c>
      <c r="CF75" s="108">
        <v>8.1</v>
      </c>
      <c r="CG75" s="108">
        <v>9.0500000000000007</v>
      </c>
      <c r="CH75" s="108">
        <v>9.09</v>
      </c>
      <c r="CI75" s="108">
        <v>8.5</v>
      </c>
      <c r="CJ75" s="112">
        <f>BX75+BY75+BZ75+CA75+CB75+CC75+CD75+CE75+CF75+CG75+CH75+CI75</f>
        <v>52.02000000000001</v>
      </c>
    </row>
    <row r="76" spans="1:88" s="80" customFormat="1" ht="27" customHeight="1">
      <c r="A76" s="598"/>
      <c r="B76" s="17" t="s">
        <v>471</v>
      </c>
      <c r="C76" s="112">
        <v>67.88</v>
      </c>
      <c r="D76" s="19">
        <f t="shared" si="44"/>
        <v>0.13835317793057178</v>
      </c>
      <c r="E76" s="112">
        <v>46.5</v>
      </c>
      <c r="F76" s="19">
        <f t="shared" si="45"/>
        <v>-8.5545722713864292E-2</v>
      </c>
      <c r="G76" s="26" t="s">
        <v>622</v>
      </c>
      <c r="H76" s="19">
        <f t="shared" si="46"/>
        <v>5.3912283258050753E-3</v>
      </c>
      <c r="I76" s="112">
        <v>67.5</v>
      </c>
      <c r="J76" s="19">
        <f t="shared" si="47"/>
        <v>-3.2258064516129004E-2</v>
      </c>
      <c r="K76" s="112">
        <v>68.25</v>
      </c>
      <c r="L76" s="19">
        <f t="shared" si="48"/>
        <v>-7.1428571428571397E-2</v>
      </c>
      <c r="M76" s="25" t="s">
        <v>623</v>
      </c>
      <c r="N76" s="19">
        <f t="shared" si="49"/>
        <v>-1.0548523206751037E-2</v>
      </c>
      <c r="O76" s="112">
        <v>73.5</v>
      </c>
      <c r="P76" s="19">
        <f t="shared" si="50"/>
        <v>0</v>
      </c>
      <c r="Q76" s="588"/>
      <c r="R76" s="126"/>
      <c r="S76" s="112">
        <f t="shared" si="51"/>
        <v>462.98</v>
      </c>
      <c r="T76" s="19">
        <f t="shared" si="52"/>
        <v>-0.1292294382064737</v>
      </c>
      <c r="U76" s="540">
        <f t="shared" si="53"/>
        <v>393.46000000000004</v>
      </c>
      <c r="V76" s="112">
        <v>59.63</v>
      </c>
      <c r="W76" s="19">
        <f t="shared" si="54"/>
        <v>-6.3599246231155759E-2</v>
      </c>
      <c r="X76" s="112">
        <v>50.85</v>
      </c>
      <c r="Y76" s="19">
        <f>X76/AY76-1</f>
        <v>-7.1232876712328697E-2</v>
      </c>
      <c r="Z76" s="112">
        <v>68.63</v>
      </c>
      <c r="AA76" s="19">
        <f>Z76/BA76-1</f>
        <v>0.26204486943729299</v>
      </c>
      <c r="AB76" s="112">
        <v>69.75</v>
      </c>
      <c r="AC76" s="19">
        <f>AB76/BC76-1</f>
        <v>0.22368421052631571</v>
      </c>
      <c r="AD76" s="112">
        <v>73.5</v>
      </c>
      <c r="AE76" s="19">
        <f>AD76/BE76-1</f>
        <v>0.20987654320987659</v>
      </c>
      <c r="AF76" s="25" t="s">
        <v>624</v>
      </c>
      <c r="AG76" s="19">
        <f t="shared" si="55"/>
        <v>0.14216867469879513</v>
      </c>
      <c r="AH76" s="112">
        <v>73.5</v>
      </c>
      <c r="AI76" s="19">
        <f t="shared" si="56"/>
        <v>9.7342490295610595E-2</v>
      </c>
      <c r="AJ76" s="112">
        <v>64.73</v>
      </c>
      <c r="AK76" s="19">
        <f t="shared" si="57"/>
        <v>4.2351046698872796E-2</v>
      </c>
      <c r="AL76" s="112">
        <v>65.7</v>
      </c>
      <c r="AM76" s="19">
        <f t="shared" si="58"/>
        <v>1.8604651162790642E-2</v>
      </c>
      <c r="AN76" s="112">
        <v>65.25</v>
      </c>
      <c r="AO76" s="19">
        <f t="shared" si="59"/>
        <v>3.5714285714285809E-2</v>
      </c>
      <c r="AP76" s="112">
        <v>63.75</v>
      </c>
      <c r="AQ76" s="19">
        <f t="shared" si="60"/>
        <v>4.4226044226044259E-2</v>
      </c>
      <c r="AR76" s="112">
        <v>68.25</v>
      </c>
      <c r="AS76" s="19">
        <f t="shared" si="61"/>
        <v>8.3333333333333259E-2</v>
      </c>
      <c r="AT76" s="112">
        <f t="shared" si="62"/>
        <v>794.6400000000001</v>
      </c>
      <c r="AU76" s="19">
        <f t="shared" si="63"/>
        <v>8.3442408376963373E-2</v>
      </c>
      <c r="AV76" s="18"/>
      <c r="AW76" s="112">
        <v>63.68</v>
      </c>
      <c r="AX76" s="19"/>
      <c r="AY76" s="112">
        <v>54.75</v>
      </c>
      <c r="AZ76" s="19"/>
      <c r="BA76" s="112">
        <v>54.38</v>
      </c>
      <c r="BB76" s="19"/>
      <c r="BC76" s="112">
        <v>57</v>
      </c>
      <c r="BD76" s="19"/>
      <c r="BE76" s="112">
        <v>60.75</v>
      </c>
      <c r="BF76" s="19"/>
      <c r="BG76" s="112">
        <v>62.25</v>
      </c>
      <c r="BH76" s="19"/>
      <c r="BI76" s="112">
        <v>66.98</v>
      </c>
      <c r="BJ76" s="19"/>
      <c r="BK76" s="112">
        <v>62.1</v>
      </c>
      <c r="BL76" s="19"/>
      <c r="BM76" s="112">
        <v>64.5</v>
      </c>
      <c r="BN76" s="19"/>
      <c r="BO76" s="112">
        <v>63</v>
      </c>
      <c r="BP76" s="20"/>
      <c r="BQ76" s="112">
        <v>61.05</v>
      </c>
      <c r="BR76" s="19"/>
      <c r="BS76" s="112">
        <v>63</v>
      </c>
      <c r="BT76" s="19"/>
      <c r="BU76" s="112">
        <f t="shared" si="64"/>
        <v>733.44</v>
      </c>
      <c r="BV76" s="545"/>
      <c r="BW76" s="159"/>
      <c r="BX76" s="550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18"/>
    </row>
    <row r="77" spans="1:88" s="80" customFormat="1">
      <c r="A77" s="551"/>
      <c r="B77" s="551"/>
      <c r="D77" s="169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26"/>
      <c r="S77" s="126"/>
      <c r="T77" s="169"/>
      <c r="U77" s="551"/>
      <c r="W77" s="169"/>
      <c r="Y77" s="169"/>
      <c r="AA77" s="169"/>
      <c r="AC77" s="169"/>
      <c r="AE77" s="169"/>
      <c r="AG77" s="169"/>
      <c r="AI77" s="169"/>
      <c r="AK77" s="169"/>
      <c r="AM77" s="169"/>
      <c r="AO77" s="169"/>
      <c r="AQ77" s="169"/>
      <c r="AR77" s="126"/>
      <c r="AS77" s="169"/>
      <c r="AT77" s="168"/>
      <c r="AU77" s="169"/>
      <c r="AV77" s="168"/>
    </row>
  </sheetData>
  <autoFilter ref="A3:CH76" xr:uid="{00000000-0009-0000-0000-000008000000}"/>
  <mergeCells count="113">
    <mergeCell ref="CH3:CH4"/>
    <mergeCell ref="CJ3:CJ4"/>
    <mergeCell ref="AT3:AT4"/>
    <mergeCell ref="A73:A76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CI3:CI4"/>
    <mergeCell ref="AA3:AA4"/>
    <mergeCell ref="CC3:CC4"/>
    <mergeCell ref="AM3:AM4"/>
    <mergeCell ref="A5:A8"/>
    <mergeCell ref="A9:A12"/>
    <mergeCell ref="V3:V4"/>
    <mergeCell ref="AN3:AN4"/>
    <mergeCell ref="AP3:AP4"/>
    <mergeCell ref="A69:A72"/>
    <mergeCell ref="AO3:AO4"/>
    <mergeCell ref="BY3:BY4"/>
    <mergeCell ref="A25:A28"/>
    <mergeCell ref="AQ3:AQ4"/>
    <mergeCell ref="BI3:BI4"/>
    <mergeCell ref="BK3:BK4"/>
    <mergeCell ref="BB1:BB2"/>
    <mergeCell ref="BD1:BD2"/>
    <mergeCell ref="M3:M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A13:A16"/>
    <mergeCell ref="AF3:AF4"/>
    <mergeCell ref="AH3:AH4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K3:K4"/>
    <mergeCell ref="C3:C4"/>
    <mergeCell ref="E3:E4"/>
    <mergeCell ref="Y3:Y4"/>
    <mergeCell ref="BG3:BG4"/>
    <mergeCell ref="AC3:AC4"/>
    <mergeCell ref="AE3:AE4"/>
    <mergeCell ref="CA3:CA4"/>
    <mergeCell ref="CD3:CD4"/>
    <mergeCell ref="AR3:AR4"/>
    <mergeCell ref="BB3:BB4"/>
    <mergeCell ref="BF1:BF2"/>
    <mergeCell ref="O3:O4"/>
    <mergeCell ref="AY3:AY4"/>
    <mergeCell ref="Q3:Q4"/>
    <mergeCell ref="S3:S4"/>
    <mergeCell ref="BS3:BS4"/>
    <mergeCell ref="BU3:BU4"/>
    <mergeCell ref="A49:A52"/>
    <mergeCell ref="BM3:BM4"/>
    <mergeCell ref="BJ1:BJ2"/>
    <mergeCell ref="BL1:BL2"/>
    <mergeCell ref="BN1:BN2"/>
    <mergeCell ref="AX1:AX2"/>
    <mergeCell ref="AZ1:AZ2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CE3:CE4"/>
    <mergeCell ref="A57:A60"/>
    <mergeCell ref="BD3:BD4"/>
    <mergeCell ref="A61:A64"/>
    <mergeCell ref="L3:L4"/>
    <mergeCell ref="N3:N4"/>
    <mergeCell ref="F3:F4"/>
    <mergeCell ref="X3:X4"/>
    <mergeCell ref="BF3:BF4"/>
  </mergeCells>
  <phoneticPr fontId="5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K77"/>
  <sheetViews>
    <sheetView topLeftCell="A7" workbookViewId="0">
      <pane xSplit="2" topLeftCell="K1" activePane="topRight" state="frozen"/>
      <selection pane="topRight" activeCell="S31" sqref="S31"/>
    </sheetView>
  </sheetViews>
  <sheetFormatPr defaultColWidth="9" defaultRowHeight="14.4"/>
  <cols>
    <col min="1" max="1" width="6.21875" style="10" customWidth="1"/>
    <col min="2" max="2" width="34" style="10" customWidth="1"/>
    <col min="3" max="3" width="11" style="10" customWidth="1"/>
    <col min="4" max="4" width="10.88671875" style="10" hidden="1" customWidth="1"/>
    <col min="5" max="5" width="11" style="10" customWidth="1"/>
    <col min="6" max="6" width="12" style="10" hidden="1" customWidth="1"/>
    <col min="7" max="7" width="11" style="10" customWidth="1"/>
    <col min="8" max="8" width="11.33203125" style="10" hidden="1" customWidth="1"/>
    <col min="9" max="9" width="11" style="10" customWidth="1"/>
    <col min="10" max="10" width="10.44140625" style="10" hidden="1" customWidth="1"/>
    <col min="11" max="11" width="11" style="10" customWidth="1"/>
    <col min="13" max="13" width="11" style="10" customWidth="1"/>
    <col min="15" max="15" width="11" style="10" customWidth="1"/>
    <col min="19" max="19" width="11.77734375" style="10" customWidth="1"/>
    <col min="20" max="20" width="12" style="10" customWidth="1"/>
    <col min="21" max="21" width="11.44140625" style="10" customWidth="1"/>
    <col min="22" max="22" width="11" style="10" customWidth="1"/>
    <col min="23" max="23" width="12" style="10" customWidth="1"/>
    <col min="24" max="24" width="11" style="10" customWidth="1"/>
    <col min="25" max="25" width="11.5546875" style="10" customWidth="1"/>
    <col min="26" max="26" width="11" style="10" customWidth="1"/>
    <col min="27" max="27" width="11.5546875" style="10" customWidth="1"/>
    <col min="28" max="28" width="11" style="10" customWidth="1"/>
    <col min="29" max="29" width="11.5546875" style="10" customWidth="1"/>
    <col min="30" max="30" width="11" style="10" customWidth="1"/>
    <col min="31" max="31" width="11.5546875" style="10" customWidth="1"/>
    <col min="32" max="32" width="11" style="10" customWidth="1"/>
    <col min="33" max="33" width="11.5546875" style="10" customWidth="1"/>
    <col min="34" max="34" width="11" style="10" customWidth="1"/>
    <col min="35" max="35" width="11.5546875" style="10" customWidth="1"/>
    <col min="36" max="36" width="11" style="10" customWidth="1"/>
    <col min="37" max="37" width="11.5546875" style="10" customWidth="1"/>
    <col min="38" max="38" width="11" style="10" customWidth="1"/>
    <col min="39" max="39" width="11.5546875" style="10" customWidth="1"/>
    <col min="40" max="40" width="11" style="10" customWidth="1"/>
    <col min="41" max="41" width="11.5546875" style="10" customWidth="1"/>
    <col min="42" max="42" width="11" style="10" customWidth="1"/>
    <col min="43" max="43" width="11.5546875" style="10" customWidth="1"/>
    <col min="44" max="44" width="11" style="10" customWidth="1"/>
    <col min="45" max="45" width="11.5546875" style="10" customWidth="1"/>
    <col min="46" max="46" width="12" style="10" customWidth="1"/>
    <col min="47" max="47" width="10.77734375" style="10" customWidth="1"/>
    <col min="48" max="48" width="11.88671875" style="10" customWidth="1"/>
    <col min="49" max="49" width="11" style="10" customWidth="1"/>
    <col min="50" max="50" width="13.109375" style="10" customWidth="1"/>
    <col min="51" max="51" width="11" style="10" customWidth="1"/>
    <col min="52" max="52" width="10" style="10" customWidth="1"/>
    <col min="53" max="53" width="11" style="10" customWidth="1"/>
    <col min="54" max="54" width="11.21875" style="10" customWidth="1"/>
    <col min="55" max="55" width="11" style="10" customWidth="1"/>
    <col min="56" max="56" width="13.109375" style="10" customWidth="1"/>
    <col min="57" max="57" width="11" style="10" customWidth="1"/>
    <col min="58" max="58" width="10.21875" style="10" customWidth="1"/>
    <col min="59" max="59" width="11" style="10" customWidth="1"/>
    <col min="60" max="60" width="12.33203125" style="10" customWidth="1"/>
    <col min="61" max="61" width="11" style="10" customWidth="1"/>
    <col min="62" max="62" width="11.44140625" style="10" customWidth="1"/>
    <col min="63" max="63" width="11" style="10" customWidth="1"/>
    <col min="64" max="64" width="13.109375" style="10" customWidth="1"/>
    <col min="65" max="65" width="11" style="10" customWidth="1"/>
    <col min="67" max="67" width="11" style="10" customWidth="1"/>
    <col min="69" max="69" width="11" style="10" customWidth="1"/>
    <col min="71" max="71" width="11" style="10" customWidth="1"/>
    <col min="72" max="72" width="14" style="10" customWidth="1"/>
    <col min="73" max="73" width="13" style="10" customWidth="1"/>
    <col min="76" max="84" width="11" style="10" customWidth="1"/>
    <col min="85" max="85" width="11.5546875" style="10" customWidth="1"/>
    <col min="86" max="86" width="11" style="10" customWidth="1"/>
    <col min="87" max="87" width="11.5546875" style="10" customWidth="1"/>
    <col min="88" max="88" width="13" style="10" customWidth="1"/>
    <col min="89" max="89" width="9" style="10" customWidth="1"/>
  </cols>
  <sheetData>
    <row r="1" spans="1:88" ht="25.8" customHeight="1">
      <c r="A1" s="726" t="s">
        <v>625</v>
      </c>
      <c r="B1" s="615"/>
      <c r="C1" s="531"/>
      <c r="D1" s="532"/>
      <c r="E1" s="531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88"/>
      <c r="R1" s="126"/>
      <c r="S1" s="531"/>
      <c r="T1" s="532"/>
      <c r="U1" s="552"/>
      <c r="V1" s="531"/>
      <c r="W1" s="532"/>
      <c r="X1" s="531"/>
      <c r="Y1" s="532"/>
      <c r="Z1" s="531"/>
      <c r="AA1" s="532"/>
      <c r="AB1" s="531"/>
      <c r="AC1" s="532"/>
      <c r="AD1" s="531"/>
      <c r="AE1" s="532"/>
      <c r="AF1" s="531"/>
      <c r="AG1" s="532"/>
      <c r="AH1" s="531"/>
      <c r="AI1" s="532"/>
      <c r="AJ1" s="531"/>
      <c r="AK1" s="532"/>
      <c r="AL1" s="531"/>
      <c r="AM1" s="532"/>
      <c r="AN1" s="531"/>
      <c r="AO1" s="532"/>
      <c r="AP1" s="531"/>
      <c r="AQ1" s="532"/>
      <c r="AR1" s="531"/>
      <c r="AS1" s="532"/>
      <c r="AT1" s="531"/>
      <c r="AU1" s="532"/>
      <c r="AV1" s="535"/>
      <c r="AX1" s="734"/>
      <c r="AZ1" s="734"/>
      <c r="BB1" s="734"/>
      <c r="BD1" s="734"/>
      <c r="BF1" s="734"/>
      <c r="BH1" s="734"/>
      <c r="BJ1" s="734"/>
      <c r="BL1" s="734"/>
      <c r="BN1" s="734"/>
    </row>
    <row r="2" spans="1:88" ht="21" customHeight="1">
      <c r="A2" s="607"/>
      <c r="B2" s="607"/>
      <c r="C2" s="531"/>
      <c r="D2" s="532"/>
      <c r="E2" s="531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88"/>
      <c r="R2" s="126"/>
      <c r="S2" s="531"/>
      <c r="T2" s="532"/>
      <c r="U2" s="552"/>
      <c r="V2" s="531"/>
      <c r="W2" s="532"/>
      <c r="X2" s="531"/>
      <c r="Y2" s="532"/>
      <c r="Z2" s="531"/>
      <c r="AA2" s="532"/>
      <c r="AB2" s="531"/>
      <c r="AC2" s="532"/>
      <c r="AD2" s="531"/>
      <c r="AE2" s="532"/>
      <c r="AF2" s="531"/>
      <c r="AG2" s="532"/>
      <c r="AH2" s="531"/>
      <c r="AI2" s="532"/>
      <c r="AJ2" s="531"/>
      <c r="AK2" s="532"/>
      <c r="AL2" s="531"/>
      <c r="AM2" s="532"/>
      <c r="AN2" s="531"/>
      <c r="AO2" s="532"/>
      <c r="AP2" s="531"/>
      <c r="AQ2" s="532"/>
      <c r="AR2" s="531"/>
      <c r="AS2" s="532"/>
      <c r="AT2" s="531"/>
      <c r="AU2" s="532"/>
      <c r="AV2" s="535"/>
      <c r="AX2" s="615"/>
      <c r="AZ2" s="615"/>
      <c r="BB2" s="615"/>
      <c r="BD2" s="615"/>
      <c r="BF2" s="615"/>
      <c r="BH2" s="615"/>
      <c r="BJ2" s="615"/>
      <c r="BL2" s="615"/>
      <c r="BN2" s="736"/>
    </row>
    <row r="3" spans="1:88" ht="24" customHeight="1">
      <c r="A3" s="728" t="s">
        <v>1</v>
      </c>
      <c r="B3" s="737" t="s">
        <v>2</v>
      </c>
      <c r="C3" s="616">
        <v>46023</v>
      </c>
      <c r="D3" s="718" t="s">
        <v>3</v>
      </c>
      <c r="E3" s="616">
        <v>46054</v>
      </c>
      <c r="F3" s="718" t="s">
        <v>4</v>
      </c>
      <c r="G3" s="717">
        <v>46082</v>
      </c>
      <c r="H3" s="718" t="s">
        <v>5</v>
      </c>
      <c r="I3" s="717">
        <v>46113</v>
      </c>
      <c r="J3" s="718" t="s">
        <v>6</v>
      </c>
      <c r="K3" s="717">
        <v>46143</v>
      </c>
      <c r="L3" s="718" t="s">
        <v>7</v>
      </c>
      <c r="M3" s="717">
        <v>46174</v>
      </c>
      <c r="N3" s="718" t="s">
        <v>8</v>
      </c>
      <c r="O3" s="717">
        <v>46204</v>
      </c>
      <c r="P3" s="718" t="s">
        <v>9</v>
      </c>
      <c r="Q3" s="717">
        <v>46235</v>
      </c>
      <c r="R3" s="718" t="s">
        <v>10</v>
      </c>
      <c r="S3" s="735" t="s">
        <v>204</v>
      </c>
      <c r="T3" s="738" t="s">
        <v>205</v>
      </c>
      <c r="U3" s="553"/>
      <c r="V3" s="733" t="s">
        <v>13</v>
      </c>
      <c r="W3" s="718" t="s">
        <v>3</v>
      </c>
      <c r="X3" s="733" t="s">
        <v>14</v>
      </c>
      <c r="Y3" s="718" t="s">
        <v>4</v>
      </c>
      <c r="Z3" s="616">
        <v>45717</v>
      </c>
      <c r="AA3" s="718" t="s">
        <v>5</v>
      </c>
      <c r="AB3" s="616">
        <v>45748</v>
      </c>
      <c r="AC3" s="718" t="s">
        <v>6</v>
      </c>
      <c r="AD3" s="616">
        <v>45778</v>
      </c>
      <c r="AE3" s="718" t="s">
        <v>7</v>
      </c>
      <c r="AF3" s="616">
        <v>45809</v>
      </c>
      <c r="AG3" s="718" t="s">
        <v>8</v>
      </c>
      <c r="AH3" s="674">
        <v>45839</v>
      </c>
      <c r="AI3" s="719" t="s">
        <v>9</v>
      </c>
      <c r="AJ3" s="674">
        <v>45870</v>
      </c>
      <c r="AK3" s="719" t="s">
        <v>10</v>
      </c>
      <c r="AL3" s="674">
        <v>45901</v>
      </c>
      <c r="AM3" s="719" t="s">
        <v>22</v>
      </c>
      <c r="AN3" s="674">
        <v>45931</v>
      </c>
      <c r="AO3" s="719" t="s">
        <v>24</v>
      </c>
      <c r="AP3" s="674">
        <v>45962</v>
      </c>
      <c r="AQ3" s="719" t="s">
        <v>26</v>
      </c>
      <c r="AR3" s="674">
        <v>45992</v>
      </c>
      <c r="AS3" s="719" t="s">
        <v>28</v>
      </c>
      <c r="AT3" s="739" t="s">
        <v>51</v>
      </c>
      <c r="AU3" s="604" t="s">
        <v>44</v>
      </c>
      <c r="AV3" s="126"/>
      <c r="AW3" s="601" t="s">
        <v>31</v>
      </c>
      <c r="AX3" s="714" t="s">
        <v>3</v>
      </c>
      <c r="AY3" s="609" t="s">
        <v>32</v>
      </c>
      <c r="AZ3" s="714" t="s">
        <v>4</v>
      </c>
      <c r="BA3" s="609" t="s">
        <v>33</v>
      </c>
      <c r="BB3" s="714" t="s">
        <v>5</v>
      </c>
      <c r="BC3" s="609" t="s">
        <v>34</v>
      </c>
      <c r="BD3" s="714" t="s">
        <v>6</v>
      </c>
      <c r="BE3" s="609" t="s">
        <v>35</v>
      </c>
      <c r="BF3" s="714" t="s">
        <v>7</v>
      </c>
      <c r="BG3" s="609" t="s">
        <v>36</v>
      </c>
      <c r="BH3" s="714" t="s">
        <v>8</v>
      </c>
      <c r="BI3" s="609" t="s">
        <v>37</v>
      </c>
      <c r="BJ3" s="714" t="s">
        <v>9</v>
      </c>
      <c r="BK3" s="609" t="s">
        <v>38</v>
      </c>
      <c r="BL3" s="714" t="s">
        <v>10</v>
      </c>
      <c r="BM3" s="609" t="s">
        <v>39</v>
      </c>
      <c r="BN3" s="714" t="s">
        <v>22</v>
      </c>
      <c r="BO3" s="609" t="s">
        <v>40</v>
      </c>
      <c r="BP3" s="714" t="s">
        <v>24</v>
      </c>
      <c r="BQ3" s="609" t="s">
        <v>41</v>
      </c>
      <c r="BR3" s="714" t="s">
        <v>26</v>
      </c>
      <c r="BS3" s="609" t="s">
        <v>42</v>
      </c>
      <c r="BT3" s="714" t="s">
        <v>28</v>
      </c>
      <c r="BU3" s="714" t="s">
        <v>51</v>
      </c>
      <c r="BV3" s="714" t="s">
        <v>44</v>
      </c>
      <c r="BW3" s="16"/>
      <c r="BX3" s="609" t="s">
        <v>45</v>
      </c>
      <c r="BY3" s="609" t="s">
        <v>46</v>
      </c>
      <c r="BZ3" s="609" t="s">
        <v>47</v>
      </c>
      <c r="CA3" s="609" t="s">
        <v>48</v>
      </c>
      <c r="CB3" s="609" t="s">
        <v>49</v>
      </c>
      <c r="CC3" s="609" t="s">
        <v>50</v>
      </c>
      <c r="CD3" s="609" t="s">
        <v>152</v>
      </c>
      <c r="CE3" s="609" t="s">
        <v>153</v>
      </c>
      <c r="CF3" s="609" t="s">
        <v>154</v>
      </c>
      <c r="CG3" s="609" t="s">
        <v>465</v>
      </c>
      <c r="CH3" s="609" t="s">
        <v>466</v>
      </c>
      <c r="CI3" s="609" t="s">
        <v>467</v>
      </c>
      <c r="CJ3" s="714" t="s">
        <v>51</v>
      </c>
    </row>
    <row r="4" spans="1:88" ht="27" customHeight="1">
      <c r="A4" s="729"/>
      <c r="B4" s="662"/>
      <c r="C4" s="598"/>
      <c r="D4" s="715"/>
      <c r="E4" s="598"/>
      <c r="F4" s="715"/>
      <c r="G4" s="696"/>
      <c r="H4" s="715"/>
      <c r="I4" s="696"/>
      <c r="J4" s="715"/>
      <c r="K4" s="696"/>
      <c r="L4" s="715"/>
      <c r="M4" s="696"/>
      <c r="N4" s="715"/>
      <c r="O4" s="696"/>
      <c r="P4" s="715"/>
      <c r="Q4" s="722"/>
      <c r="R4" s="696"/>
      <c r="S4" s="598"/>
      <c r="T4" s="715"/>
      <c r="U4" s="554"/>
      <c r="V4" s="598"/>
      <c r="W4" s="715"/>
      <c r="X4" s="598"/>
      <c r="Y4" s="715"/>
      <c r="Z4" s="598"/>
      <c r="AA4" s="715"/>
      <c r="AB4" s="598"/>
      <c r="AC4" s="715"/>
      <c r="AD4" s="598"/>
      <c r="AE4" s="715"/>
      <c r="AF4" s="598"/>
      <c r="AG4" s="715"/>
      <c r="AH4" s="598"/>
      <c r="AI4" s="715"/>
      <c r="AJ4" s="598"/>
      <c r="AK4" s="715"/>
      <c r="AL4" s="598"/>
      <c r="AM4" s="715"/>
      <c r="AN4" s="598"/>
      <c r="AO4" s="715"/>
      <c r="AP4" s="598"/>
      <c r="AQ4" s="715"/>
      <c r="AR4" s="598"/>
      <c r="AS4" s="715"/>
      <c r="AT4" s="696"/>
      <c r="AU4" s="600"/>
      <c r="AW4" s="598"/>
      <c r="AX4" s="715"/>
      <c r="AY4" s="598"/>
      <c r="AZ4" s="715"/>
      <c r="BA4" s="598"/>
      <c r="BB4" s="715"/>
      <c r="BC4" s="598"/>
      <c r="BD4" s="715"/>
      <c r="BE4" s="598"/>
      <c r="BF4" s="715"/>
      <c r="BG4" s="598"/>
      <c r="BH4" s="715"/>
      <c r="BI4" s="598"/>
      <c r="BJ4" s="715"/>
      <c r="BK4" s="598"/>
      <c r="BL4" s="715"/>
      <c r="BM4" s="598"/>
      <c r="BN4" s="715"/>
      <c r="BO4" s="598"/>
      <c r="BP4" s="715"/>
      <c r="BQ4" s="598"/>
      <c r="BR4" s="715"/>
      <c r="BS4" s="598"/>
      <c r="BT4" s="715"/>
      <c r="BU4" s="696"/>
      <c r="BV4" s="715"/>
      <c r="BW4" s="16"/>
      <c r="BX4" s="598"/>
      <c r="BY4" s="598"/>
      <c r="BZ4" s="598"/>
      <c r="CA4" s="598"/>
      <c r="CB4" s="598"/>
      <c r="CC4" s="598"/>
      <c r="CD4" s="598"/>
      <c r="CE4" s="598"/>
      <c r="CF4" s="598"/>
      <c r="CG4" s="598"/>
      <c r="CH4" s="598"/>
      <c r="CI4" s="598"/>
      <c r="CJ4" s="696"/>
    </row>
    <row r="5" spans="1:88" s="76" customFormat="1" ht="27" customHeight="1">
      <c r="A5" s="730" t="s">
        <v>80</v>
      </c>
      <c r="B5" s="555" t="s">
        <v>626</v>
      </c>
      <c r="C5" s="540">
        <f>C9+C13+C17+C21+C25+C29+C33+C37+C41+C45+C49+C53+C57+C61+C65+C69+C73</f>
        <v>6111.9799999999987</v>
      </c>
      <c r="D5" s="19">
        <f t="shared" ref="D5:D36" si="0">C5/V5-1</f>
        <v>-0.137986136086371</v>
      </c>
      <c r="E5" s="540">
        <f>E9+E13+E17+E21+E25+E29+E33+E37+E41+E45+E49+E53+E57+E61+E65+E69+E73</f>
        <v>6252.1399999999994</v>
      </c>
      <c r="F5" s="19">
        <f t="shared" ref="F5:F36" si="1">E5/X5-1</f>
        <v>-6.0259580192543516E-2</v>
      </c>
      <c r="G5" s="540">
        <f>G9+G13+G17+G21+G25+G29+G33+G37+G41+G45+G49+G53+G57+G61+G65+G69+G73</f>
        <v>6143.6100000000015</v>
      </c>
      <c r="H5" s="19">
        <f t="shared" ref="H5:H36" si="2">G5/Z5-1</f>
        <v>-8.0721763019445891E-2</v>
      </c>
      <c r="I5" s="540">
        <f>I9+I13+I17+I21+I25+I29+I33+I37+I41+I45+I49+I53+I57+I61+I65+I69+I73</f>
        <v>6014.76</v>
      </c>
      <c r="J5" s="19">
        <f t="shared" ref="J5:J36" si="3">I5/AB5-1</f>
        <v>-6.7642413034615601E-2</v>
      </c>
      <c r="K5" s="540">
        <f>K9+K13+K17+K21+K25+K29+K33+K37+K41+K45+K49+K53+K57+K61+K65+K69+K73</f>
        <v>6027.93</v>
      </c>
      <c r="L5" s="19">
        <f t="shared" ref="L5:L36" si="4">K5/AD5-1</f>
        <v>-8.5269141587656083E-2</v>
      </c>
      <c r="M5" s="540">
        <f>M9+M13+M17+M21+M25+M29+M33+M37+M41+M45+M49+M53+M57+M61+M65+M69+M73</f>
        <v>5871.5499999999993</v>
      </c>
      <c r="N5" s="19">
        <f t="shared" ref="N5:N36" si="5">M5/AF5-1</f>
        <v>-7.2496757754929031E-2</v>
      </c>
      <c r="O5" s="540">
        <f>O9+O13+O17+O21+O25+O29+O33+O37+O41+O45+O49+O53+O57+O61+O65+O69+O73</f>
        <v>5860.2399999999989</v>
      </c>
      <c r="P5" s="19">
        <f t="shared" ref="P5:P36" si="6">O5/AH5-1</f>
        <v>-7.7563355894852859E-2</v>
      </c>
      <c r="Q5" s="588"/>
      <c r="R5" s="126"/>
      <c r="S5" s="556">
        <f t="shared" ref="S5:S36" si="7">C5+E5+G5+I5+K5+M5+O5+Q5</f>
        <v>42282.21</v>
      </c>
      <c r="T5" s="66">
        <f t="shared" ref="T5:T36" si="8">S5/SUM(V5+X5+Z5+AB5+AD5+AF5+AH5+AJ5)-1</f>
        <v>-0.19402830589335052</v>
      </c>
      <c r="U5" s="112">
        <f t="shared" ref="U5:U36" si="9">V5+X5+Z5+AB5+AD5+AF5</f>
        <v>39797.94</v>
      </c>
      <c r="V5" s="540">
        <f>V9+V13+V17+V21+V25+V29+V33+V37+V41+V45+V49+V53+V57+V61+V65+V69+V73</f>
        <v>7090.3499999999995</v>
      </c>
      <c r="W5" s="19">
        <f t="shared" ref="W5:W36" si="10">V5/AW5-1</f>
        <v>-7.5349432848122233E-2</v>
      </c>
      <c r="X5" s="540">
        <f>X9+X13+X17+X21+X25+X29+X33+X37+X41+X45+X49+X53+X57+X61+X65+X69+X73</f>
        <v>6653.0500000000011</v>
      </c>
      <c r="Y5" s="19">
        <f t="shared" ref="Y5:Y36" si="11">X5/AY5-1</f>
        <v>-0.10160691378029818</v>
      </c>
      <c r="Z5" s="540">
        <f>Z9+Z13+Z17+Z21+Z25+Z29+Z33+Z37+Z41+Z45+Z49+Z53+Z57+Z61+Z65+Z69+Z73</f>
        <v>6683.08</v>
      </c>
      <c r="AA5" s="19">
        <f t="shared" ref="AA5:AA36" si="12">Z5/BA5-1</f>
        <v>-7.6731366995924533E-2</v>
      </c>
      <c r="AB5" s="540">
        <f>AB9+AB13+AB17+AB21+AB25+AB29+AB33+AB37+AB41+AB45+AB49+AB53+AB57+AB61+AB65+AB69+AB73</f>
        <v>6451.13</v>
      </c>
      <c r="AC5" s="19">
        <f t="shared" ref="AC5:AC36" si="13">AB5/BC5-1</f>
        <v>-7.8966567345732597E-2</v>
      </c>
      <c r="AD5" s="540">
        <f>AD9+AD13+AD17+AD21+AD25+AD29+AD33+AD37+AD41+AD45+AD49+AD53+AD57+AD61+AD65+AD69+AD73</f>
        <v>6589.84</v>
      </c>
      <c r="AE5" s="19">
        <f t="shared" ref="AE5:AE36" si="14">AD5/BE5-1</f>
        <v>-4.2085310261419484E-2</v>
      </c>
      <c r="AF5" s="540">
        <f>AF9+AF13+AF17+AF21+AF25+AF29+AF33+AF37+AF41+AF45+AF49+AF53+AF57+AF61+AF65+AF69+AF73</f>
        <v>6330.49</v>
      </c>
      <c r="AG5" s="19">
        <f t="shared" ref="AG5:AG36" si="15">AF5/BG5-1</f>
        <v>-6.5288874254909923E-2</v>
      </c>
      <c r="AH5" s="540">
        <f>AH9+AH13+AH17+AH21+AH25+AH29+AH33+AH37+AH41+AH45+AH49+AH53+AH57+AH61+AH65+AH69+AH73</f>
        <v>6352.9999999999991</v>
      </c>
      <c r="AI5" s="19">
        <f t="shared" ref="AI5:AI36" si="16">AH5/BI5-1</f>
        <v>-7.922198388312407E-2</v>
      </c>
      <c r="AJ5" s="540">
        <f>AJ9+AJ13+AJ17+AJ21+AJ25+AJ29+AJ33+AJ37+AJ41+AJ45+AJ49+AJ53+AJ57+AJ61+AJ65+AJ69+AJ73</f>
        <v>6310.22</v>
      </c>
      <c r="AK5" s="19">
        <f t="shared" ref="AK5:AK36" si="17">AJ5/BK5-1</f>
        <v>-6.4259827153610116E-2</v>
      </c>
      <c r="AL5" s="540">
        <f>AL9+AL13+AL17+AL21+AL25+AL29+AL33+AL37+AL41+AL45+AL49+AL53+AL57+AL61+AL65+AL69+AL73</f>
        <v>6176.05</v>
      </c>
      <c r="AM5" s="19">
        <f t="shared" ref="AM5:AM36" si="18">AL5/BM5-1</f>
        <v>-4.7102913903606658E-2</v>
      </c>
      <c r="AN5" s="540">
        <f>AN9+AN13+AN17+AN21+AN25+AN29+AN33+AN37+AN41+AN45+AN49+AN53+AN57+AN61+AN65+AN69+AN73</f>
        <v>6466.8300000000008</v>
      </c>
      <c r="AO5" s="19">
        <f t="shared" ref="AO5:AO36" si="19">AN5/BO5-1</f>
        <v>-3.3247473924502335E-2</v>
      </c>
      <c r="AP5" s="540">
        <f>AP9+AP13+AP17+AP21+AP25+AP29+AP33+AP37+AP41+AP45+AP49+AP53+AP57+AP61+AP65+AP69+AP73</f>
        <v>6094.8499999999995</v>
      </c>
      <c r="AQ5" s="19">
        <f t="shared" ref="AQ5:AQ36" si="20">AP5/BQ5-1</f>
        <v>-4.4540106004574365E-2</v>
      </c>
      <c r="AR5" s="540">
        <f>AR9+AR13+AR17+AR21+AR25+AR29+AR33+AR37+AR41+AR45+AR49+AR53+AR57+AR61+AR65+AR69+AR73</f>
        <v>6053.9800000000005</v>
      </c>
      <c r="AS5" s="19">
        <f t="shared" ref="AS5:AS36" si="21">AR5/BS5-1</f>
        <v>-8.1998683799513139E-2</v>
      </c>
      <c r="AT5" s="112">
        <f t="shared" ref="AT5:AT36" si="22">V5+X5+Z5+AB5+AD5+AF5+AH5+AJ5+AL5+AN5+AP5+AR5</f>
        <v>77252.87000000001</v>
      </c>
      <c r="AU5" s="19">
        <f t="shared" ref="AU5:AU36" si="23">AT5/(AW5+AY5+BA5+BC5+BE5+BG5+BI5+BK5+BM5+BO5+BQ5+BS5)-1</f>
        <v>-6.6496455114225195E-2</v>
      </c>
      <c r="AV5" s="557"/>
      <c r="AW5" s="540">
        <f>AW9+AW13+AW17+AW21+AW25+AW29+AW33+AW37+AW41+AW45+AW49+AW53+AW57+AW61+AW65+AW69+AW73</f>
        <v>7668.1399999999994</v>
      </c>
      <c r="AX5" s="20">
        <f>AW5/BX5-1</f>
        <v>4.8977375169456883E-2</v>
      </c>
      <c r="AY5" s="540">
        <f>AY9+AY13+AY17+AY21+AY25+AY29+AY33+AY37+AY41+AY45+AY49+AY53+AY57+AY61+AY65+AY69+AY73</f>
        <v>7405.4999999999991</v>
      </c>
      <c r="AZ5" s="20">
        <f>AY5/BY5-1</f>
        <v>2.5594506896155389E-2</v>
      </c>
      <c r="BA5" s="540">
        <f>BA9+BA13+BA17+BA21+BA25+BA29+BA33+BA37+BA41+BA45+BA49+BA53+BA57+BA61+BA65+BA69+BA73</f>
        <v>7238.5</v>
      </c>
      <c r="BB5" s="20">
        <f>BA5/BZ5-1</f>
        <v>-6.6431248532935583E-2</v>
      </c>
      <c r="BC5" s="540">
        <f>BC9+BC13+BC17+BC21+BC25+BC29+BC33+BC37+BC41+BC45+BC49+BC53+BC57+BC61+BC65+BC69+BC73</f>
        <v>7004.2300000000005</v>
      </c>
      <c r="BD5" s="20">
        <f>BC5/CA5-1</f>
        <v>-8.3065946653575584E-2</v>
      </c>
      <c r="BE5" s="540">
        <f>BE9+BE13+BE17+BE21+BE25+BE29+BE33+BE37+BE41+BE45+BE49+BE53+BE57+BE61+BE65+BE69+BE73</f>
        <v>6879.3599999999988</v>
      </c>
      <c r="BF5" s="20">
        <f>BE5/CB5-1</f>
        <v>-0.11015794872325568</v>
      </c>
      <c r="BG5" s="540">
        <f>BG9+BG13+BG17+BG21+BG25+BG29+BG33+BG37+BG41+BG45+BG49+BG53+BG57+BG61+BG65+BG69+BG73</f>
        <v>6772.670000000001</v>
      </c>
      <c r="BH5" s="20">
        <f>BG5/CC5-1</f>
        <v>-9.6270013997622139E-2</v>
      </c>
      <c r="BI5" s="540">
        <f>BI9+BI13+BI17+BI21+BI25+BI29+BI33+BI37+BI41+BI45+BI49+BI53+BI57+BI61+BI65+BI69+BI73</f>
        <v>6899.6000000000022</v>
      </c>
      <c r="BJ5" s="20">
        <f>BI5/CD5-1</f>
        <v>-0.10208108027209817</v>
      </c>
      <c r="BK5" s="540">
        <f>BK9+BK13+BK17+BK21+BK25+BK29+BK33+BK37+BK41+BK45+BK49+BK53+BK57+BK61+BK65+BK69+BK73</f>
        <v>6743.5599999999995</v>
      </c>
      <c r="BL5" s="20">
        <f>BK5/CE5-1</f>
        <v>-0.1219414381100199</v>
      </c>
      <c r="BM5" s="540">
        <f>BM9+BM13+BM17+BM21+BM25+BM29+BM33+BM37+BM41+BM45+BM49+BM53+BM57+BM61+BM65+BM69+BM73</f>
        <v>6481.340000000002</v>
      </c>
      <c r="BN5" s="20">
        <f>BM5/CF5-1</f>
        <v>-0.13168467914477888</v>
      </c>
      <c r="BO5" s="540">
        <f>BO9+BO13+BO17+BO21+BO25+BO29+BO33+BO37+BO41+BO45+BO49+BO53+BO57+BO61+BO65+BO69+BO73</f>
        <v>6689.23</v>
      </c>
      <c r="BP5" s="20">
        <f>BO5/CG5-1</f>
        <v>-0.13259359731111964</v>
      </c>
      <c r="BQ5" s="540">
        <f>BQ9+BQ13+BQ17+BQ21+BQ25+BQ29+BQ33+BQ37+BQ41+BQ45+BQ49+BQ53+BQ57+BQ61+BQ65+BQ69+BQ73</f>
        <v>6378.9699999999993</v>
      </c>
      <c r="BR5" s="20">
        <f>BQ5/CH5-1</f>
        <v>-0.1308405229969315</v>
      </c>
      <c r="BS5" s="540">
        <f>BS9+BS13+BS17+BS21+BS25+BS29+BS33+BS37+BS41+BS45+BS49+BS53+BS57+BS61+BS65+BS69+BS73</f>
        <v>6594.7400000000016</v>
      </c>
      <c r="BT5" s="20">
        <f>BS5/CI5-1</f>
        <v>-0.11672187093585618</v>
      </c>
      <c r="BU5" s="540">
        <f t="shared" ref="BU5:BU36" si="24">AW5+AY5+BA5+BC5+BE5+BG5+BI5+BK5+BM5+BO5+BQ5+BS5</f>
        <v>82755.840000000011</v>
      </c>
      <c r="BV5" s="20">
        <f>BU5/CJ5-1</f>
        <v>-8.5508178460844908E-2</v>
      </c>
      <c r="BW5" s="22"/>
      <c r="BX5" s="544">
        <f t="shared" ref="BX5:CI5" si="25">BX9+BX13+BX17+BX21+BX25+BX29+BX33+BX37+BX41+BX45+BX49+BX53+BX57+BX61+BX65+BX69+BX73</f>
        <v>7310.1100000000006</v>
      </c>
      <c r="BY5" s="544">
        <f t="shared" si="25"/>
        <v>7220.69</v>
      </c>
      <c r="BZ5" s="544">
        <f t="shared" si="25"/>
        <v>7753.579999999999</v>
      </c>
      <c r="CA5" s="544">
        <f t="shared" si="25"/>
        <v>7638.7500000000009</v>
      </c>
      <c r="CB5" s="544">
        <f t="shared" si="25"/>
        <v>7730.9900000000016</v>
      </c>
      <c r="CC5" s="544">
        <f t="shared" si="25"/>
        <v>7494.130000000001</v>
      </c>
      <c r="CD5" s="544">
        <f t="shared" si="25"/>
        <v>7683.9900000000016</v>
      </c>
      <c r="CE5" s="544">
        <f t="shared" si="25"/>
        <v>7680.0800000000008</v>
      </c>
      <c r="CF5" s="544">
        <f t="shared" si="25"/>
        <v>7464.27</v>
      </c>
      <c r="CG5" s="544">
        <f t="shared" si="25"/>
        <v>7711.7599999999993</v>
      </c>
      <c r="CH5" s="544">
        <f t="shared" si="25"/>
        <v>7339.2399999999989</v>
      </c>
      <c r="CI5" s="544">
        <f t="shared" si="25"/>
        <v>7466.21</v>
      </c>
      <c r="CJ5" s="540">
        <f>BX5+BY5+BZ5+CA5+CB5+CC5+CD5+CE5+CF5+CG5+CH5+CI5</f>
        <v>90493.800000000017</v>
      </c>
    </row>
    <row r="6" spans="1:88" s="77" customFormat="1" ht="27" customHeight="1">
      <c r="A6" s="729"/>
      <c r="B6" s="555" t="s">
        <v>627</v>
      </c>
      <c r="C6" s="112">
        <f>C10+C14+C18+C22+C26+C30+C34+C38+C42+C46+C50+C54+C58+C62+C66+C70+C74</f>
        <v>35531.899999999994</v>
      </c>
      <c r="D6" s="19">
        <f t="shared" si="0"/>
        <v>-0.17059850734388404</v>
      </c>
      <c r="E6" s="112">
        <f>E10+E14+E18+E22+E26+E30+E34+E38+E42+E46+E50+E54+E58+E62+E66+E70+E74</f>
        <v>36449.000000000007</v>
      </c>
      <c r="F6" s="19">
        <f t="shared" si="1"/>
        <v>-8.6532666062015484E-2</v>
      </c>
      <c r="G6" s="112">
        <f>G10+G14+G18+G22+G26+G30+G34+G38+G42+G46+G50+G54+G58+G62+G66+G70+G74</f>
        <v>35845.949999999997</v>
      </c>
      <c r="H6" s="19">
        <f t="shared" si="2"/>
        <v>-0.10901008162737758</v>
      </c>
      <c r="I6" s="112">
        <f>I10+I14+I18+I22+I26+I30+I34+I38+I42+I46+I50+I54+I58+I62+I66+I70+I74</f>
        <v>35246</v>
      </c>
      <c r="J6" s="19">
        <f t="shared" si="3"/>
        <v>-9.0418999264768818E-2</v>
      </c>
      <c r="K6" s="112">
        <f>K10+K14+K18+K22+K26+K30+K34+K38+K42+K46+K50+K54+K58+K62+K66+K70+K74</f>
        <v>35289.089999999997</v>
      </c>
      <c r="L6" s="19">
        <f t="shared" si="4"/>
        <v>-0.10125402364101621</v>
      </c>
      <c r="M6" s="112">
        <f>M10+M14+M18+M22+M26+M30+M34+M38+M42+M46+M50+M54+M58+M62+M66+M70+M74</f>
        <v>34293.780000000006</v>
      </c>
      <c r="N6" s="19">
        <f t="shared" si="5"/>
        <v>-8.4784111318977118E-2</v>
      </c>
      <c r="O6" s="112">
        <f>O10+O14+O18+O22+O26+O30+O34+O38+O42+O46+O50+O54+O58+O62+O66+O70+O74</f>
        <v>34236.6</v>
      </c>
      <c r="P6" s="19">
        <f t="shared" si="6"/>
        <v>-8.8355001697521529E-2</v>
      </c>
      <c r="Q6" s="588"/>
      <c r="R6" s="126"/>
      <c r="S6" s="112">
        <f t="shared" si="7"/>
        <v>246892.31999999998</v>
      </c>
      <c r="T6" s="66">
        <f t="shared" si="8"/>
        <v>-0.21122002690625297</v>
      </c>
      <c r="U6" s="112">
        <f t="shared" si="9"/>
        <v>238459.04000000004</v>
      </c>
      <c r="V6" s="112">
        <f>V10+V14+V18+V22+V26+V30+V34+V38+V42+V46+V50+V54+V58+V62+V66+V70+V74</f>
        <v>42840.409999999996</v>
      </c>
      <c r="W6" s="19">
        <f t="shared" si="10"/>
        <v>-5.8149893438287137E-2</v>
      </c>
      <c r="X6" s="112">
        <f>X10+X14+X18+X22+X26+X30+X34+X38+X42+X46+X50+X54+X58+X62+X66+X70+X74</f>
        <v>39901.81</v>
      </c>
      <c r="Y6" s="19">
        <f t="shared" si="11"/>
        <v>-7.65492093629494E-2</v>
      </c>
      <c r="Z6" s="112">
        <f>Z10+Z14+Z18+Z22+Z26+Z30+Z34+Z38+Z42+Z46+Z50+Z54+Z58+Z62+Z66+Z70+Z74</f>
        <v>40231.599999999999</v>
      </c>
      <c r="AA6" s="19">
        <f t="shared" si="12"/>
        <v>-4.3672455985842129E-2</v>
      </c>
      <c r="AB6" s="112">
        <f>AB10+AB14+AB18+AB22+AB26+AB30+AB34+AB38+AB42+AB46+AB50+AB54+AB58+AB62+AB66+AB70+AB74</f>
        <v>38749.710000000006</v>
      </c>
      <c r="AC6" s="19">
        <f t="shared" si="13"/>
        <v>-7.1269290779971239E-2</v>
      </c>
      <c r="AD6" s="112">
        <f>AD10+AD14+AD18+AD22+AD26+AD30+AD34+AD38+AD42+AD46+AD50+AD54+AD58+AD62+AD66+AD70+AD74</f>
        <v>39264.810000000005</v>
      </c>
      <c r="AE6" s="19">
        <f t="shared" si="14"/>
        <v>-4.2329648973642664E-2</v>
      </c>
      <c r="AF6" s="112">
        <f>AF10+AF14+AF18+AF22+AF26+AF30+AF34+AF38+AF42+AF46+AF50+AF54+AF58+AF62+AF66+AF70+AF74</f>
        <v>37470.700000000004</v>
      </c>
      <c r="AG6" s="19">
        <f t="shared" si="15"/>
        <v>-6.6758054758635499E-2</v>
      </c>
      <c r="AH6" s="112">
        <f>AH10+AH14+AH18+AH22+AH26+AH30+AH34+AH38+AH42+AH46+AH50+AH54+AH58+AH62+AH66+AH70+AH74</f>
        <v>37554.749999999993</v>
      </c>
      <c r="AI6" s="19">
        <f t="shared" si="16"/>
        <v>-8.7770849815549168E-2</v>
      </c>
      <c r="AJ6" s="112">
        <f>AJ10+AJ14+AJ18+AJ22+AJ26+AJ30+AJ34+AJ38+AJ42+AJ46+AJ50+AJ54+AJ58+AJ62+AJ66+AJ70+AJ74</f>
        <v>36991.520000000004</v>
      </c>
      <c r="AK6" s="19">
        <f t="shared" si="17"/>
        <v>-7.9089264424456962E-2</v>
      </c>
      <c r="AL6" s="112">
        <f>AL10+AL14+AL18+AL22+AL26+AL30+AL34+AL38+AL42+AL46+AL50+AL54+AL58+AL62+AL66+AL70+AL74</f>
        <v>36236.03</v>
      </c>
      <c r="AM6" s="19">
        <f t="shared" si="18"/>
        <v>-6.1563176096866234E-2</v>
      </c>
      <c r="AN6" s="112">
        <f>AN10+AN14+AN18+AN22+AN26+AN30+AN34+AN38+AN42+AN46+AN50+AN54+AN58+AN62+AN66+AN70+AN74</f>
        <v>37642.689999999995</v>
      </c>
      <c r="AO6" s="19">
        <f t="shared" si="19"/>
        <v>-5.9893538803343249E-2</v>
      </c>
      <c r="AP6" s="112">
        <f>AP10+AP14+AP18+AP22+AP26+AP30+AP34+AP38+AP42+AP46+AP50+AP54+AP58+AP62+AP66+AP70+AP74</f>
        <v>35712.720000000001</v>
      </c>
      <c r="AQ6" s="19">
        <f t="shared" si="20"/>
        <v>-6.5109839264019254E-2</v>
      </c>
      <c r="AR6" s="112">
        <f>AR10+AR14+AR18+AR22+AR26+AR30+AR34+AR38+AR42+AR46+AR50+AR54+AR58+AR62+AR66+AR70+AR74</f>
        <v>35489.94000000001</v>
      </c>
      <c r="AS6" s="19">
        <f t="shared" si="21"/>
        <v>-0.10301064408948968</v>
      </c>
      <c r="AT6" s="112">
        <f t="shared" si="22"/>
        <v>458086.69000000012</v>
      </c>
      <c r="AU6" s="19">
        <f t="shared" si="23"/>
        <v>-6.7782314639020402E-2</v>
      </c>
      <c r="AV6" s="557"/>
      <c r="AW6" s="112">
        <f>AW10+AW14+AW18+AW22+AW26+AW30+AW34+AW38+AW42+AW46+AW50+AW54+AW58+AW62+AW66+AW70+AW74</f>
        <v>45485.37999999999</v>
      </c>
      <c r="AX6" s="19"/>
      <c r="AY6" s="112">
        <f>AY10+AY14+AY18+AY22+AY26+AY30+AY34+AY38+AY42+AY46+AY50+AY54+AY58+AY62+AY66+AY70+AY74</f>
        <v>43209.459999999985</v>
      </c>
      <c r="AZ6" s="19"/>
      <c r="BA6" s="112">
        <f>BA10+BA14+BA18+BA22+BA26+BA30+BA34+BA38+BA42+BA46+BA50+BA54+BA58+BA62+BA66+BA70+BA74</f>
        <v>42068.849999999991</v>
      </c>
      <c r="BB6" s="19"/>
      <c r="BC6" s="112">
        <f>BC10+BC14+BC18+BC22+BC26+BC30+BC34+BC38+BC42+BC46+BC50+BC54+BC58+BC62+BC66+BC70+BC74</f>
        <v>41723.299999999981</v>
      </c>
      <c r="BD6" s="19"/>
      <c r="BE6" s="112">
        <f>BE10+BE14+BE18+BE22+BE26+BE30+BE34+BE38+BE42+BE46+BE50+BE54+BE58+BE62+BE66+BE70+BE74</f>
        <v>41000.340000000004</v>
      </c>
      <c r="BF6" s="19"/>
      <c r="BG6" s="112">
        <f>BG10+BG14+BG18+BG22+BG26+BG30+BG34+BG38+BG42+BG46+BG50+BG54+BG58+BG62+BG66+BG70+BG74</f>
        <v>40151.11</v>
      </c>
      <c r="BH6" s="19"/>
      <c r="BI6" s="112">
        <f>BI10+BI14+BI18+BI22+BI26+BI30+BI34+BI38+BI42+BI46+BI50+BI54+BI58+BI62+BI66+BI70+BI74</f>
        <v>41168.11</v>
      </c>
      <c r="BJ6" s="19"/>
      <c r="BK6" s="112">
        <f>BK10+BK14+BK18+BK22+BK26+BK30+BK34+BK38+BK42+BK46+BK50+BK54+BK58+BK62+BK66+BK70+BK74</f>
        <v>40168.410000000003</v>
      </c>
      <c r="BL6" s="19"/>
      <c r="BM6" s="112">
        <f>BM10+BM14+BM18+BM22+BM26+BM30+BM34+BM38+BM42+BM46+BM50+BM54+BM58+BM62+BM66+BM70+BM74</f>
        <v>38613.179999999993</v>
      </c>
      <c r="BN6" s="19"/>
      <c r="BO6" s="112">
        <f>BO10+BO14+BO18+BO22+BO26+BO30+BO34+BO38+BO42+BO46+BO50+BO54+BO58+BO62+BO66+BO70+BO74</f>
        <v>40040.880000000005</v>
      </c>
      <c r="BP6" s="20"/>
      <c r="BQ6" s="112">
        <f>BQ10+BQ14+BQ18+BQ22+BQ26+BQ30+BQ34+BQ38+BQ42+BQ46+BQ50+BQ54+BQ58+BQ62+BQ66+BQ70+BQ74</f>
        <v>38199.910000000003</v>
      </c>
      <c r="BR6" s="20"/>
      <c r="BS6" s="112">
        <f>BS10+BS14+BS18+BS22+BS26+BS30+BS34+BS38+BS42+BS46+BS50+BS54+BS58+BS62+BS66+BS70+BS74</f>
        <v>39565.620000000003</v>
      </c>
      <c r="BT6" s="20"/>
      <c r="BU6" s="112">
        <f t="shared" si="24"/>
        <v>491394.54999999993</v>
      </c>
      <c r="BV6" s="19"/>
      <c r="BW6" s="23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1"/>
    </row>
    <row r="7" spans="1:88" s="77" customFormat="1" ht="27" customHeight="1">
      <c r="A7" s="729"/>
      <c r="B7" s="555" t="s">
        <v>628</v>
      </c>
      <c r="C7" s="112">
        <f>C11+C15+C19+C23+C27+C31+C35+C39+C43+C47+C51+C55+C59+C63+C67+C71+C75</f>
        <v>5576.1500000000005</v>
      </c>
      <c r="D7" s="19">
        <f t="shared" si="0"/>
        <v>-0.16534821376449849</v>
      </c>
      <c r="E7" s="112">
        <f>E11+E15+E19+E23+E27+E31+E35+E39+E43+E47+E51+E55+E59+E63+E67+E71+E75</f>
        <v>5701.619999999999</v>
      </c>
      <c r="F7" s="19">
        <f t="shared" si="1"/>
        <v>-8.103752008651921E-2</v>
      </c>
      <c r="G7" s="112">
        <f>G11+G15+G19+G23+G27+G31+G35+G39+G43+G47+G51+G55+G59+G63+G67+G71+G75</f>
        <v>5629.6399999999994</v>
      </c>
      <c r="H7" s="19">
        <f t="shared" si="2"/>
        <v>-0.10142854862651862</v>
      </c>
      <c r="I7" s="112">
        <f>I11+I15+I19+I23+I27+I31+I35+I39+I43+I47+I51+I55+I59+I63+I67+I71+I75</f>
        <v>5515.95</v>
      </c>
      <c r="J7" s="19">
        <f t="shared" si="3"/>
        <v>-8.3936187173661914E-2</v>
      </c>
      <c r="K7" s="112">
        <f>K11+K15+K19+K23+K27+K31+K35+K39+K43+K47+K51+K55+K59+K63+K67+K71+K75</f>
        <v>5510.3900000000012</v>
      </c>
      <c r="L7" s="19">
        <f t="shared" si="4"/>
        <v>-9.602459426516563E-2</v>
      </c>
      <c r="M7" s="112">
        <f>M11+M15+M19+M23+M27+M31+M35+M39+M43+M47+M51+M55+M59+M63+M67+M71+M75</f>
        <v>5356.2699999999995</v>
      </c>
      <c r="N7" s="19">
        <f t="shared" si="5"/>
        <v>-9.0864806054712033E-2</v>
      </c>
      <c r="O7" s="112">
        <f>O11+O15+O19+O23+O27+O31+O35+O39+O43+O47+O51+O55+O59+O63+O67+O71+O75</f>
        <v>5351.2400000000007</v>
      </c>
      <c r="P7" s="19">
        <f t="shared" si="6"/>
        <v>-7.5162370768768083E-2</v>
      </c>
      <c r="Q7" s="588"/>
      <c r="R7" s="126"/>
      <c r="S7" s="112">
        <f t="shared" si="7"/>
        <v>38641.259999999995</v>
      </c>
      <c r="T7" s="66">
        <f t="shared" si="8"/>
        <v>-0.20575790300614138</v>
      </c>
      <c r="U7" s="112">
        <f t="shared" si="9"/>
        <v>37159.020000000004</v>
      </c>
      <c r="V7" s="112">
        <f>V11+V15+V19+V23+V27+V31+V35+V39+V43+V47+V51+V55+V59+V63+V67+V71+V75</f>
        <v>6680.8099999999995</v>
      </c>
      <c r="W7" s="19">
        <f t="shared" si="10"/>
        <v>-7.70156404776281E-2</v>
      </c>
      <c r="X7" s="112">
        <f>X11+X15+X19+X23+X27+X31+X35+X39+X43+X47+X51+X55+X59+X63+X67+X71+X75</f>
        <v>6204.41</v>
      </c>
      <c r="Y7" s="19">
        <f t="shared" si="11"/>
        <v>-0.11584211043833026</v>
      </c>
      <c r="Z7" s="112">
        <f>Z11+Z15+Z19+Z23+Z27+Z31+Z35+Z39+Z43+Z47+Z51+Z55+Z59+Z63+Z67+Z71+Z75</f>
        <v>6265.1000000000013</v>
      </c>
      <c r="AA7" s="19">
        <f t="shared" si="12"/>
        <v>-8.7421179356383494E-2</v>
      </c>
      <c r="AB7" s="112">
        <f>AB11+AB15+AB19+AB23+AB27+AB31+AB35+AB39+AB43+AB47+AB51+AB55+AB59+AB63+AB67+AB71+AB75</f>
        <v>6021.3600000000006</v>
      </c>
      <c r="AC7" s="19">
        <f t="shared" si="13"/>
        <v>-9.4015988059359845E-2</v>
      </c>
      <c r="AD7" s="112">
        <f>AD11+AD15+AD19+AD23+AD27+AD31+AD35+AD39+AD43+AD47+AD51+AD55+AD59+AD63+AD67+AD71+AD75</f>
        <v>6095.73</v>
      </c>
      <c r="AE7" s="19">
        <f t="shared" si="14"/>
        <v>-6.3351065300967235E-2</v>
      </c>
      <c r="AF7" s="112">
        <f>AF11+AF15+AF19+AF23+AF27+AF31+AF35+AF39+AF43+AF47+AF51+AF55+AF59+AF63+AF67+AF71+AF75</f>
        <v>5891.6100000000015</v>
      </c>
      <c r="AG7" s="19">
        <f t="shared" si="15"/>
        <v>-7.835876931163277E-2</v>
      </c>
      <c r="AH7" s="112">
        <f>AH11+AH15+AH19+AH23+AH27+AH31+AH35+AH39+AH43+AH47+AH51+AH55+AH59+AH63+AH67+AH71+AH75</f>
        <v>5786.14</v>
      </c>
      <c r="AI7" s="19">
        <f t="shared" si="16"/>
        <v>-0.11050336973632413</v>
      </c>
      <c r="AJ7" s="112">
        <f>AJ11+AJ15+AJ19+AJ23+AJ27+AJ31+AJ35+AJ39+AJ43+AJ47+AJ51+AJ55+AJ59+AJ63+AJ67+AJ71+AJ75</f>
        <v>5706.58</v>
      </c>
      <c r="AK7" s="19">
        <f t="shared" si="17"/>
        <v>-0.10621995780584115</v>
      </c>
      <c r="AL7" s="112">
        <f>AL11+AL15+AL19+AL23+AL27+AL31+AL35+AL39+AL43+AL47+AL51+AL55+AL59+AL63+AL67+AL71+AL75</f>
        <v>5575.37</v>
      </c>
      <c r="AM7" s="19">
        <f t="shared" si="18"/>
        <v>-8.540368340499227E-2</v>
      </c>
      <c r="AN7" s="112">
        <f>AN11+AN15+AN19+AN23+AN27+AN31+AN35+AN39+AN43+AN47+AN51+AN55+AN59+AN63+AN67+AN71+AN75</f>
        <v>5858.03</v>
      </c>
      <c r="AO7" s="19">
        <f t="shared" si="19"/>
        <v>-6.9242416779607741E-2</v>
      </c>
      <c r="AP7" s="112">
        <f>AP11+AP15+AP19+AP23+AP27+AP31+AP35+AP39+AP43+AP47+AP51+AP55+AP59+AP63+AP67+AP71+AP75</f>
        <v>5522.2800000000007</v>
      </c>
      <c r="AQ7" s="19">
        <f t="shared" si="20"/>
        <v>-7.9750368697767859E-2</v>
      </c>
      <c r="AR7" s="112">
        <f>AR11+AR15+AR19+AR23+AR27+AR31+AR35+AR39+AR43+AR47+AR51+AR55+AR59+AR63+AR67+AR71+AR75</f>
        <v>5457.95</v>
      </c>
      <c r="AS7" s="19">
        <f t="shared" si="21"/>
        <v>-0.127649202442221</v>
      </c>
      <c r="AT7" s="112">
        <f t="shared" si="22"/>
        <v>71065.37000000001</v>
      </c>
      <c r="AU7" s="19">
        <f t="shared" si="23"/>
        <v>-9.1289131329870599E-2</v>
      </c>
      <c r="AV7" s="558"/>
      <c r="AW7" s="112">
        <f>AW11+AW15+AW19+AW23+AW27+AW31+AW35+AW39+AW43+AW47+AW51+AW55+AW59+AW63+AW67+AW71+AW75</f>
        <v>7238.27</v>
      </c>
      <c r="AX7" s="19"/>
      <c r="AY7" s="112">
        <f>AY11+AY15+AY19+AY23+AY27+AY31+AY35+AY39+AY43+AY47+AY51+AY55+AY59+AY63+AY67+AY71+AY75</f>
        <v>7017.3099999999995</v>
      </c>
      <c r="AZ7" s="19"/>
      <c r="BA7" s="112">
        <f>BA11+BA15+BA19+BA23+BA27+BA31+BA35+BA39+BA43+BA47+BA51+BA55+BA59+BA63+BA67+BA71+BA75</f>
        <v>6865.27</v>
      </c>
      <c r="BB7" s="19"/>
      <c r="BC7" s="112">
        <f>BC11+BC15+BC19+BC23+BC27+BC31+BC35+BC39+BC43+BC47+BC51+BC55+BC59+BC63+BC67+BC71+BC75</f>
        <v>6646.2099999999982</v>
      </c>
      <c r="BD7" s="19"/>
      <c r="BE7" s="112">
        <f>BE11+BE15+BE19+BE23+BE27+BE31+BE35+BE39+BE43+BE47+BE51+BE55+BE59+BE63+BE67+BE71+BE75</f>
        <v>6508.02</v>
      </c>
      <c r="BF7" s="19"/>
      <c r="BG7" s="112">
        <f>BG11+BG15+BG19+BG23+BG27+BG31+BG35+BG39+BG43+BG47+BG51+BG55+BG59+BG63+BG67+BG71+BG75</f>
        <v>6392.52</v>
      </c>
      <c r="BH7" s="19"/>
      <c r="BI7" s="112">
        <f>BI11+BI15+BI19+BI23+BI27+BI31+BI35+BI39+BI43+BI47+BI51+BI55+BI59+BI63+BI67+BI71+BI75</f>
        <v>6504.9599999999991</v>
      </c>
      <c r="BJ7" s="19"/>
      <c r="BK7" s="112">
        <f>BK11+BK15+BK19+BK23+BK27+BK31+BK35+BK39+BK43+BK47+BK51+BK55+BK59+BK63+BK67+BK71+BK75</f>
        <v>6384.77</v>
      </c>
      <c r="BL7" s="19"/>
      <c r="BM7" s="112">
        <f>BM11+BM15+BM19+BM23+BM27+BM31+BM35+BM39+BM43+BM47+BM51+BM55+BM59+BM63+BM67+BM71+BM75</f>
        <v>6095.9899999999989</v>
      </c>
      <c r="BN7" s="19"/>
      <c r="BO7" s="112">
        <f>BO11+BO15+BO19+BO23+BO27+BO31+BO35+BO39+BO43+BO47+BO51+BO55+BO59+BO63+BO67+BO71+BO75</f>
        <v>6293.8299999999981</v>
      </c>
      <c r="BP7" s="20"/>
      <c r="BQ7" s="112">
        <f>BQ11+BQ15+BQ19+BQ23+BQ27+BQ31+BQ35+BQ39+BQ43+BQ47+BQ51+BQ55+BQ59+BQ63+BQ67+BQ71+BQ75</f>
        <v>6000.8500000000013</v>
      </c>
      <c r="BR7" s="20"/>
      <c r="BS7" s="112">
        <f>BS11+BS15+BS19+BS23+BS27+BS31+BS35+BS39+BS43+BS47+BS51+BS55+BS59+BS63+BS67+BS71+BS75</f>
        <v>6256.5999999999995</v>
      </c>
      <c r="BT7" s="20"/>
      <c r="BU7" s="112">
        <f t="shared" si="24"/>
        <v>78204.600000000006</v>
      </c>
      <c r="BV7" s="19"/>
      <c r="BW7" s="23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1"/>
    </row>
    <row r="8" spans="1:88" s="77" customFormat="1" ht="27" customHeight="1">
      <c r="A8" s="731"/>
      <c r="B8" s="555" t="s">
        <v>471</v>
      </c>
      <c r="C8" s="112">
        <f>C12+C16+C20+C24+C28+C32+C36+C40+C44+C48+C52+C56+C60+C64+C68+C72+C76</f>
        <v>28138.59</v>
      </c>
      <c r="D8" s="19">
        <f t="shared" si="0"/>
        <v>-0.19740973401955275</v>
      </c>
      <c r="E8" s="112">
        <f>E12+E16+E20+E24+E28+E32+E36+E40+E44+E48+E52+E56+E60+E64+E68+E72+E76</f>
        <v>29024.280000000002</v>
      </c>
      <c r="F8" s="19">
        <f t="shared" si="1"/>
        <v>-0.10173473947959022</v>
      </c>
      <c r="G8" s="112">
        <f>G12+G16+G20+G24+G28+G32+G36+G40+G44+G48+G52+G56+G60+G64+G68+G72+G76</f>
        <v>28828.910000000003</v>
      </c>
      <c r="H8" s="19">
        <f t="shared" si="2"/>
        <v>-0.12643399175974579</v>
      </c>
      <c r="I8" s="112">
        <f>I12+I16+I20+I24+I28+I32+I36+I40+I44+I48+I52+I56+I60+I64+I68+I72+I76</f>
        <v>28365.340000000004</v>
      </c>
      <c r="J8" s="19">
        <f t="shared" si="3"/>
        <v>-0.10346403563723305</v>
      </c>
      <c r="K8" s="112">
        <f>K12+K16+K20+K24+K28+K32+K36+K40+K44+K48+K52+K56+K60+K64+K68+K72+K76</f>
        <v>28236.130000000005</v>
      </c>
      <c r="L8" s="19">
        <f t="shared" si="4"/>
        <v>-0.10454278487307089</v>
      </c>
      <c r="M8" s="112">
        <f>M12+M16+M20+M24+M28+M32+M36+M40+M44+M48+M52+M56+M60+M64+M68+M72+M76</f>
        <v>27322.090000000004</v>
      </c>
      <c r="N8" s="19">
        <f t="shared" si="5"/>
        <v>-9.3621534329609624E-2</v>
      </c>
      <c r="O8" s="112">
        <f>O12+O16+O20+O24+O28+O32+O36+O40+O44+O48+O52+O56+O60+O64+O68+O72+O76</f>
        <v>27422.13</v>
      </c>
      <c r="P8" s="19">
        <f t="shared" si="6"/>
        <v>-8.0404376023020974E-2</v>
      </c>
      <c r="Q8" s="588"/>
      <c r="R8" s="126"/>
      <c r="S8" s="112">
        <f t="shared" si="7"/>
        <v>197337.47</v>
      </c>
      <c r="T8" s="66">
        <f t="shared" si="8"/>
        <v>-0.21969402234224877</v>
      </c>
      <c r="U8" s="112">
        <f t="shared" si="9"/>
        <v>193688.30999999997</v>
      </c>
      <c r="V8" s="112">
        <f>V12+V16+V20+V24+V28+V32+V36+V40+V44+V48+V52+V56+V60+V64+V68+V72+V76</f>
        <v>35059.719999999994</v>
      </c>
      <c r="W8" s="19">
        <f t="shared" si="10"/>
        <v>-4.7085910538971487E-2</v>
      </c>
      <c r="X8" s="112">
        <f>X12+X16+X20+X24+X28+X32+X36+X40+X44+X48+X52+X56+X60+X64+X68+X72+X76</f>
        <v>32311.479999999992</v>
      </c>
      <c r="Y8" s="19">
        <f t="shared" si="11"/>
        <v>-8.7500229455928391E-2</v>
      </c>
      <c r="Z8" s="112">
        <f>Z12+Z16+Z20+Z24+Z28+Z32+Z36+Z40+Z44+Z48+Z52+Z56+Z60+Z64+Z68+Z72+Z76</f>
        <v>33001.409999999996</v>
      </c>
      <c r="AA8" s="19">
        <f t="shared" si="12"/>
        <v>-5.6530019932095943E-2</v>
      </c>
      <c r="AB8" s="112">
        <f>AB12+AB16+AB20+AB24+AB28+AB32+AB36+AB40+AB44+AB48+AB52+AB56+AB60+AB64+AB68+AB72+AB76</f>
        <v>31638.820000000007</v>
      </c>
      <c r="AC8" s="19">
        <f t="shared" si="13"/>
        <v>-8.4185693775472137E-2</v>
      </c>
      <c r="AD8" s="112">
        <f>AD12+AD16+AD20+AD24+AD28+AD32+AD36+AD40+AD44+AD48+AD52+AD56+AD60+AD64+AD68+AD72+AD76</f>
        <v>31532.639999999996</v>
      </c>
      <c r="AE8" s="19">
        <f t="shared" si="14"/>
        <v>-7.0506756906134394E-2</v>
      </c>
      <c r="AF8" s="112">
        <f>AF12+AF16+AF20+AF24+AF28+AF32+AF36+AF40+AF44+AF48+AF52+AF56+AF60+AF64+AF68+AF72+AF76</f>
        <v>30144.239999999994</v>
      </c>
      <c r="AG8" s="19">
        <f t="shared" si="15"/>
        <v>-9.1618785477708853E-2</v>
      </c>
      <c r="AH8" s="112">
        <f>AH12+AH16+AH20+AH24+AH28+AH32+AH36+AH40+AH44+AH48+AH52+AH56+AH60+AH64+AH68+AH72+AH76</f>
        <v>29819.77</v>
      </c>
      <c r="AI8" s="19">
        <f t="shared" si="16"/>
        <v>-0.11125863973837058</v>
      </c>
      <c r="AJ8" s="112">
        <f>AJ12+AJ16+AJ20+AJ24+AJ28+AJ32+AJ36+AJ40+AJ44+AJ48+AJ52+AJ56+AJ60+AJ64+AJ68+AJ72+AJ76</f>
        <v>29389.469999999998</v>
      </c>
      <c r="AK8" s="19">
        <f t="shared" si="17"/>
        <v>-0.10697474719697742</v>
      </c>
      <c r="AL8" s="112">
        <f>AL12+AL16+AL20+AL24+AL28+AL32+AL36+AL40+AL44+AL48+AL52+AL56+AL60+AL64+AL68+AL72+AL76</f>
        <v>28730.130000000005</v>
      </c>
      <c r="AM8" s="19">
        <f t="shared" si="18"/>
        <v>-8.7537849698821946E-2</v>
      </c>
      <c r="AN8" s="112">
        <f>AN12+AN16+AN20+AN24+AN28+AN32+AN36+AN40+AN44+AN48+AN52+AN56+AN60+AN64+AN68+AN72+AN76</f>
        <v>29671.440000000002</v>
      </c>
      <c r="AO8" s="19">
        <f t="shared" si="19"/>
        <v>-9.0710620977424994E-2</v>
      </c>
      <c r="AP8" s="112">
        <f>AP12+AP16+AP20+AP24+AP28+AP32+AP36+AP40+AP44+AP48+AP52+AP56+AP60+AP64+AP68+AP72+AP76</f>
        <v>28272.090000000007</v>
      </c>
      <c r="AQ8" s="19">
        <f t="shared" si="20"/>
        <v>-9.1555853456652292E-2</v>
      </c>
      <c r="AR8" s="112">
        <f>AR12+AR16+AR20+AR24+AR28+AR32+AR36+AR40+AR44+AR48+AR52+AR56+AR60+AR64+AR68+AR72+AR76</f>
        <v>27791.350000000002</v>
      </c>
      <c r="AS8" s="19">
        <f t="shared" si="21"/>
        <v>-0.14586077623008198</v>
      </c>
      <c r="AT8" s="112">
        <f t="shared" si="22"/>
        <v>367362.55999999994</v>
      </c>
      <c r="AU8" s="19">
        <f t="shared" si="23"/>
        <v>-8.8603153149130254E-2</v>
      </c>
      <c r="AV8" s="558"/>
      <c r="AW8" s="112">
        <f>AW12+AW16+AW20+AW24+AW28+AW32+AW36+AW40+AW44+AW48+AW52+AW56+AW60+AW64+AW68+AW72+AW76</f>
        <v>36792.109999999993</v>
      </c>
      <c r="AX8" s="19"/>
      <c r="AY8" s="112">
        <f>AY12+AY16+AY20+AY24+AY28+AY32+AY36+AY40+AY44+AY48+AY52+AY56+AY60+AY64+AY68+AY72+AY76</f>
        <v>35409.85</v>
      </c>
      <c r="AZ8" s="19"/>
      <c r="BA8" s="112">
        <f>BA12+BA16+BA20+BA24+BA28+BA32+BA36+BA40+BA44+BA48+BA52+BA56+BA60+BA64+BA68+BA72+BA76</f>
        <v>34978.759999999995</v>
      </c>
      <c r="BB8" s="19"/>
      <c r="BC8" s="112">
        <f>BC12+BC16+BC20+BC24+BC28+BC32+BC36+BC40+BC44+BC48+BC52+BC56+BC60+BC64+BC68+BC72+BC76</f>
        <v>34547.199999999997</v>
      </c>
      <c r="BD8" s="19"/>
      <c r="BE8" s="112">
        <f>BE12+BE16+BE20+BE24+BE28+BE32+BE36+BE40+BE44+BE48+BE52+BE56+BE60+BE64+BE68+BE72+BE76</f>
        <v>33924.549999999996</v>
      </c>
      <c r="BF8" s="19"/>
      <c r="BG8" s="112">
        <f>BG12+BG16+BG20+BG24+BG28+BG32+BG36+BG40+BG44+BG48+BG52+BG56+BG60+BG64+BG68+BG72+BG76</f>
        <v>33184.570000000007</v>
      </c>
      <c r="BH8" s="19"/>
      <c r="BI8" s="112">
        <f>BI12+BI16+BI20+BI24+BI28+BI32+BI36+BI40+BI44+BI48+BI52+BI56+BI60+BI64+BI68+BI72+BI76</f>
        <v>33552.81</v>
      </c>
      <c r="BJ8" s="19"/>
      <c r="BK8" s="112">
        <f>BK12+BK16+BK20+BK24+BK28+BK32+BK36+BK40+BK44+BK48+BK52+BK56+BK60+BK64+BK68+BK72+BK76</f>
        <v>32910.009999999995</v>
      </c>
      <c r="BL8" s="19"/>
      <c r="BM8" s="112">
        <f>BM12+BM16+BM20+BM24+BM28+BM32+BM36+BM40+BM44+BM48+BM52+BM56+BM60+BM64+BM68+BM72+BM76</f>
        <v>31486.379999999997</v>
      </c>
      <c r="BN8" s="19"/>
      <c r="BO8" s="112">
        <f>BO12+BO16+BO20+BO24+BO28+BO32+BO36+BO40+BO44+BO48+BO52+BO56+BO60+BO64+BO68+BO72+BO76</f>
        <v>32631.460000000006</v>
      </c>
      <c r="BP8" s="20"/>
      <c r="BQ8" s="112">
        <f>BQ12+BQ16+BQ20+BQ24+BQ28+BQ32+BQ36+BQ40+BQ44+BQ48+BQ52+BQ56+BQ60+BQ64+BQ68+BQ72+BQ76</f>
        <v>31121.440000000006</v>
      </c>
      <c r="BR8" s="20"/>
      <c r="BS8" s="112">
        <f>BS12+BS16+BS20+BS24+BS28+BS32+BS36+BS40+BS44+BS48+BS52+BS56+BS60+BS64+BS68+BS72+BS76</f>
        <v>32537.26</v>
      </c>
      <c r="BT8" s="20"/>
      <c r="BU8" s="112">
        <f t="shared" si="24"/>
        <v>403076.4</v>
      </c>
      <c r="BV8" s="19"/>
      <c r="BW8" s="23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1"/>
    </row>
    <row r="9" spans="1:88" s="76" customFormat="1" ht="27" customHeight="1">
      <c r="A9" s="732" t="s">
        <v>87</v>
      </c>
      <c r="B9" s="555" t="s">
        <v>626</v>
      </c>
      <c r="C9" s="112">
        <v>1131.5899999999999</v>
      </c>
      <c r="D9" s="19">
        <f t="shared" si="0"/>
        <v>-0.30204343454903193</v>
      </c>
      <c r="E9" s="112">
        <v>1174.5899999999999</v>
      </c>
      <c r="F9" s="19">
        <f t="shared" si="1"/>
        <v>-0.21230309086153831</v>
      </c>
      <c r="G9" s="112">
        <v>1208.6300000000001</v>
      </c>
      <c r="H9" s="19">
        <f t="shared" si="2"/>
        <v>-0.2580221372311885</v>
      </c>
      <c r="I9" s="112">
        <v>1167.44</v>
      </c>
      <c r="J9" s="19">
        <f t="shared" si="3"/>
        <v>-0.2451668800351734</v>
      </c>
      <c r="K9" s="112">
        <v>1122.93</v>
      </c>
      <c r="L9" s="19">
        <f t="shared" si="4"/>
        <v>-0.23451378710930837</v>
      </c>
      <c r="M9" s="112">
        <v>1068.9100000000001</v>
      </c>
      <c r="N9" s="19">
        <f t="shared" si="5"/>
        <v>-0.20748687683501876</v>
      </c>
      <c r="O9" s="112">
        <v>1093.9100000000001</v>
      </c>
      <c r="P9" s="19">
        <f t="shared" si="6"/>
        <v>-0.18076358516565805</v>
      </c>
      <c r="Q9" s="588"/>
      <c r="R9" s="126"/>
      <c r="S9" s="556">
        <f t="shared" si="7"/>
        <v>7968</v>
      </c>
      <c r="T9" s="66">
        <f t="shared" si="8"/>
        <v>-0.32159058400425022</v>
      </c>
      <c r="U9" s="112">
        <f t="shared" si="9"/>
        <v>9103.7199999999993</v>
      </c>
      <c r="V9" s="112">
        <v>1621.29</v>
      </c>
      <c r="W9" s="19">
        <f t="shared" si="10"/>
        <v>-7.2552227535867098E-2</v>
      </c>
      <c r="X9" s="112">
        <v>1491.17</v>
      </c>
      <c r="Y9" s="19">
        <f t="shared" si="11"/>
        <v>-6.4011549446066018E-2</v>
      </c>
      <c r="Z9" s="112">
        <v>1628.93</v>
      </c>
      <c r="AA9" s="19">
        <f t="shared" si="12"/>
        <v>-6.6323138297872397E-2</v>
      </c>
      <c r="AB9" s="112">
        <v>1546.62</v>
      </c>
      <c r="AC9" s="19">
        <f t="shared" si="13"/>
        <v>-8.0635094247653472E-2</v>
      </c>
      <c r="AD9" s="112">
        <v>1466.95</v>
      </c>
      <c r="AE9" s="19">
        <f t="shared" si="14"/>
        <v>-0.12295753343576798</v>
      </c>
      <c r="AF9" s="112">
        <v>1348.76</v>
      </c>
      <c r="AG9" s="19">
        <f t="shared" si="15"/>
        <v>-0.15131227072229947</v>
      </c>
      <c r="AH9" s="112">
        <v>1335.28</v>
      </c>
      <c r="AI9" s="19">
        <f t="shared" si="16"/>
        <v>-0.19073448929993519</v>
      </c>
      <c r="AJ9" s="112">
        <v>1306.1199999999999</v>
      </c>
      <c r="AK9" s="19">
        <f t="shared" si="17"/>
        <v>-0.16382097425752717</v>
      </c>
      <c r="AL9" s="112">
        <v>1264.67</v>
      </c>
      <c r="AM9" s="19">
        <f t="shared" si="18"/>
        <v>-0.15751010918586905</v>
      </c>
      <c r="AN9" s="112">
        <v>1326.97</v>
      </c>
      <c r="AO9" s="19">
        <f t="shared" si="19"/>
        <v>-0.16850264430909601</v>
      </c>
      <c r="AP9" s="112">
        <v>1230.92</v>
      </c>
      <c r="AQ9" s="19">
        <f t="shared" si="20"/>
        <v>-0.20168623127310459</v>
      </c>
      <c r="AR9" s="112">
        <v>1167.32</v>
      </c>
      <c r="AS9" s="19">
        <f t="shared" si="21"/>
        <v>-0.26903616872056912</v>
      </c>
      <c r="AT9" s="112">
        <f t="shared" si="22"/>
        <v>16735</v>
      </c>
      <c r="AU9" s="19">
        <f t="shared" si="23"/>
        <v>-0.14081981243328978</v>
      </c>
      <c r="AV9" s="557"/>
      <c r="AW9" s="540">
        <v>1748.12</v>
      </c>
      <c r="AX9" s="20">
        <f>AW9/BX9-1</f>
        <v>2.9182712390074528E-4</v>
      </c>
      <c r="AY9" s="540">
        <v>1593.15</v>
      </c>
      <c r="AZ9" s="20">
        <f>AY9/BY9-1</f>
        <v>-8.7516824651335923E-2</v>
      </c>
      <c r="BA9" s="540">
        <v>1744.64</v>
      </c>
      <c r="BB9" s="20">
        <f>BA9/BZ9-1</f>
        <v>-8.5297247985403613E-2</v>
      </c>
      <c r="BC9" s="540">
        <v>1682.27</v>
      </c>
      <c r="BD9" s="20">
        <f>BC9/CA9-1</f>
        <v>-7.2291216305642503E-2</v>
      </c>
      <c r="BE9" s="540">
        <v>1672.61</v>
      </c>
      <c r="BF9" s="20">
        <f>BE9/CB9-1</f>
        <v>-8.6195216293884491E-2</v>
      </c>
      <c r="BG9" s="540">
        <v>1589.23</v>
      </c>
      <c r="BH9" s="20">
        <f>BG9/CC9-1</f>
        <v>-6.4355269819962979E-2</v>
      </c>
      <c r="BI9" s="540">
        <v>1649.99</v>
      </c>
      <c r="BJ9" s="20">
        <f>BI9/CD9-1</f>
        <v>-0.10444901570208909</v>
      </c>
      <c r="BK9" s="540">
        <v>1562.01</v>
      </c>
      <c r="BL9" s="20">
        <f>BK9/CE9-1</f>
        <v>-0.13321347117481563</v>
      </c>
      <c r="BM9" s="540">
        <v>1501.11</v>
      </c>
      <c r="BN9" s="20">
        <f>BM9/CF9-1</f>
        <v>-0.14186489221218002</v>
      </c>
      <c r="BO9" s="540">
        <v>1595.88</v>
      </c>
      <c r="BP9" s="20">
        <f>BO9/CG9-1</f>
        <v>-0.14453878811269771</v>
      </c>
      <c r="BQ9" s="540">
        <v>1541.9</v>
      </c>
      <c r="BR9" s="20">
        <f>BQ9/CH9-1</f>
        <v>-0.10189127636399631</v>
      </c>
      <c r="BS9" s="540">
        <v>1596.96</v>
      </c>
      <c r="BT9" s="20">
        <f>BS9/CI9-1</f>
        <v>-6.8974563771301289E-2</v>
      </c>
      <c r="BU9" s="540">
        <f t="shared" si="24"/>
        <v>19477.870000000003</v>
      </c>
      <c r="BV9" s="20">
        <f>BU9/CJ9-1</f>
        <v>-9.1286688413477979E-2</v>
      </c>
      <c r="BW9" s="22"/>
      <c r="BX9" s="544">
        <v>1747.61</v>
      </c>
      <c r="BY9" s="544">
        <v>1745.95</v>
      </c>
      <c r="BZ9" s="544">
        <v>1907.33</v>
      </c>
      <c r="CA9" s="544">
        <v>1813.36</v>
      </c>
      <c r="CB9" s="544">
        <v>1830.38</v>
      </c>
      <c r="CC9" s="544">
        <v>1698.54</v>
      </c>
      <c r="CD9" s="544">
        <v>1842.43</v>
      </c>
      <c r="CE9" s="544">
        <v>1802.07</v>
      </c>
      <c r="CF9" s="544">
        <v>1749.27</v>
      </c>
      <c r="CG9" s="544">
        <v>1865.52</v>
      </c>
      <c r="CH9" s="544">
        <v>1716.83</v>
      </c>
      <c r="CI9" s="544">
        <v>1715.27</v>
      </c>
      <c r="CJ9" s="540">
        <f>BX9+BY9+BZ9+CA9+CB9+CC9+CD9+CE9+CF9+CG9+CH9+CI9</f>
        <v>21434.560000000001</v>
      </c>
    </row>
    <row r="10" spans="1:88" s="77" customFormat="1" ht="27" customHeight="1">
      <c r="A10" s="597"/>
      <c r="B10" s="555" t="s">
        <v>627</v>
      </c>
      <c r="C10" s="112">
        <v>8826.4</v>
      </c>
      <c r="D10" s="19">
        <f t="shared" si="0"/>
        <v>-0.30204348231781286</v>
      </c>
      <c r="E10" s="112">
        <v>9161.7999999999993</v>
      </c>
      <c r="F10" s="19">
        <f t="shared" si="1"/>
        <v>-0.21230353370652721</v>
      </c>
      <c r="G10" s="112">
        <v>9427.31</v>
      </c>
      <c r="H10" s="19">
        <f t="shared" si="2"/>
        <v>-0.25802221846186546</v>
      </c>
      <c r="I10" s="112">
        <v>9106.0300000000007</v>
      </c>
      <c r="J10" s="19">
        <f t="shared" si="3"/>
        <v>-0.24516729610631605</v>
      </c>
      <c r="K10" s="112">
        <v>8758.85</v>
      </c>
      <c r="L10" s="19">
        <f t="shared" si="4"/>
        <v>-0.23451413669212495</v>
      </c>
      <c r="M10" s="112">
        <v>8337.5</v>
      </c>
      <c r="N10" s="19">
        <f t="shared" si="5"/>
        <v>-0.20748683739008189</v>
      </c>
      <c r="O10" s="112">
        <v>8532.5</v>
      </c>
      <c r="P10" s="19">
        <f t="shared" si="6"/>
        <v>-0.18076307850656448</v>
      </c>
      <c r="Q10" s="588"/>
      <c r="R10" s="126"/>
      <c r="S10" s="112">
        <f t="shared" si="7"/>
        <v>62150.389999999992</v>
      </c>
      <c r="T10" s="66">
        <f t="shared" si="8"/>
        <v>-0.32159072278133183</v>
      </c>
      <c r="U10" s="112">
        <f t="shared" si="9"/>
        <v>71009.01999999999</v>
      </c>
      <c r="V10" s="112">
        <v>12646.06</v>
      </c>
      <c r="W10" s="19">
        <f t="shared" si="10"/>
        <v>-7.2552646285314548E-2</v>
      </c>
      <c r="X10" s="112">
        <v>11631.13</v>
      </c>
      <c r="Y10" s="19">
        <f t="shared" si="11"/>
        <v>-6.4011227555149985E-2</v>
      </c>
      <c r="Z10" s="112">
        <v>12705.65</v>
      </c>
      <c r="AA10" s="19">
        <f t="shared" si="12"/>
        <v>-6.6323295015722206E-2</v>
      </c>
      <c r="AB10" s="112">
        <v>12063.64</v>
      </c>
      <c r="AC10" s="19">
        <f t="shared" si="13"/>
        <v>-8.0635069666986969E-2</v>
      </c>
      <c r="AD10" s="112">
        <v>11442.21</v>
      </c>
      <c r="AE10" s="19">
        <f t="shared" si="14"/>
        <v>-0.12295766788590856</v>
      </c>
      <c r="AF10" s="112">
        <v>10520.33</v>
      </c>
      <c r="AG10" s="19">
        <f t="shared" si="15"/>
        <v>-0.15131183552100314</v>
      </c>
      <c r="AH10" s="112">
        <v>10415.18</v>
      </c>
      <c r="AI10" s="19">
        <f t="shared" si="16"/>
        <v>-0.19073467434141</v>
      </c>
      <c r="AJ10" s="112">
        <v>10187.74</v>
      </c>
      <c r="AK10" s="19">
        <f t="shared" si="17"/>
        <v>-0.16382078321164051</v>
      </c>
      <c r="AL10" s="112">
        <v>9864.43</v>
      </c>
      <c r="AM10" s="19">
        <f t="shared" si="18"/>
        <v>-0.15750991146723869</v>
      </c>
      <c r="AN10" s="112">
        <v>10350.370000000001</v>
      </c>
      <c r="AO10" s="19">
        <f t="shared" si="19"/>
        <v>-0.16850205577504884</v>
      </c>
      <c r="AP10" s="112">
        <v>9601.18</v>
      </c>
      <c r="AQ10" s="19">
        <f t="shared" si="20"/>
        <v>-0.20168589868310982</v>
      </c>
      <c r="AR10" s="112">
        <v>9105.1</v>
      </c>
      <c r="AS10" s="19">
        <f t="shared" si="21"/>
        <v>-0.26903596496228011</v>
      </c>
      <c r="AT10" s="112">
        <f t="shared" si="22"/>
        <v>130533.01999999999</v>
      </c>
      <c r="AU10" s="19">
        <f t="shared" si="23"/>
        <v>-0.14081970341226835</v>
      </c>
      <c r="AV10" s="558"/>
      <c r="AW10" s="112">
        <v>13635.34</v>
      </c>
      <c r="AX10" s="19"/>
      <c r="AY10" s="112">
        <v>12426.57</v>
      </c>
      <c r="AZ10" s="19"/>
      <c r="BA10" s="112">
        <v>13608.19</v>
      </c>
      <c r="BB10" s="19"/>
      <c r="BC10" s="112">
        <v>13121.71</v>
      </c>
      <c r="BD10" s="19"/>
      <c r="BE10" s="112">
        <v>13046.36</v>
      </c>
      <c r="BF10" s="19"/>
      <c r="BG10" s="112">
        <v>12395.99</v>
      </c>
      <c r="BH10" s="19"/>
      <c r="BI10" s="112">
        <v>12869.92</v>
      </c>
      <c r="BJ10" s="19"/>
      <c r="BK10" s="112">
        <v>12183.68</v>
      </c>
      <c r="BL10" s="19"/>
      <c r="BM10" s="112">
        <v>11708.66</v>
      </c>
      <c r="BN10" s="19"/>
      <c r="BO10" s="112">
        <v>12447.86</v>
      </c>
      <c r="BP10" s="20"/>
      <c r="BQ10" s="112">
        <v>12026.82</v>
      </c>
      <c r="BR10" s="20"/>
      <c r="BS10" s="112">
        <v>12456.29</v>
      </c>
      <c r="BT10" s="20"/>
      <c r="BU10" s="112">
        <f t="shared" si="24"/>
        <v>151927.39000000001</v>
      </c>
      <c r="BV10" s="19"/>
      <c r="BW10" s="23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1"/>
    </row>
    <row r="11" spans="1:88" s="77" customFormat="1" ht="27" customHeight="1">
      <c r="A11" s="597"/>
      <c r="B11" s="555" t="s">
        <v>628</v>
      </c>
      <c r="C11" s="112">
        <v>1131.5899999999999</v>
      </c>
      <c r="D11" s="19">
        <f t="shared" si="0"/>
        <v>-0.30204343454903193</v>
      </c>
      <c r="E11" s="112">
        <v>1174.5899999999999</v>
      </c>
      <c r="F11" s="19">
        <f t="shared" si="1"/>
        <v>-0.21230309086153831</v>
      </c>
      <c r="G11" s="112">
        <v>1208.6300000000001</v>
      </c>
      <c r="H11" s="19">
        <f t="shared" si="2"/>
        <v>-0.2580221372311885</v>
      </c>
      <c r="I11" s="112">
        <v>1167.44</v>
      </c>
      <c r="J11" s="19">
        <f t="shared" si="3"/>
        <v>-0.2451668800351734</v>
      </c>
      <c r="K11" s="112">
        <v>1122.93</v>
      </c>
      <c r="L11" s="19">
        <f t="shared" si="4"/>
        <v>-0.23451378710930837</v>
      </c>
      <c r="M11" s="112">
        <v>1068.9100000000001</v>
      </c>
      <c r="N11" s="19">
        <f t="shared" si="5"/>
        <v>-0.20748687683501876</v>
      </c>
      <c r="O11" s="112">
        <v>1093.9100000000001</v>
      </c>
      <c r="P11" s="19">
        <f t="shared" si="6"/>
        <v>-0.18076358516565805</v>
      </c>
      <c r="Q11" s="588"/>
      <c r="R11" s="126"/>
      <c r="S11" s="112">
        <f t="shared" si="7"/>
        <v>7968</v>
      </c>
      <c r="T11" s="66">
        <f t="shared" si="8"/>
        <v>-0.32159058400425022</v>
      </c>
      <c r="U11" s="112">
        <f t="shared" si="9"/>
        <v>9103.7199999999993</v>
      </c>
      <c r="V11" s="112">
        <v>1621.29</v>
      </c>
      <c r="W11" s="19">
        <f t="shared" si="10"/>
        <v>-7.2552227535867098E-2</v>
      </c>
      <c r="X11" s="112">
        <v>1491.17</v>
      </c>
      <c r="Y11" s="19">
        <f t="shared" si="11"/>
        <v>-6.4011549446066018E-2</v>
      </c>
      <c r="Z11" s="112">
        <v>1628.93</v>
      </c>
      <c r="AA11" s="19">
        <f t="shared" si="12"/>
        <v>-6.6323138297872397E-2</v>
      </c>
      <c r="AB11" s="112">
        <v>1546.62</v>
      </c>
      <c r="AC11" s="19">
        <f t="shared" si="13"/>
        <v>-8.0635094247653472E-2</v>
      </c>
      <c r="AD11" s="112">
        <v>1466.95</v>
      </c>
      <c r="AE11" s="19">
        <f t="shared" si="14"/>
        <v>-0.12295753343576798</v>
      </c>
      <c r="AF11" s="112">
        <v>1348.76</v>
      </c>
      <c r="AG11" s="19">
        <f t="shared" si="15"/>
        <v>-0.15131227072229947</v>
      </c>
      <c r="AH11" s="112">
        <v>1335.28</v>
      </c>
      <c r="AI11" s="19">
        <f t="shared" si="16"/>
        <v>-0.19073448929993519</v>
      </c>
      <c r="AJ11" s="112">
        <v>1306.1199999999999</v>
      </c>
      <c r="AK11" s="19">
        <f t="shared" si="17"/>
        <v>-0.16382097425752717</v>
      </c>
      <c r="AL11" s="112">
        <v>1264.67</v>
      </c>
      <c r="AM11" s="19">
        <f t="shared" si="18"/>
        <v>-0.15751010918586905</v>
      </c>
      <c r="AN11" s="112">
        <v>1326.97</v>
      </c>
      <c r="AO11" s="19">
        <f t="shared" si="19"/>
        <v>-0.16850264430909601</v>
      </c>
      <c r="AP11" s="112">
        <v>1230.92</v>
      </c>
      <c r="AQ11" s="19">
        <f t="shared" si="20"/>
        <v>-0.20168623127310459</v>
      </c>
      <c r="AR11" s="112">
        <v>1167.32</v>
      </c>
      <c r="AS11" s="19">
        <f t="shared" si="21"/>
        <v>-0.26903616872056912</v>
      </c>
      <c r="AT11" s="112">
        <f t="shared" si="22"/>
        <v>16735</v>
      </c>
      <c r="AU11" s="19">
        <f t="shared" si="23"/>
        <v>-0.14081981243328978</v>
      </c>
      <c r="AV11" s="558"/>
      <c r="AW11" s="112">
        <v>1748.12</v>
      </c>
      <c r="AX11" s="19"/>
      <c r="AY11" s="112">
        <v>1593.15</v>
      </c>
      <c r="AZ11" s="19"/>
      <c r="BA11" s="112">
        <v>1744.64</v>
      </c>
      <c r="BB11" s="19"/>
      <c r="BC11" s="112">
        <v>1682.27</v>
      </c>
      <c r="BD11" s="19"/>
      <c r="BE11" s="112">
        <v>1672.61</v>
      </c>
      <c r="BF11" s="19"/>
      <c r="BG11" s="112">
        <v>1589.23</v>
      </c>
      <c r="BH11" s="19"/>
      <c r="BI11" s="112">
        <v>1649.99</v>
      </c>
      <c r="BJ11" s="19"/>
      <c r="BK11" s="112">
        <v>1562.01</v>
      </c>
      <c r="BL11" s="19"/>
      <c r="BM11" s="112">
        <v>1501.11</v>
      </c>
      <c r="BN11" s="19"/>
      <c r="BO11" s="112">
        <v>1595.88</v>
      </c>
      <c r="BP11" s="20"/>
      <c r="BQ11" s="112">
        <v>1541.9</v>
      </c>
      <c r="BR11" s="20"/>
      <c r="BS11" s="112">
        <v>1596.96</v>
      </c>
      <c r="BT11" s="20"/>
      <c r="BU11" s="112">
        <f t="shared" si="24"/>
        <v>19477.870000000003</v>
      </c>
      <c r="BV11" s="19"/>
      <c r="BW11" s="23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1"/>
    </row>
    <row r="12" spans="1:88" s="77" customFormat="1" ht="27" customHeight="1">
      <c r="A12" s="598"/>
      <c r="B12" s="555" t="s">
        <v>471</v>
      </c>
      <c r="C12" s="112">
        <v>8826.4</v>
      </c>
      <c r="D12" s="19">
        <f t="shared" si="0"/>
        <v>-0.30204348231781286</v>
      </c>
      <c r="E12" s="112">
        <v>9161.7999999999993</v>
      </c>
      <c r="F12" s="19">
        <f t="shared" si="1"/>
        <v>-0.21230353370652721</v>
      </c>
      <c r="G12" s="112">
        <v>9427.31</v>
      </c>
      <c r="H12" s="19">
        <f t="shared" si="2"/>
        <v>-0.25802221846186546</v>
      </c>
      <c r="I12" s="112">
        <v>9106.0300000000007</v>
      </c>
      <c r="J12" s="19">
        <f t="shared" si="3"/>
        <v>-0.24516729610631605</v>
      </c>
      <c r="K12" s="112">
        <v>8758.85</v>
      </c>
      <c r="L12" s="19">
        <f t="shared" si="4"/>
        <v>-0.23451413669212495</v>
      </c>
      <c r="M12" s="112">
        <v>8337.5</v>
      </c>
      <c r="N12" s="19">
        <f t="shared" si="5"/>
        <v>-0.20748683739008189</v>
      </c>
      <c r="O12" s="112">
        <v>8532.5</v>
      </c>
      <c r="P12" s="19">
        <f t="shared" si="6"/>
        <v>-0.18076307850656448</v>
      </c>
      <c r="Q12" s="588"/>
      <c r="R12" s="126"/>
      <c r="S12" s="112">
        <f t="shared" si="7"/>
        <v>62150.389999999992</v>
      </c>
      <c r="T12" s="66">
        <f t="shared" si="8"/>
        <v>-0.32159072278133183</v>
      </c>
      <c r="U12" s="112">
        <f t="shared" si="9"/>
        <v>71009.01999999999</v>
      </c>
      <c r="V12" s="112">
        <v>12646.06</v>
      </c>
      <c r="W12" s="19">
        <f t="shared" si="10"/>
        <v>-7.2552646285314548E-2</v>
      </c>
      <c r="X12" s="112">
        <v>11631.13</v>
      </c>
      <c r="Y12" s="19">
        <f t="shared" si="11"/>
        <v>-6.4011227555149985E-2</v>
      </c>
      <c r="Z12" s="112">
        <v>12705.65</v>
      </c>
      <c r="AA12" s="19">
        <f t="shared" si="12"/>
        <v>-6.6323295015722206E-2</v>
      </c>
      <c r="AB12" s="112">
        <v>12063.64</v>
      </c>
      <c r="AC12" s="19">
        <f t="shared" si="13"/>
        <v>-8.0635069666986969E-2</v>
      </c>
      <c r="AD12" s="112">
        <v>11442.21</v>
      </c>
      <c r="AE12" s="19">
        <f t="shared" si="14"/>
        <v>-0.12295766788590856</v>
      </c>
      <c r="AF12" s="112">
        <v>10520.33</v>
      </c>
      <c r="AG12" s="19">
        <f t="shared" si="15"/>
        <v>-0.15131183552100314</v>
      </c>
      <c r="AH12" s="112">
        <v>10415.18</v>
      </c>
      <c r="AI12" s="19">
        <f t="shared" si="16"/>
        <v>-0.19073467434141</v>
      </c>
      <c r="AJ12" s="112">
        <v>10187.74</v>
      </c>
      <c r="AK12" s="19">
        <f t="shared" si="17"/>
        <v>-0.16382078321164051</v>
      </c>
      <c r="AL12" s="112">
        <v>9864.43</v>
      </c>
      <c r="AM12" s="19">
        <f t="shared" si="18"/>
        <v>-0.15750991146723869</v>
      </c>
      <c r="AN12" s="112">
        <v>10350.370000000001</v>
      </c>
      <c r="AO12" s="19">
        <f t="shared" si="19"/>
        <v>-0.16850205577504884</v>
      </c>
      <c r="AP12" s="112">
        <v>9601.18</v>
      </c>
      <c r="AQ12" s="19">
        <f t="shared" si="20"/>
        <v>-0.20168589868310982</v>
      </c>
      <c r="AR12" s="112">
        <v>9105.1</v>
      </c>
      <c r="AS12" s="19">
        <f t="shared" si="21"/>
        <v>-0.26903596496228011</v>
      </c>
      <c r="AT12" s="112">
        <f t="shared" si="22"/>
        <v>130533.01999999999</v>
      </c>
      <c r="AU12" s="19">
        <f t="shared" si="23"/>
        <v>-0.14081970341226835</v>
      </c>
      <c r="AV12" s="558"/>
      <c r="AW12" s="112">
        <v>13635.34</v>
      </c>
      <c r="AX12" s="19"/>
      <c r="AY12" s="112">
        <v>12426.57</v>
      </c>
      <c r="AZ12" s="19"/>
      <c r="BA12" s="112">
        <v>13608.19</v>
      </c>
      <c r="BB12" s="19"/>
      <c r="BC12" s="112">
        <v>13121.71</v>
      </c>
      <c r="BD12" s="19"/>
      <c r="BE12" s="112">
        <v>13046.36</v>
      </c>
      <c r="BF12" s="19"/>
      <c r="BG12" s="112">
        <v>12395.99</v>
      </c>
      <c r="BH12" s="19"/>
      <c r="BI12" s="112">
        <v>12869.92</v>
      </c>
      <c r="BJ12" s="19"/>
      <c r="BK12" s="112">
        <v>12183.68</v>
      </c>
      <c r="BL12" s="19"/>
      <c r="BM12" s="112">
        <v>11708.66</v>
      </c>
      <c r="BN12" s="19"/>
      <c r="BO12" s="112">
        <v>12447.86</v>
      </c>
      <c r="BP12" s="20"/>
      <c r="BQ12" s="112">
        <v>12026.82</v>
      </c>
      <c r="BR12" s="20"/>
      <c r="BS12" s="112">
        <v>12456.29</v>
      </c>
      <c r="BT12" s="20"/>
      <c r="BU12" s="112">
        <f t="shared" si="24"/>
        <v>151927.39000000001</v>
      </c>
      <c r="BV12" s="19"/>
      <c r="BW12" s="23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1"/>
    </row>
    <row r="13" spans="1:88" s="76" customFormat="1" ht="27" customHeight="1">
      <c r="A13" s="716" t="s">
        <v>94</v>
      </c>
      <c r="B13" s="555" t="s">
        <v>626</v>
      </c>
      <c r="C13" s="112">
        <v>298.75</v>
      </c>
      <c r="D13" s="19">
        <f t="shared" si="0"/>
        <v>-0.18432261235188119</v>
      </c>
      <c r="E13" s="112">
        <v>312.62</v>
      </c>
      <c r="F13" s="19">
        <f t="shared" si="1"/>
        <v>-0.13461591695501729</v>
      </c>
      <c r="G13" s="112">
        <v>289.42</v>
      </c>
      <c r="H13" s="19">
        <f t="shared" si="2"/>
        <v>-0.17687210261369124</v>
      </c>
      <c r="I13" s="112">
        <v>291.18</v>
      </c>
      <c r="J13" s="19">
        <f t="shared" si="3"/>
        <v>-0.11554583561144527</v>
      </c>
      <c r="K13" s="112">
        <v>288.88</v>
      </c>
      <c r="L13" s="19">
        <f t="shared" si="4"/>
        <v>-0.13441601246479296</v>
      </c>
      <c r="M13" s="112">
        <v>281.89</v>
      </c>
      <c r="N13" s="19">
        <f t="shared" si="5"/>
        <v>-0.13200517305086834</v>
      </c>
      <c r="O13" s="112">
        <v>283.02</v>
      </c>
      <c r="P13" s="19">
        <f t="shared" si="6"/>
        <v>-0.1100000000000001</v>
      </c>
      <c r="Q13" s="588"/>
      <c r="R13" s="126"/>
      <c r="S13" s="556">
        <f t="shared" si="7"/>
        <v>2045.7599999999998</v>
      </c>
      <c r="T13" s="66">
        <f t="shared" si="8"/>
        <v>-0.24684399447768068</v>
      </c>
      <c r="U13" s="112">
        <f t="shared" si="9"/>
        <v>2066.84</v>
      </c>
      <c r="V13" s="112">
        <v>366.26</v>
      </c>
      <c r="W13" s="19">
        <f t="shared" si="10"/>
        <v>-0.19290436315557513</v>
      </c>
      <c r="X13" s="112">
        <v>361.25</v>
      </c>
      <c r="Y13" s="19">
        <f t="shared" si="11"/>
        <v>-0.20245060161165684</v>
      </c>
      <c r="Z13" s="112">
        <v>351.61</v>
      </c>
      <c r="AA13" s="19">
        <f t="shared" si="12"/>
        <v>-0.1489119647568562</v>
      </c>
      <c r="AB13" s="112">
        <v>329.22</v>
      </c>
      <c r="AC13" s="19">
        <f t="shared" si="13"/>
        <v>-0.20131004366812222</v>
      </c>
      <c r="AD13" s="112">
        <v>333.74</v>
      </c>
      <c r="AE13" s="19">
        <f t="shared" si="14"/>
        <v>-7.7760583618879164E-2</v>
      </c>
      <c r="AF13" s="112">
        <v>324.76</v>
      </c>
      <c r="AG13" s="19">
        <f t="shared" si="15"/>
        <v>-0.10878155872667394</v>
      </c>
      <c r="AH13" s="112">
        <v>318</v>
      </c>
      <c r="AI13" s="19">
        <f t="shared" si="16"/>
        <v>-0.12016158038901037</v>
      </c>
      <c r="AJ13" s="112">
        <v>331.41</v>
      </c>
      <c r="AK13" s="19">
        <f t="shared" si="17"/>
        <v>-6.1799343222738057E-2</v>
      </c>
      <c r="AL13" s="112">
        <v>306.83999999999997</v>
      </c>
      <c r="AM13" s="19">
        <f t="shared" si="18"/>
        <v>-7.4891461649782998E-2</v>
      </c>
      <c r="AN13" s="112">
        <v>299.04000000000002</v>
      </c>
      <c r="AO13" s="19">
        <f t="shared" si="19"/>
        <v>-3.7899749050897547E-2</v>
      </c>
      <c r="AP13" s="112">
        <v>303.05</v>
      </c>
      <c r="AQ13" s="19">
        <f t="shared" si="20"/>
        <v>-1.6933207902163572E-2</v>
      </c>
      <c r="AR13" s="112">
        <v>296.94</v>
      </c>
      <c r="AS13" s="19">
        <f t="shared" si="21"/>
        <v>-0.14233724221593214</v>
      </c>
      <c r="AT13" s="112">
        <f t="shared" si="22"/>
        <v>3922.1200000000003</v>
      </c>
      <c r="AU13" s="19">
        <f t="shared" si="23"/>
        <v>-0.12257215851383196</v>
      </c>
      <c r="AV13" s="557"/>
      <c r="AW13" s="540">
        <v>453.8</v>
      </c>
      <c r="AX13" s="20">
        <f>AW13/BX13-1</f>
        <v>0.13051493485463728</v>
      </c>
      <c r="AY13" s="540">
        <v>452.95</v>
      </c>
      <c r="AZ13" s="20">
        <f>AY13/BY13-1</f>
        <v>3.1330403697716225E-2</v>
      </c>
      <c r="BA13" s="540">
        <v>413.13</v>
      </c>
      <c r="BB13" s="20">
        <f>BA13/BZ13-1</f>
        <v>-0.12450199203187251</v>
      </c>
      <c r="BC13" s="540">
        <v>412.2</v>
      </c>
      <c r="BD13" s="20">
        <f>BC13/CA13-1</f>
        <v>-0.1129188456323843</v>
      </c>
      <c r="BE13" s="540">
        <v>361.88</v>
      </c>
      <c r="BF13" s="20">
        <f>BE13/CB13-1</f>
        <v>-0.19902611775121737</v>
      </c>
      <c r="BG13" s="540">
        <v>364.4</v>
      </c>
      <c r="BH13" s="20">
        <f>BG13/CC13-1</f>
        <v>-0.18870781013447335</v>
      </c>
      <c r="BI13" s="540">
        <v>361.43</v>
      </c>
      <c r="BJ13" s="20">
        <f>BI13/CD13-1</f>
        <v>-0.18567501802451325</v>
      </c>
      <c r="BK13" s="540">
        <v>353.24</v>
      </c>
      <c r="BL13" s="20">
        <f>BK13/CE13-1</f>
        <v>-0.24374317583335114</v>
      </c>
      <c r="BM13" s="540">
        <v>331.68</v>
      </c>
      <c r="BN13" s="20">
        <f>BM13/CF13-1</f>
        <v>-0.23889946992817646</v>
      </c>
      <c r="BO13" s="540">
        <v>310.82</v>
      </c>
      <c r="BP13" s="20">
        <f>BO13/CG13-1</f>
        <v>-0.31043815862451474</v>
      </c>
      <c r="BQ13" s="540">
        <v>308.27</v>
      </c>
      <c r="BR13" s="20">
        <f>BQ13/CH13-1</f>
        <v>-0.29224446689319505</v>
      </c>
      <c r="BS13" s="540">
        <v>346.22</v>
      </c>
      <c r="BT13" s="20">
        <f>BS13/CI13-1</f>
        <v>-0.17647058823529416</v>
      </c>
      <c r="BU13" s="540">
        <f t="shared" si="24"/>
        <v>4470.0199999999995</v>
      </c>
      <c r="BV13" s="20">
        <f>BU13/CJ13-1</f>
        <v>-0.16159090695951472</v>
      </c>
      <c r="BW13" s="22"/>
      <c r="BX13" s="544">
        <v>401.41</v>
      </c>
      <c r="BY13" s="544">
        <v>439.19</v>
      </c>
      <c r="BZ13" s="544">
        <v>471.88</v>
      </c>
      <c r="CA13" s="544">
        <v>464.67</v>
      </c>
      <c r="CB13" s="544">
        <v>451.8</v>
      </c>
      <c r="CC13" s="544">
        <v>449.16</v>
      </c>
      <c r="CD13" s="544">
        <v>443.84</v>
      </c>
      <c r="CE13" s="544">
        <v>467.09</v>
      </c>
      <c r="CF13" s="544">
        <v>435.79</v>
      </c>
      <c r="CG13" s="544">
        <v>450.75</v>
      </c>
      <c r="CH13" s="544">
        <v>435.56</v>
      </c>
      <c r="CI13" s="544">
        <v>420.41</v>
      </c>
      <c r="CJ13" s="540">
        <f>BX13+BY13+BZ13+CA13+CB13+CC13+CD13+CE13+CF13+CG13+CH13+CI13</f>
        <v>5331.55</v>
      </c>
    </row>
    <row r="14" spans="1:88" s="77" customFormat="1" ht="27" customHeight="1">
      <c r="A14" s="597"/>
      <c r="B14" s="555" t="s">
        <v>627</v>
      </c>
      <c r="C14" s="112">
        <v>1493.75</v>
      </c>
      <c r="D14" s="19">
        <f t="shared" si="0"/>
        <v>-0.18432261235188119</v>
      </c>
      <c r="E14" s="112">
        <v>1563.1</v>
      </c>
      <c r="F14" s="19">
        <f t="shared" si="1"/>
        <v>-0.1346159169550174</v>
      </c>
      <c r="G14" s="112">
        <v>1447.1</v>
      </c>
      <c r="H14" s="19">
        <f t="shared" si="2"/>
        <v>-0.17687210261369135</v>
      </c>
      <c r="I14" s="112">
        <v>1455.9</v>
      </c>
      <c r="J14" s="19">
        <f t="shared" si="3"/>
        <v>-0.11554583561144516</v>
      </c>
      <c r="K14" s="112">
        <v>1444.4</v>
      </c>
      <c r="L14" s="19">
        <f t="shared" si="4"/>
        <v>-0.13441601246479296</v>
      </c>
      <c r="M14" s="112">
        <v>1409.45</v>
      </c>
      <c r="N14" s="19">
        <f t="shared" si="5"/>
        <v>-0.13200517305086823</v>
      </c>
      <c r="O14" s="112">
        <v>1415.1</v>
      </c>
      <c r="P14" s="19">
        <f t="shared" si="6"/>
        <v>-0.1100000000000001</v>
      </c>
      <c r="Q14" s="588"/>
      <c r="R14" s="126"/>
      <c r="S14" s="112">
        <f t="shared" si="7"/>
        <v>10228.800000000001</v>
      </c>
      <c r="T14" s="66">
        <f t="shared" si="8"/>
        <v>-0.24684399447768057</v>
      </c>
      <c r="U14" s="112">
        <f t="shared" si="9"/>
        <v>10334.200000000001</v>
      </c>
      <c r="V14" s="112">
        <v>1831.3</v>
      </c>
      <c r="W14" s="19">
        <f t="shared" si="10"/>
        <v>-0.1592753782870574</v>
      </c>
      <c r="X14" s="112">
        <v>1806.25</v>
      </c>
      <c r="Y14" s="19">
        <f t="shared" si="11"/>
        <v>-0.20245060161165696</v>
      </c>
      <c r="Z14" s="112">
        <v>1758.05</v>
      </c>
      <c r="AA14" s="19">
        <f t="shared" si="12"/>
        <v>-0.14891196475685631</v>
      </c>
      <c r="AB14" s="112">
        <v>1646.1</v>
      </c>
      <c r="AC14" s="19">
        <f t="shared" si="13"/>
        <v>-0.20131004366812233</v>
      </c>
      <c r="AD14" s="112">
        <v>1668.7</v>
      </c>
      <c r="AE14" s="19">
        <f t="shared" si="14"/>
        <v>-7.7760583618879164E-2</v>
      </c>
      <c r="AF14" s="112">
        <v>1623.8</v>
      </c>
      <c r="AG14" s="19">
        <f t="shared" si="15"/>
        <v>-0.10878155872667405</v>
      </c>
      <c r="AH14" s="112">
        <v>1590</v>
      </c>
      <c r="AI14" s="19">
        <f t="shared" si="16"/>
        <v>-0.12016158038901037</v>
      </c>
      <c r="AJ14" s="112">
        <v>1657.05</v>
      </c>
      <c r="AK14" s="19">
        <f t="shared" si="17"/>
        <v>-6.1799343222738168E-2</v>
      </c>
      <c r="AL14" s="112">
        <v>1534.2</v>
      </c>
      <c r="AM14" s="19">
        <f t="shared" si="18"/>
        <v>-7.4891461649782998E-2</v>
      </c>
      <c r="AN14" s="112">
        <v>1495.2</v>
      </c>
      <c r="AO14" s="19">
        <f t="shared" si="19"/>
        <v>-3.7899749050897547E-2</v>
      </c>
      <c r="AP14" s="112">
        <v>1515.25</v>
      </c>
      <c r="AQ14" s="19">
        <f t="shared" si="20"/>
        <v>-1.6933207902163683E-2</v>
      </c>
      <c r="AR14" s="112">
        <v>1484.7</v>
      </c>
      <c r="AS14" s="19">
        <f t="shared" si="21"/>
        <v>-0.14233724221593202</v>
      </c>
      <c r="AT14" s="112">
        <f t="shared" si="22"/>
        <v>19610.600000000002</v>
      </c>
      <c r="AU14" s="19">
        <f t="shared" si="23"/>
        <v>-0.11899454341413518</v>
      </c>
      <c r="AV14" s="558"/>
      <c r="AW14" s="112">
        <v>2178.2399999999998</v>
      </c>
      <c r="AX14" s="19"/>
      <c r="AY14" s="112">
        <v>2264.75</v>
      </c>
      <c r="AZ14" s="19"/>
      <c r="BA14" s="112">
        <v>2065.65</v>
      </c>
      <c r="BB14" s="19"/>
      <c r="BC14" s="112">
        <v>2061</v>
      </c>
      <c r="BD14" s="19"/>
      <c r="BE14" s="112">
        <v>1809.4</v>
      </c>
      <c r="BF14" s="19"/>
      <c r="BG14" s="112">
        <v>1822</v>
      </c>
      <c r="BH14" s="19"/>
      <c r="BI14" s="112">
        <v>1807.15</v>
      </c>
      <c r="BJ14" s="19"/>
      <c r="BK14" s="112">
        <v>1766.2</v>
      </c>
      <c r="BL14" s="19"/>
      <c r="BM14" s="112">
        <v>1658.4</v>
      </c>
      <c r="BN14" s="19"/>
      <c r="BO14" s="112">
        <v>1554.1</v>
      </c>
      <c r="BP14" s="20"/>
      <c r="BQ14" s="112">
        <v>1541.35</v>
      </c>
      <c r="BR14" s="20"/>
      <c r="BS14" s="112">
        <v>1731.1</v>
      </c>
      <c r="BT14" s="20"/>
      <c r="BU14" s="112">
        <f t="shared" si="24"/>
        <v>22259.339999999997</v>
      </c>
      <c r="BV14" s="19"/>
      <c r="BW14" s="23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1"/>
    </row>
    <row r="15" spans="1:88" s="77" customFormat="1" ht="27" customHeight="1">
      <c r="A15" s="597"/>
      <c r="B15" s="555" t="s">
        <v>628</v>
      </c>
      <c r="C15" s="112">
        <v>272.74</v>
      </c>
      <c r="D15" s="19">
        <f t="shared" si="0"/>
        <v>-0.22094318603787588</v>
      </c>
      <c r="E15" s="112">
        <v>287.76</v>
      </c>
      <c r="F15" s="19">
        <f t="shared" si="1"/>
        <v>-0.13991093044803782</v>
      </c>
      <c r="G15" s="112">
        <v>264.22000000000003</v>
      </c>
      <c r="H15" s="19">
        <f t="shared" si="2"/>
        <v>-0.20413265459802998</v>
      </c>
      <c r="I15" s="112">
        <v>265.05</v>
      </c>
      <c r="J15" s="19">
        <f t="shared" si="3"/>
        <v>-0.12536298838437177</v>
      </c>
      <c r="K15" s="112">
        <v>263.17</v>
      </c>
      <c r="L15" s="19">
        <f t="shared" si="4"/>
        <v>-0.15352203280797672</v>
      </c>
      <c r="M15" s="112">
        <v>257.38</v>
      </c>
      <c r="N15" s="19">
        <f t="shared" si="5"/>
        <v>-0.15960295174035133</v>
      </c>
      <c r="O15" s="112">
        <v>258.57</v>
      </c>
      <c r="P15" s="19">
        <f t="shared" si="6"/>
        <v>-0.12012114200156532</v>
      </c>
      <c r="Q15" s="588"/>
      <c r="R15" s="126"/>
      <c r="S15" s="112">
        <f t="shared" si="7"/>
        <v>1868.89</v>
      </c>
      <c r="T15" s="66">
        <f t="shared" si="8"/>
        <v>-0.26113307503755834</v>
      </c>
      <c r="U15" s="112">
        <f t="shared" si="9"/>
        <v>1936.8500000000001</v>
      </c>
      <c r="V15" s="112">
        <v>350.09</v>
      </c>
      <c r="W15" s="19">
        <f t="shared" si="10"/>
        <v>-0.21462221823402727</v>
      </c>
      <c r="X15" s="112">
        <v>334.57</v>
      </c>
      <c r="Y15" s="19">
        <f t="shared" si="11"/>
        <v>-0.24025251493062649</v>
      </c>
      <c r="Z15" s="112">
        <v>331.99</v>
      </c>
      <c r="AA15" s="19">
        <f t="shared" si="12"/>
        <v>-0.15956154118778787</v>
      </c>
      <c r="AB15" s="112">
        <v>303.04000000000002</v>
      </c>
      <c r="AC15" s="19">
        <f t="shared" si="13"/>
        <v>-0.22305404573889853</v>
      </c>
      <c r="AD15" s="112">
        <v>310.89999999999998</v>
      </c>
      <c r="AE15" s="19">
        <f t="shared" si="14"/>
        <v>-9.1679326866892619E-2</v>
      </c>
      <c r="AF15" s="112">
        <v>306.26</v>
      </c>
      <c r="AG15" s="19">
        <f t="shared" si="15"/>
        <v>-6.7871925980034109E-2</v>
      </c>
      <c r="AH15" s="112">
        <v>293.87</v>
      </c>
      <c r="AI15" s="19">
        <f t="shared" si="16"/>
        <v>-7.363742395107653E-2</v>
      </c>
      <c r="AJ15" s="112">
        <v>298.68</v>
      </c>
      <c r="AK15" s="19">
        <f t="shared" si="17"/>
        <v>-0.11606984314886049</v>
      </c>
      <c r="AL15" s="112">
        <v>284.54000000000002</v>
      </c>
      <c r="AM15" s="19">
        <f t="shared" si="18"/>
        <v>-3.542492965863242E-2</v>
      </c>
      <c r="AN15" s="112">
        <v>276.62</v>
      </c>
      <c r="AO15" s="19">
        <f t="shared" si="19"/>
        <v>-4.8140119059908448E-2</v>
      </c>
      <c r="AP15" s="112">
        <v>281.7</v>
      </c>
      <c r="AQ15" s="19">
        <f t="shared" si="20"/>
        <v>-6.9796954314721438E-3</v>
      </c>
      <c r="AR15" s="112">
        <v>274.44</v>
      </c>
      <c r="AS15" s="19">
        <f t="shared" si="21"/>
        <v>-0.13752357008170957</v>
      </c>
      <c r="AT15" s="112">
        <f t="shared" si="22"/>
        <v>3646.7</v>
      </c>
      <c r="AU15" s="19">
        <f t="shared" si="23"/>
        <v>-0.12855108205245858</v>
      </c>
      <c r="AV15" s="558"/>
      <c r="AW15" s="112">
        <v>445.76</v>
      </c>
      <c r="AX15" s="19"/>
      <c r="AY15" s="112">
        <v>440.37</v>
      </c>
      <c r="AZ15" s="19"/>
      <c r="BA15" s="112">
        <v>395.02</v>
      </c>
      <c r="BB15" s="19"/>
      <c r="BC15" s="112">
        <v>390.04</v>
      </c>
      <c r="BD15" s="19"/>
      <c r="BE15" s="112">
        <v>342.28</v>
      </c>
      <c r="BF15" s="19"/>
      <c r="BG15" s="112">
        <v>328.56</v>
      </c>
      <c r="BH15" s="19"/>
      <c r="BI15" s="112">
        <v>317.23</v>
      </c>
      <c r="BJ15" s="19"/>
      <c r="BK15" s="112">
        <v>337.9</v>
      </c>
      <c r="BL15" s="19"/>
      <c r="BM15" s="112">
        <v>294.99</v>
      </c>
      <c r="BN15" s="19"/>
      <c r="BO15" s="112">
        <v>290.61</v>
      </c>
      <c r="BP15" s="20"/>
      <c r="BQ15" s="112">
        <v>283.68</v>
      </c>
      <c r="BR15" s="20"/>
      <c r="BS15" s="112">
        <v>318.2</v>
      </c>
      <c r="BT15" s="20"/>
      <c r="BU15" s="112">
        <f t="shared" si="24"/>
        <v>4184.6400000000003</v>
      </c>
      <c r="BV15" s="19"/>
      <c r="BW15" s="23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1"/>
    </row>
    <row r="16" spans="1:88" s="77" customFormat="1" ht="27" customHeight="1">
      <c r="A16" s="598"/>
      <c r="B16" s="555" t="s">
        <v>471</v>
      </c>
      <c r="C16" s="112">
        <v>1227.33</v>
      </c>
      <c r="D16" s="19">
        <f t="shared" si="0"/>
        <v>-0.22094565859046222</v>
      </c>
      <c r="E16" s="112">
        <v>1294.92</v>
      </c>
      <c r="F16" s="19">
        <f t="shared" si="1"/>
        <v>-0.13991378680499733</v>
      </c>
      <c r="G16" s="112">
        <v>1188.99</v>
      </c>
      <c r="H16" s="19">
        <f t="shared" si="2"/>
        <v>-0.20413531821467779</v>
      </c>
      <c r="I16" s="112">
        <v>1192.73</v>
      </c>
      <c r="J16" s="19">
        <f t="shared" si="3"/>
        <v>-0.12535932183503462</v>
      </c>
      <c r="K16" s="112">
        <v>1184.27</v>
      </c>
      <c r="L16" s="19">
        <f t="shared" si="4"/>
        <v>-0.15351845895429039</v>
      </c>
      <c r="M16" s="112">
        <v>1158.21</v>
      </c>
      <c r="N16" s="19">
        <f t="shared" si="5"/>
        <v>-0.15960295174035133</v>
      </c>
      <c r="O16" s="112">
        <v>1163.57</v>
      </c>
      <c r="P16" s="19">
        <f t="shared" si="6"/>
        <v>-0.12012068782988772</v>
      </c>
      <c r="Q16" s="588"/>
      <c r="R16" s="126"/>
      <c r="S16" s="112">
        <f t="shared" si="7"/>
        <v>8410.02</v>
      </c>
      <c r="T16" s="66">
        <f t="shared" si="8"/>
        <v>-0.26113305547550936</v>
      </c>
      <c r="U16" s="112">
        <f t="shared" si="9"/>
        <v>8715.84</v>
      </c>
      <c r="V16" s="112">
        <v>1575.41</v>
      </c>
      <c r="W16" s="19">
        <f t="shared" si="10"/>
        <v>-0.15852023565984219</v>
      </c>
      <c r="X16" s="112">
        <v>1505.57</v>
      </c>
      <c r="Y16" s="19">
        <f t="shared" si="11"/>
        <v>-0.24025190874363545</v>
      </c>
      <c r="Z16" s="112">
        <v>1493.96</v>
      </c>
      <c r="AA16" s="19">
        <f t="shared" si="12"/>
        <v>-0.15955872839068619</v>
      </c>
      <c r="AB16" s="112">
        <v>1363.68</v>
      </c>
      <c r="AC16" s="19">
        <f t="shared" si="13"/>
        <v>-0.22305404573889853</v>
      </c>
      <c r="AD16" s="112">
        <v>1399.05</v>
      </c>
      <c r="AE16" s="19">
        <f t="shared" si="14"/>
        <v>-9.1679326866892619E-2</v>
      </c>
      <c r="AF16" s="112">
        <v>1378.17</v>
      </c>
      <c r="AG16" s="19">
        <f t="shared" si="15"/>
        <v>-6.7871925980033998E-2</v>
      </c>
      <c r="AH16" s="112">
        <v>1322.42</v>
      </c>
      <c r="AI16" s="19">
        <f t="shared" si="16"/>
        <v>-7.3637166033876378E-2</v>
      </c>
      <c r="AJ16" s="112">
        <v>1344.06</v>
      </c>
      <c r="AK16" s="19">
        <f t="shared" si="17"/>
        <v>-0.1160698431488606</v>
      </c>
      <c r="AL16" s="112">
        <v>1280.43</v>
      </c>
      <c r="AM16" s="19">
        <f t="shared" si="18"/>
        <v>-3.542856281921869E-2</v>
      </c>
      <c r="AN16" s="112">
        <v>1244.79</v>
      </c>
      <c r="AO16" s="19">
        <f t="shared" si="19"/>
        <v>-4.814375836360163E-2</v>
      </c>
      <c r="AP16" s="112">
        <v>1267.6500000000001</v>
      </c>
      <c r="AQ16" s="19">
        <f t="shared" si="20"/>
        <v>-6.9796954314719217E-3</v>
      </c>
      <c r="AR16" s="112">
        <v>1234.98</v>
      </c>
      <c r="AS16" s="19">
        <f t="shared" si="21"/>
        <v>-0.13752357008170968</v>
      </c>
      <c r="AT16" s="112">
        <f t="shared" si="22"/>
        <v>16410.170000000002</v>
      </c>
      <c r="AU16" s="19">
        <f t="shared" si="23"/>
        <v>-0.12231797646381781</v>
      </c>
      <c r="AV16" s="558"/>
      <c r="AW16" s="112">
        <v>1872.19</v>
      </c>
      <c r="AX16" s="19"/>
      <c r="AY16" s="112">
        <v>1981.67</v>
      </c>
      <c r="AZ16" s="19"/>
      <c r="BA16" s="112">
        <v>1777.59</v>
      </c>
      <c r="BB16" s="19"/>
      <c r="BC16" s="112">
        <v>1755.18</v>
      </c>
      <c r="BD16" s="19"/>
      <c r="BE16" s="112">
        <v>1540.26</v>
      </c>
      <c r="BF16" s="19"/>
      <c r="BG16" s="112">
        <v>1478.52</v>
      </c>
      <c r="BH16" s="19"/>
      <c r="BI16" s="112">
        <v>1427.54</v>
      </c>
      <c r="BJ16" s="19"/>
      <c r="BK16" s="112">
        <v>1520.55</v>
      </c>
      <c r="BL16" s="19"/>
      <c r="BM16" s="112">
        <v>1327.46</v>
      </c>
      <c r="BN16" s="19"/>
      <c r="BO16" s="112">
        <v>1307.75</v>
      </c>
      <c r="BP16" s="20"/>
      <c r="BQ16" s="112">
        <v>1276.56</v>
      </c>
      <c r="BR16" s="20"/>
      <c r="BS16" s="112">
        <v>1431.9</v>
      </c>
      <c r="BT16" s="20"/>
      <c r="BU16" s="112">
        <f t="shared" si="24"/>
        <v>18697.170000000002</v>
      </c>
      <c r="BV16" s="19"/>
      <c r="BW16" s="23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1"/>
    </row>
    <row r="17" spans="1:88" s="76" customFormat="1" ht="27" customHeight="1">
      <c r="A17" s="716" t="s">
        <v>95</v>
      </c>
      <c r="B17" s="555" t="s">
        <v>626</v>
      </c>
      <c r="C17" s="112">
        <v>298.25</v>
      </c>
      <c r="D17" s="19">
        <f t="shared" si="0"/>
        <v>-0.17571787856175547</v>
      </c>
      <c r="E17" s="112">
        <v>298.31</v>
      </c>
      <c r="F17" s="19">
        <f t="shared" si="1"/>
        <v>-0.13117809815057524</v>
      </c>
      <c r="G17" s="112">
        <v>299.52999999999997</v>
      </c>
      <c r="H17" s="19">
        <f t="shared" si="2"/>
        <v>-0.13119271377189934</v>
      </c>
      <c r="I17" s="112">
        <v>291.68</v>
      </c>
      <c r="J17" s="19">
        <f t="shared" si="3"/>
        <v>-0.10716581468670605</v>
      </c>
      <c r="K17" s="112">
        <v>300.94</v>
      </c>
      <c r="L17" s="19">
        <f t="shared" si="4"/>
        <v>-9.0293521961246626E-2</v>
      </c>
      <c r="M17" s="112">
        <v>296.68</v>
      </c>
      <c r="N17" s="19">
        <f t="shared" si="5"/>
        <v>-0.10984427975636835</v>
      </c>
      <c r="O17" s="112">
        <v>300.70999999999998</v>
      </c>
      <c r="P17" s="19">
        <f t="shared" si="6"/>
        <v>-0.10284026493227527</v>
      </c>
      <c r="Q17" s="588"/>
      <c r="R17" s="126"/>
      <c r="S17" s="556">
        <f t="shared" si="7"/>
        <v>2086.1</v>
      </c>
      <c r="T17" s="66">
        <f t="shared" si="8"/>
        <v>-0.22949354371657349</v>
      </c>
      <c r="U17" s="112">
        <f t="shared" si="9"/>
        <v>2040.73</v>
      </c>
      <c r="V17" s="112">
        <v>361.83</v>
      </c>
      <c r="W17" s="19">
        <f t="shared" si="10"/>
        <v>-0.20781609195402306</v>
      </c>
      <c r="X17" s="112">
        <v>343.35</v>
      </c>
      <c r="Y17" s="19">
        <f t="shared" si="11"/>
        <v>-0.1585177560473493</v>
      </c>
      <c r="Z17" s="112">
        <v>344.76</v>
      </c>
      <c r="AA17" s="19">
        <f t="shared" si="12"/>
        <v>-4.5619911070046149E-3</v>
      </c>
      <c r="AB17" s="112">
        <v>326.69</v>
      </c>
      <c r="AC17" s="19">
        <f t="shared" si="13"/>
        <v>-5.2330809619122287E-2</v>
      </c>
      <c r="AD17" s="112">
        <v>330.81</v>
      </c>
      <c r="AE17" s="19">
        <f t="shared" si="14"/>
        <v>-4.2712040975779075E-2</v>
      </c>
      <c r="AF17" s="112">
        <v>333.29</v>
      </c>
      <c r="AG17" s="19">
        <f t="shared" si="15"/>
        <v>5.418142712550611E-2</v>
      </c>
      <c r="AH17" s="112">
        <v>335.18</v>
      </c>
      <c r="AI17" s="19">
        <f t="shared" si="16"/>
        <v>-8.0665953536849577E-2</v>
      </c>
      <c r="AJ17" s="112">
        <v>331.53</v>
      </c>
      <c r="AK17" s="19">
        <f t="shared" si="17"/>
        <v>-7.1162412798027708E-2</v>
      </c>
      <c r="AL17" s="112">
        <v>321.72000000000003</v>
      </c>
      <c r="AM17" s="19">
        <f t="shared" si="18"/>
        <v>-2.2692062334821794E-2</v>
      </c>
      <c r="AN17" s="112">
        <v>328.36</v>
      </c>
      <c r="AO17" s="19">
        <f t="shared" si="19"/>
        <v>-4.6822839559929164E-2</v>
      </c>
      <c r="AP17" s="112">
        <v>306.87</v>
      </c>
      <c r="AQ17" s="19">
        <f t="shared" si="20"/>
        <v>-3.9109468937875813E-2</v>
      </c>
      <c r="AR17" s="112">
        <v>308.58</v>
      </c>
      <c r="AS17" s="19">
        <f t="shared" si="21"/>
        <v>-0.12080460425095452</v>
      </c>
      <c r="AT17" s="112">
        <f t="shared" si="22"/>
        <v>3972.97</v>
      </c>
      <c r="AU17" s="19">
        <f t="shared" si="23"/>
        <v>-7.2412166831655411E-2</v>
      </c>
      <c r="AV17" s="557"/>
      <c r="AW17" s="540">
        <v>456.75</v>
      </c>
      <c r="AX17" s="20">
        <f>AW17/BX17-1</f>
        <v>0.11715788186376419</v>
      </c>
      <c r="AY17" s="540">
        <v>408.03</v>
      </c>
      <c r="AZ17" s="20">
        <f>AY17/BY17-1</f>
        <v>2.206803266369417E-2</v>
      </c>
      <c r="BA17" s="540">
        <v>346.34</v>
      </c>
      <c r="BB17" s="20">
        <f>BA17/BZ17-1</f>
        <v>-9.8072916666666732E-2</v>
      </c>
      <c r="BC17" s="540">
        <v>344.73</v>
      </c>
      <c r="BD17" s="20">
        <f>BC17/CA17-1</f>
        <v>-0.14670792079207917</v>
      </c>
      <c r="BE17" s="540">
        <v>345.57</v>
      </c>
      <c r="BF17" s="20">
        <f>BE17/CB17-1</f>
        <v>-0.10490325588623828</v>
      </c>
      <c r="BG17" s="540">
        <v>316.16000000000003</v>
      </c>
      <c r="BH17" s="20">
        <f>BG17/CC17-1</f>
        <v>-0.22774792379091346</v>
      </c>
      <c r="BI17" s="540">
        <v>364.59</v>
      </c>
      <c r="BJ17" s="20">
        <f>BI17/CD17-1</f>
        <v>-0.13614500651581574</v>
      </c>
      <c r="BK17" s="540">
        <v>356.93</v>
      </c>
      <c r="BL17" s="20">
        <f>BK17/CE17-1</f>
        <v>-0.19059821307088753</v>
      </c>
      <c r="BM17" s="540">
        <v>329.19</v>
      </c>
      <c r="BN17" s="20">
        <f>BM17/CF17-1</f>
        <v>-0.23222781975930584</v>
      </c>
      <c r="BO17" s="540">
        <v>344.49</v>
      </c>
      <c r="BP17" s="20">
        <f>BO17/CG17-1</f>
        <v>-0.24304548450889918</v>
      </c>
      <c r="BQ17" s="540">
        <v>319.36</v>
      </c>
      <c r="BR17" s="20">
        <f>BQ17/CH17-1</f>
        <v>-0.30266174640260279</v>
      </c>
      <c r="BS17" s="540">
        <v>350.98</v>
      </c>
      <c r="BT17" s="20">
        <f>BS17/CI17-1</f>
        <v>-0.33974190150118522</v>
      </c>
      <c r="BU17" s="540">
        <f t="shared" si="24"/>
        <v>4283.12</v>
      </c>
      <c r="BV17" s="20">
        <f>BU17/CJ17-1</f>
        <v>-0.1647549327415474</v>
      </c>
      <c r="BW17" s="22"/>
      <c r="BX17" s="544">
        <v>408.85</v>
      </c>
      <c r="BY17" s="544">
        <v>399.22</v>
      </c>
      <c r="BZ17" s="544">
        <v>384</v>
      </c>
      <c r="CA17" s="544">
        <v>404</v>
      </c>
      <c r="CB17" s="544">
        <v>386.07</v>
      </c>
      <c r="CC17" s="544">
        <v>409.4</v>
      </c>
      <c r="CD17" s="544">
        <v>422.05</v>
      </c>
      <c r="CE17" s="544">
        <v>440.98</v>
      </c>
      <c r="CF17" s="544">
        <v>428.76</v>
      </c>
      <c r="CG17" s="544">
        <v>455.1</v>
      </c>
      <c r="CH17" s="544">
        <v>457.97</v>
      </c>
      <c r="CI17" s="544">
        <v>531.58000000000004</v>
      </c>
      <c r="CJ17" s="540">
        <f>BX17+BY17+BZ17+CA17+CB17+CC17+CD17+CE17+CF17+CG17+CH17+CI17</f>
        <v>5127.9800000000005</v>
      </c>
    </row>
    <row r="18" spans="1:88" s="77" customFormat="1" ht="27" customHeight="1">
      <c r="A18" s="597"/>
      <c r="B18" s="555" t="s">
        <v>627</v>
      </c>
      <c r="C18" s="112">
        <v>1837.22</v>
      </c>
      <c r="D18" s="19">
        <f t="shared" si="0"/>
        <v>-0.1743759128187844</v>
      </c>
      <c r="E18" s="112">
        <v>1846.54</v>
      </c>
      <c r="F18" s="19">
        <f t="shared" si="1"/>
        <v>-0.15039500140332474</v>
      </c>
      <c r="G18" s="112">
        <v>1878.05</v>
      </c>
      <c r="H18" s="19">
        <f t="shared" si="2"/>
        <v>-0.11854295932639325</v>
      </c>
      <c r="I18" s="112">
        <v>1820.08</v>
      </c>
      <c r="J18" s="19">
        <f t="shared" si="3"/>
        <v>-7.6073382945673562E-2</v>
      </c>
      <c r="K18" s="112">
        <v>1883.88</v>
      </c>
      <c r="L18" s="19">
        <f t="shared" si="4"/>
        <v>-5.8718896772259388E-2</v>
      </c>
      <c r="M18" s="112">
        <v>1854.25</v>
      </c>
      <c r="N18" s="19">
        <f t="shared" si="5"/>
        <v>-8.1936288829255299E-2</v>
      </c>
      <c r="O18" s="112">
        <v>1867.41</v>
      </c>
      <c r="P18" s="19">
        <f t="shared" si="6"/>
        <v>-8.0632535607205624E-2</v>
      </c>
      <c r="Q18" s="588"/>
      <c r="R18" s="126"/>
      <c r="S18" s="112">
        <f t="shared" si="7"/>
        <v>12987.43</v>
      </c>
      <c r="T18" s="66">
        <f t="shared" si="8"/>
        <v>-0.20364824577862306</v>
      </c>
      <c r="U18" s="112">
        <f t="shared" si="9"/>
        <v>12520.359999999999</v>
      </c>
      <c r="V18" s="112">
        <v>2225.25</v>
      </c>
      <c r="W18" s="19">
        <f t="shared" si="10"/>
        <v>-0.19205213855202963</v>
      </c>
      <c r="X18" s="112">
        <v>2173.41</v>
      </c>
      <c r="Y18" s="19">
        <f t="shared" si="11"/>
        <v>-0.10926549782378836</v>
      </c>
      <c r="Z18" s="112">
        <v>2130.62</v>
      </c>
      <c r="AA18" s="19">
        <f t="shared" si="12"/>
        <v>4.6226822752985397E-2</v>
      </c>
      <c r="AB18" s="112">
        <v>1969.94</v>
      </c>
      <c r="AC18" s="19">
        <f t="shared" si="13"/>
        <v>-3.14517358191857E-2</v>
      </c>
      <c r="AD18" s="112">
        <v>2001.4</v>
      </c>
      <c r="AE18" s="19">
        <f t="shared" si="14"/>
        <v>-6.5866866533973445E-3</v>
      </c>
      <c r="AF18" s="112">
        <v>2019.74</v>
      </c>
      <c r="AG18" s="19">
        <f t="shared" si="15"/>
        <v>0.1033393970184151</v>
      </c>
      <c r="AH18" s="112">
        <v>2031.19</v>
      </c>
      <c r="AI18" s="19">
        <f t="shared" si="16"/>
        <v>-4.6035853673428218E-2</v>
      </c>
      <c r="AJ18" s="112">
        <v>1757.11</v>
      </c>
      <c r="AK18" s="19">
        <f t="shared" si="17"/>
        <v>-0.15992465134513612</v>
      </c>
      <c r="AL18" s="112">
        <v>1936.75</v>
      </c>
      <c r="AM18" s="19">
        <f t="shared" si="18"/>
        <v>9.154951593909777E-3</v>
      </c>
      <c r="AN18" s="112">
        <v>1730.46</v>
      </c>
      <c r="AO18" s="19">
        <f t="shared" si="19"/>
        <v>-0.15999126234800132</v>
      </c>
      <c r="AP18" s="112">
        <v>1844.29</v>
      </c>
      <c r="AQ18" s="19">
        <f t="shared" si="20"/>
        <v>-1.2830120004710288E-2</v>
      </c>
      <c r="AR18" s="112">
        <v>1845.31</v>
      </c>
      <c r="AS18" s="19">
        <f t="shared" si="21"/>
        <v>-0.12080367437561346</v>
      </c>
      <c r="AT18" s="112">
        <f t="shared" si="22"/>
        <v>23665.47</v>
      </c>
      <c r="AU18" s="19">
        <f t="shared" si="23"/>
        <v>-6.3755537638534809E-2</v>
      </c>
      <c r="AV18" s="558"/>
      <c r="AW18" s="112">
        <v>2754.2</v>
      </c>
      <c r="AX18" s="19"/>
      <c r="AY18" s="112">
        <v>2440.02</v>
      </c>
      <c r="AZ18" s="19"/>
      <c r="BA18" s="112">
        <v>2036.48</v>
      </c>
      <c r="BB18" s="19"/>
      <c r="BC18" s="112">
        <v>2033.91</v>
      </c>
      <c r="BD18" s="19"/>
      <c r="BE18" s="112">
        <v>2014.67</v>
      </c>
      <c r="BF18" s="19"/>
      <c r="BG18" s="112">
        <v>1830.57</v>
      </c>
      <c r="BH18" s="19"/>
      <c r="BI18" s="112">
        <v>2129.21</v>
      </c>
      <c r="BJ18" s="19"/>
      <c r="BK18" s="112">
        <v>2091.61</v>
      </c>
      <c r="BL18" s="19"/>
      <c r="BM18" s="112">
        <v>1919.18</v>
      </c>
      <c r="BN18" s="19"/>
      <c r="BO18" s="112">
        <v>2060.0500000000002</v>
      </c>
      <c r="BP18" s="20"/>
      <c r="BQ18" s="112">
        <v>1868.26</v>
      </c>
      <c r="BR18" s="20"/>
      <c r="BS18" s="112">
        <v>2098.86</v>
      </c>
      <c r="BT18" s="20"/>
      <c r="BU18" s="112">
        <f t="shared" si="24"/>
        <v>25277.019999999997</v>
      </c>
      <c r="BV18" s="19"/>
      <c r="BW18" s="23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1"/>
    </row>
    <row r="19" spans="1:88" s="77" customFormat="1" ht="27" customHeight="1">
      <c r="A19" s="597"/>
      <c r="B19" s="555" t="s">
        <v>628</v>
      </c>
      <c r="C19" s="112">
        <v>295.19</v>
      </c>
      <c r="D19" s="19">
        <f t="shared" si="0"/>
        <v>-0.16737652666911118</v>
      </c>
      <c r="E19" s="112">
        <v>296.49</v>
      </c>
      <c r="F19" s="19">
        <f t="shared" si="1"/>
        <v>-0.11944997178580963</v>
      </c>
      <c r="G19" s="112">
        <v>297.52</v>
      </c>
      <c r="H19" s="19">
        <f t="shared" si="2"/>
        <v>-0.12388468447245204</v>
      </c>
      <c r="I19" s="112">
        <v>289.77</v>
      </c>
      <c r="J19" s="19">
        <f t="shared" si="3"/>
        <v>-9.9141951128520978E-2</v>
      </c>
      <c r="K19" s="112">
        <v>298.67</v>
      </c>
      <c r="L19" s="19">
        <f t="shared" si="4"/>
        <v>-8.5713411087641966E-2</v>
      </c>
      <c r="M19" s="112">
        <v>294.73</v>
      </c>
      <c r="N19" s="19">
        <f t="shared" si="5"/>
        <v>-0.10631007610903909</v>
      </c>
      <c r="O19" s="112">
        <v>298.7</v>
      </c>
      <c r="P19" s="19">
        <f t="shared" si="6"/>
        <v>-9.7010187732398334E-2</v>
      </c>
      <c r="Q19" s="588"/>
      <c r="R19" s="126"/>
      <c r="S19" s="112">
        <f t="shared" si="7"/>
        <v>2071.0700000000002</v>
      </c>
      <c r="T19" s="66">
        <f t="shared" si="8"/>
        <v>-0.22327981608367742</v>
      </c>
      <c r="U19" s="112">
        <f t="shared" si="9"/>
        <v>2008.95</v>
      </c>
      <c r="V19" s="112">
        <v>354.53</v>
      </c>
      <c r="W19" s="19">
        <f t="shared" si="10"/>
        <v>-0.20858539634350526</v>
      </c>
      <c r="X19" s="112">
        <v>336.71</v>
      </c>
      <c r="Y19" s="19">
        <f t="shared" si="11"/>
        <v>-0.14806568327303093</v>
      </c>
      <c r="Z19" s="112">
        <v>339.59</v>
      </c>
      <c r="AA19" s="19">
        <f t="shared" si="12"/>
        <v>1.2462359500312825E-2</v>
      </c>
      <c r="AB19" s="112">
        <v>321.66000000000003</v>
      </c>
      <c r="AC19" s="19">
        <f t="shared" si="13"/>
        <v>-3.9075103065065342E-2</v>
      </c>
      <c r="AD19" s="112">
        <v>326.67</v>
      </c>
      <c r="AE19" s="19">
        <f t="shared" si="14"/>
        <v>-2.9558552670667204E-2</v>
      </c>
      <c r="AF19" s="112">
        <v>329.79</v>
      </c>
      <c r="AG19" s="19">
        <f t="shared" si="15"/>
        <v>6.4628595409497391E-2</v>
      </c>
      <c r="AH19" s="112">
        <v>330.79</v>
      </c>
      <c r="AI19" s="19">
        <f t="shared" si="16"/>
        <v>-7.6160420041333832E-2</v>
      </c>
      <c r="AJ19" s="112">
        <v>326.69</v>
      </c>
      <c r="AK19" s="19">
        <f t="shared" si="17"/>
        <v>-6.7346123101518773E-2</v>
      </c>
      <c r="AL19" s="112">
        <v>316.82</v>
      </c>
      <c r="AM19" s="19">
        <f t="shared" si="18"/>
        <v>-1.6636662735117103E-2</v>
      </c>
      <c r="AN19" s="112">
        <v>323.70999999999998</v>
      </c>
      <c r="AO19" s="19">
        <f t="shared" si="19"/>
        <v>-3.9464704311444776E-2</v>
      </c>
      <c r="AP19" s="112">
        <v>302.75</v>
      </c>
      <c r="AQ19" s="19">
        <f t="shared" si="20"/>
        <v>-3.2098212858467368E-2</v>
      </c>
      <c r="AR19" s="112">
        <v>304.08999999999997</v>
      </c>
      <c r="AS19" s="19">
        <f t="shared" si="21"/>
        <v>-0.11485955464997832</v>
      </c>
      <c r="AT19" s="112">
        <f t="shared" si="22"/>
        <v>3913.8000000000006</v>
      </c>
      <c r="AU19" s="19">
        <f t="shared" si="23"/>
        <v>-6.4492149124798726E-2</v>
      </c>
      <c r="AV19" s="558"/>
      <c r="AW19" s="112">
        <v>447.97</v>
      </c>
      <c r="AX19" s="19"/>
      <c r="AY19" s="112">
        <v>395.23</v>
      </c>
      <c r="AZ19" s="19"/>
      <c r="BA19" s="112">
        <v>335.41</v>
      </c>
      <c r="BB19" s="19"/>
      <c r="BC19" s="112">
        <v>334.74</v>
      </c>
      <c r="BD19" s="19"/>
      <c r="BE19" s="112">
        <v>336.62</v>
      </c>
      <c r="BF19" s="19"/>
      <c r="BG19" s="112">
        <v>309.77</v>
      </c>
      <c r="BH19" s="19"/>
      <c r="BI19" s="112">
        <v>358.06</v>
      </c>
      <c r="BJ19" s="19"/>
      <c r="BK19" s="112">
        <v>350.28</v>
      </c>
      <c r="BL19" s="19"/>
      <c r="BM19" s="112">
        <v>322.18</v>
      </c>
      <c r="BN19" s="19"/>
      <c r="BO19" s="112">
        <v>337.01</v>
      </c>
      <c r="BP19" s="20"/>
      <c r="BQ19" s="112">
        <v>312.79000000000002</v>
      </c>
      <c r="BR19" s="20"/>
      <c r="BS19" s="112">
        <v>343.55</v>
      </c>
      <c r="BT19" s="20"/>
      <c r="BU19" s="112">
        <f t="shared" si="24"/>
        <v>4183.6099999999997</v>
      </c>
      <c r="BV19" s="19"/>
      <c r="BW19" s="23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1"/>
    </row>
    <row r="20" spans="1:88" s="77" customFormat="1" ht="27" customHeight="1">
      <c r="A20" s="598"/>
      <c r="B20" s="555" t="s">
        <v>471</v>
      </c>
      <c r="C20" s="112">
        <v>1753.43</v>
      </c>
      <c r="D20" s="19">
        <f t="shared" si="0"/>
        <v>0.16921835616072967</v>
      </c>
      <c r="E20" s="112">
        <v>1799.69</v>
      </c>
      <c r="F20" s="19">
        <f t="shared" si="1"/>
        <v>0.22030255154971212</v>
      </c>
      <c r="G20" s="112">
        <v>1826.77</v>
      </c>
      <c r="H20" s="19">
        <f t="shared" si="2"/>
        <v>0.24810915326961047</v>
      </c>
      <c r="I20" s="112">
        <v>1767.6</v>
      </c>
      <c r="J20" s="19">
        <f t="shared" si="3"/>
        <v>0.30218578027272502</v>
      </c>
      <c r="K20" s="112">
        <v>1827.86</v>
      </c>
      <c r="L20" s="19">
        <f t="shared" si="4"/>
        <v>0.32592941859199875</v>
      </c>
      <c r="M20" s="112">
        <v>1803.75</v>
      </c>
      <c r="N20" s="19">
        <f t="shared" si="5"/>
        <v>0.29300148386033076</v>
      </c>
      <c r="O20" s="112">
        <v>1813.11</v>
      </c>
      <c r="P20" s="19">
        <f t="shared" si="6"/>
        <v>0.11405292812859069</v>
      </c>
      <c r="Q20" s="588"/>
      <c r="R20" s="126"/>
      <c r="S20" s="112">
        <f t="shared" si="7"/>
        <v>12592.210000000001</v>
      </c>
      <c r="T20" s="66">
        <f t="shared" si="8"/>
        <v>6.5902523011496905E-2</v>
      </c>
      <c r="U20" s="112">
        <f t="shared" si="9"/>
        <v>8569.0499999999993</v>
      </c>
      <c r="V20" s="112">
        <v>1499.66</v>
      </c>
      <c r="W20" s="19">
        <f t="shared" si="10"/>
        <v>-0.22146947208854417</v>
      </c>
      <c r="X20" s="112">
        <v>1474.79</v>
      </c>
      <c r="Y20" s="19">
        <f t="shared" si="11"/>
        <v>-0.11366532044809852</v>
      </c>
      <c r="Z20" s="112">
        <v>1463.63</v>
      </c>
      <c r="AA20" s="19">
        <f t="shared" si="12"/>
        <v>7.2162154242850551E-2</v>
      </c>
      <c r="AB20" s="112">
        <v>1357.41</v>
      </c>
      <c r="AC20" s="19">
        <f t="shared" si="13"/>
        <v>2.1438461306925838E-2</v>
      </c>
      <c r="AD20" s="112">
        <v>1378.55</v>
      </c>
      <c r="AE20" s="19">
        <f t="shared" si="14"/>
        <v>3.9410984105920255E-2</v>
      </c>
      <c r="AF20" s="112">
        <v>1395.01</v>
      </c>
      <c r="AG20" s="19">
        <f t="shared" si="15"/>
        <v>0.15767504004116151</v>
      </c>
      <c r="AH20" s="112">
        <v>1627.49</v>
      </c>
      <c r="AI20" s="19">
        <f t="shared" si="16"/>
        <v>0.15656134964965385</v>
      </c>
      <c r="AJ20" s="112">
        <v>1617.12</v>
      </c>
      <c r="AK20" s="19">
        <f t="shared" si="17"/>
        <v>0.1717411781754945</v>
      </c>
      <c r="AL20" s="112">
        <v>1799.54</v>
      </c>
      <c r="AM20" s="19">
        <f t="shared" si="18"/>
        <v>0.42852379893944681</v>
      </c>
      <c r="AN20" s="112">
        <v>1582.94</v>
      </c>
      <c r="AO20" s="19">
        <f t="shared" si="19"/>
        <v>0.15975646389086307</v>
      </c>
      <c r="AP20" s="112">
        <v>1710.54</v>
      </c>
      <c r="AQ20" s="19">
        <f t="shared" si="20"/>
        <v>0.37059205307564724</v>
      </c>
      <c r="AR20" s="112">
        <v>1708.99</v>
      </c>
      <c r="AS20" s="19">
        <f t="shared" si="21"/>
        <v>0.22223493652780268</v>
      </c>
      <c r="AT20" s="112">
        <f t="shared" si="22"/>
        <v>18615.670000000002</v>
      </c>
      <c r="AU20" s="19">
        <f t="shared" si="23"/>
        <v>0.10323645865249409</v>
      </c>
      <c r="AV20" s="558"/>
      <c r="AW20" s="112">
        <v>1926.27</v>
      </c>
      <c r="AX20" s="19"/>
      <c r="AY20" s="112">
        <v>1663.92</v>
      </c>
      <c r="AZ20" s="19"/>
      <c r="BA20" s="112">
        <v>1365.12</v>
      </c>
      <c r="BB20" s="19"/>
      <c r="BC20" s="112">
        <v>1328.92</v>
      </c>
      <c r="BD20" s="19"/>
      <c r="BE20" s="112">
        <v>1326.28</v>
      </c>
      <c r="BF20" s="19"/>
      <c r="BG20" s="112">
        <v>1205.01</v>
      </c>
      <c r="BH20" s="19"/>
      <c r="BI20" s="112">
        <v>1407.18</v>
      </c>
      <c r="BJ20" s="19"/>
      <c r="BK20" s="112">
        <v>1380.1</v>
      </c>
      <c r="BL20" s="19"/>
      <c r="BM20" s="112">
        <v>1259.72</v>
      </c>
      <c r="BN20" s="19"/>
      <c r="BO20" s="112">
        <v>1364.89</v>
      </c>
      <c r="BP20" s="20"/>
      <c r="BQ20" s="112">
        <v>1248.03</v>
      </c>
      <c r="BR20" s="20"/>
      <c r="BS20" s="112">
        <v>1398.25</v>
      </c>
      <c r="BT20" s="20"/>
      <c r="BU20" s="112">
        <f t="shared" si="24"/>
        <v>16873.689999999999</v>
      </c>
      <c r="BV20" s="19"/>
      <c r="BW20" s="23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1"/>
    </row>
    <row r="21" spans="1:88" s="78" customFormat="1" ht="27" customHeight="1">
      <c r="A21" s="716" t="s">
        <v>96</v>
      </c>
      <c r="B21" s="555" t="s">
        <v>626</v>
      </c>
      <c r="C21" s="112">
        <v>742.67</v>
      </c>
      <c r="D21" s="19">
        <f t="shared" si="0"/>
        <v>-8.1763105835806149E-2</v>
      </c>
      <c r="E21" s="112">
        <v>780.86</v>
      </c>
      <c r="F21" s="19">
        <f t="shared" si="1"/>
        <v>4.5397951670125058E-2</v>
      </c>
      <c r="G21" s="112">
        <v>837.43</v>
      </c>
      <c r="H21" s="19">
        <f t="shared" si="2"/>
        <v>0.13557529324021944</v>
      </c>
      <c r="I21" s="112">
        <v>823.89</v>
      </c>
      <c r="J21" s="19">
        <f t="shared" si="3"/>
        <v>0.11325955652843644</v>
      </c>
      <c r="K21" s="112">
        <v>842.33</v>
      </c>
      <c r="L21" s="19">
        <f t="shared" si="4"/>
        <v>0.11419312169312179</v>
      </c>
      <c r="M21" s="112">
        <v>815.6</v>
      </c>
      <c r="N21" s="19">
        <f t="shared" si="5"/>
        <v>0.11495399926180094</v>
      </c>
      <c r="O21" s="112">
        <v>810.89</v>
      </c>
      <c r="P21" s="19">
        <f t="shared" si="6"/>
        <v>7.7995799101326702E-2</v>
      </c>
      <c r="Q21" s="588"/>
      <c r="R21" s="126"/>
      <c r="S21" s="556">
        <f t="shared" si="7"/>
        <v>5653.67</v>
      </c>
      <c r="T21" s="66">
        <f t="shared" si="8"/>
        <v>-6.11718600808695E-2</v>
      </c>
      <c r="U21" s="112">
        <f t="shared" si="9"/>
        <v>4520.78</v>
      </c>
      <c r="V21" s="112">
        <v>808.8</v>
      </c>
      <c r="W21" s="19">
        <f t="shared" si="10"/>
        <v>7.4018006533344005E-2</v>
      </c>
      <c r="X21" s="112">
        <v>746.95</v>
      </c>
      <c r="Y21" s="19">
        <f t="shared" si="11"/>
        <v>-1.174867364354415E-2</v>
      </c>
      <c r="Z21" s="112">
        <v>737.45</v>
      </c>
      <c r="AA21" s="19">
        <f t="shared" si="12"/>
        <v>-1.1633361478562643E-2</v>
      </c>
      <c r="AB21" s="112">
        <v>740.07</v>
      </c>
      <c r="AC21" s="19">
        <f t="shared" si="13"/>
        <v>-8.6002491660972513E-3</v>
      </c>
      <c r="AD21" s="112">
        <v>756</v>
      </c>
      <c r="AE21" s="19">
        <f t="shared" si="14"/>
        <v>1.4697000201328914E-2</v>
      </c>
      <c r="AF21" s="112">
        <v>731.51</v>
      </c>
      <c r="AG21" s="19">
        <f t="shared" si="15"/>
        <v>-1.9200085810439416E-2</v>
      </c>
      <c r="AH21" s="112">
        <v>752.22</v>
      </c>
      <c r="AI21" s="19">
        <f t="shared" si="16"/>
        <v>-1.4838582934974642E-2</v>
      </c>
      <c r="AJ21" s="112">
        <v>749.05</v>
      </c>
      <c r="AK21" s="19">
        <f t="shared" si="17"/>
        <v>-3.0744943776607414E-2</v>
      </c>
      <c r="AL21" s="112">
        <v>726.84</v>
      </c>
      <c r="AM21" s="19">
        <f t="shared" si="18"/>
        <v>-3.7132221442102598E-2</v>
      </c>
      <c r="AN21" s="112">
        <v>748.87</v>
      </c>
      <c r="AO21" s="19">
        <f t="shared" si="19"/>
        <v>-1.8081451760941891E-2</v>
      </c>
      <c r="AP21" s="112">
        <v>702.39</v>
      </c>
      <c r="AQ21" s="19">
        <f t="shared" si="20"/>
        <v>-2.8250854304727291E-2</v>
      </c>
      <c r="AR21" s="112">
        <v>710.44</v>
      </c>
      <c r="AS21" s="19">
        <f t="shared" si="21"/>
        <v>-3.9725342308368106E-2</v>
      </c>
      <c r="AT21" s="112">
        <f t="shared" si="22"/>
        <v>8910.59</v>
      </c>
      <c r="AU21" s="19">
        <f t="shared" si="23"/>
        <v>-1.0914737837609878E-2</v>
      </c>
      <c r="AV21" s="557"/>
      <c r="AW21" s="540">
        <v>753.06</v>
      </c>
      <c r="AX21" s="20">
        <f>AW21/BX21-1</f>
        <v>1.3594271562398896E-2</v>
      </c>
      <c r="AY21" s="540">
        <v>755.83</v>
      </c>
      <c r="AZ21" s="20">
        <f>AY21/BY21-1</f>
        <v>-1.4563233376792661E-2</v>
      </c>
      <c r="BA21" s="540">
        <v>746.13</v>
      </c>
      <c r="BB21" s="20">
        <f>BA21/BZ21-1</f>
        <v>-0.11857058476077964</v>
      </c>
      <c r="BC21" s="540">
        <v>746.49</v>
      </c>
      <c r="BD21" s="20">
        <f>BC21/CA21-1</f>
        <v>-0.11835360812566442</v>
      </c>
      <c r="BE21" s="540">
        <v>745.05</v>
      </c>
      <c r="BF21" s="20">
        <f>BE21/CB21-1</f>
        <v>-0.11997117951383152</v>
      </c>
      <c r="BG21" s="540">
        <v>745.83</v>
      </c>
      <c r="BH21" s="20">
        <f>BG21/CC21-1</f>
        <v>-0.12089816124469588</v>
      </c>
      <c r="BI21" s="540">
        <v>763.55</v>
      </c>
      <c r="BJ21" s="20">
        <f>BI21/CD21-1</f>
        <v>-7.8528155246071818E-2</v>
      </c>
      <c r="BK21" s="540">
        <v>772.81</v>
      </c>
      <c r="BL21" s="20">
        <f>BK21/CE21-1</f>
        <v>-7.9143977217211114E-2</v>
      </c>
      <c r="BM21" s="540">
        <v>754.87</v>
      </c>
      <c r="BN21" s="20">
        <f>BM21/CF21-1</f>
        <v>-6.6598246633610692E-2</v>
      </c>
      <c r="BO21" s="540">
        <v>762.66</v>
      </c>
      <c r="BP21" s="20">
        <f>BO21/CG21-1</f>
        <v>-6.7196673189823919E-2</v>
      </c>
      <c r="BQ21" s="540">
        <v>722.81</v>
      </c>
      <c r="BR21" s="20">
        <f>BQ21/CH21-1</f>
        <v>-8.9923573775858467E-2</v>
      </c>
      <c r="BS21" s="540">
        <v>739.83</v>
      </c>
      <c r="BT21" s="20">
        <f>BS21/CI21-1</f>
        <v>-7.3185092389602246E-2</v>
      </c>
      <c r="BU21" s="540">
        <f t="shared" si="24"/>
        <v>9008.92</v>
      </c>
      <c r="BV21" s="20">
        <f>BU21/CJ21-1</f>
        <v>-7.9298179632983135E-2</v>
      </c>
      <c r="BW21" s="22"/>
      <c r="BX21" s="548">
        <v>742.96</v>
      </c>
      <c r="BY21" s="548">
        <v>767</v>
      </c>
      <c r="BZ21" s="548">
        <v>846.5</v>
      </c>
      <c r="CA21" s="548">
        <v>846.7</v>
      </c>
      <c r="CB21" s="548">
        <v>846.62</v>
      </c>
      <c r="CC21" s="548">
        <v>848.4</v>
      </c>
      <c r="CD21" s="548">
        <v>828.62</v>
      </c>
      <c r="CE21" s="548">
        <v>839.23</v>
      </c>
      <c r="CF21" s="548">
        <v>808.73</v>
      </c>
      <c r="CG21" s="548">
        <v>817.6</v>
      </c>
      <c r="CH21" s="548">
        <v>794.23</v>
      </c>
      <c r="CI21" s="548">
        <v>798.25</v>
      </c>
      <c r="CJ21" s="540">
        <f>BX21+BY21+BZ21+CA21+CB21+CC21+CD21+CE21+CF21+CG21+CH21+CI21</f>
        <v>9784.8399999999983</v>
      </c>
    </row>
    <row r="22" spans="1:88" ht="27" customHeight="1">
      <c r="A22" s="597"/>
      <c r="B22" s="555" t="s">
        <v>627</v>
      </c>
      <c r="C22" s="112">
        <v>3713.35</v>
      </c>
      <c r="D22" s="19">
        <f t="shared" si="0"/>
        <v>-8.1763105835806149E-2</v>
      </c>
      <c r="E22" s="112">
        <v>3904.3</v>
      </c>
      <c r="F22" s="19">
        <f t="shared" si="1"/>
        <v>4.5397951670125281E-2</v>
      </c>
      <c r="G22" s="112">
        <v>4187.1499999999996</v>
      </c>
      <c r="H22" s="19">
        <f t="shared" si="2"/>
        <v>0.13557529324021966</v>
      </c>
      <c r="I22" s="112">
        <v>4119.45</v>
      </c>
      <c r="J22" s="19">
        <f t="shared" si="3"/>
        <v>0.11325955652843644</v>
      </c>
      <c r="K22" s="112">
        <v>4211.6499999999996</v>
      </c>
      <c r="L22" s="19">
        <f t="shared" si="4"/>
        <v>0.11419312169312157</v>
      </c>
      <c r="M22" s="112">
        <v>4078</v>
      </c>
      <c r="N22" s="19">
        <f t="shared" si="5"/>
        <v>0.11495399926180094</v>
      </c>
      <c r="O22" s="112">
        <v>4054.45</v>
      </c>
      <c r="P22" s="19">
        <f t="shared" si="6"/>
        <v>7.7995799101326702E-2</v>
      </c>
      <c r="Q22" s="588"/>
      <c r="R22" s="126"/>
      <c r="S22" s="112">
        <f t="shared" si="7"/>
        <v>28268.350000000002</v>
      </c>
      <c r="T22" s="66">
        <f t="shared" si="8"/>
        <v>-6.1171860080869278E-2</v>
      </c>
      <c r="U22" s="112">
        <f t="shared" si="9"/>
        <v>22603.899999999998</v>
      </c>
      <c r="V22" s="112">
        <v>4044</v>
      </c>
      <c r="W22" s="19">
        <f t="shared" si="10"/>
        <v>7.4018006533344005E-2</v>
      </c>
      <c r="X22" s="112">
        <v>3734.75</v>
      </c>
      <c r="Y22" s="19">
        <f t="shared" si="11"/>
        <v>-1.1748673643544261E-2</v>
      </c>
      <c r="Z22" s="112">
        <v>3687.25</v>
      </c>
      <c r="AA22" s="19">
        <f t="shared" si="12"/>
        <v>-1.1633361478562754E-2</v>
      </c>
      <c r="AB22" s="112">
        <v>3700.35</v>
      </c>
      <c r="AC22" s="19">
        <f t="shared" si="13"/>
        <v>-8.6002491660973623E-3</v>
      </c>
      <c r="AD22" s="112">
        <v>3780</v>
      </c>
      <c r="AE22" s="19">
        <f t="shared" si="14"/>
        <v>1.4697000201328692E-2</v>
      </c>
      <c r="AF22" s="112">
        <v>3657.55</v>
      </c>
      <c r="AG22" s="19">
        <f t="shared" si="15"/>
        <v>-1.9200085810439305E-2</v>
      </c>
      <c r="AH22" s="112">
        <v>3761.1</v>
      </c>
      <c r="AI22" s="19">
        <f t="shared" si="16"/>
        <v>-1.4838582934974864E-2</v>
      </c>
      <c r="AJ22" s="112">
        <v>3745.25</v>
      </c>
      <c r="AK22" s="19">
        <f t="shared" si="17"/>
        <v>-3.0744943776607525E-2</v>
      </c>
      <c r="AL22" s="112">
        <v>3634.2</v>
      </c>
      <c r="AM22" s="19">
        <f t="shared" si="18"/>
        <v>-3.7132221442102598E-2</v>
      </c>
      <c r="AN22" s="112">
        <v>3744.35</v>
      </c>
      <c r="AO22" s="19">
        <f t="shared" si="19"/>
        <v>-1.8081451760942002E-2</v>
      </c>
      <c r="AP22" s="112">
        <v>3511.95</v>
      </c>
      <c r="AQ22" s="19">
        <f t="shared" si="20"/>
        <v>-2.8250854304727513E-2</v>
      </c>
      <c r="AR22" s="112">
        <v>3552.2</v>
      </c>
      <c r="AS22" s="19">
        <f t="shared" si="21"/>
        <v>-3.9725342308368217E-2</v>
      </c>
      <c r="AT22" s="112">
        <f t="shared" si="22"/>
        <v>44552.94999999999</v>
      </c>
      <c r="AU22" s="19">
        <f t="shared" si="23"/>
        <v>-1.0914737837610211E-2</v>
      </c>
      <c r="AV22" s="558"/>
      <c r="AW22" s="112">
        <v>3765.3</v>
      </c>
      <c r="AX22" s="19"/>
      <c r="AY22" s="112">
        <v>3779.15</v>
      </c>
      <c r="AZ22" s="19"/>
      <c r="BA22" s="112">
        <v>3730.65</v>
      </c>
      <c r="BB22" s="19"/>
      <c r="BC22" s="112">
        <v>3732.45</v>
      </c>
      <c r="BD22" s="19"/>
      <c r="BE22" s="112">
        <v>3725.25</v>
      </c>
      <c r="BF22" s="19"/>
      <c r="BG22" s="112">
        <v>3729.15</v>
      </c>
      <c r="BH22" s="19"/>
      <c r="BI22" s="112">
        <v>3817.75</v>
      </c>
      <c r="BJ22" s="19"/>
      <c r="BK22" s="112">
        <v>3864.05</v>
      </c>
      <c r="BL22" s="19"/>
      <c r="BM22" s="112">
        <v>3774.35</v>
      </c>
      <c r="BN22" s="19"/>
      <c r="BO22" s="112">
        <v>3813.3</v>
      </c>
      <c r="BP22" s="20"/>
      <c r="BQ22" s="112">
        <v>3614.05</v>
      </c>
      <c r="BR22" s="20"/>
      <c r="BS22" s="112">
        <v>3699.15</v>
      </c>
      <c r="BT22" s="20"/>
      <c r="BU22" s="112">
        <f t="shared" si="24"/>
        <v>45044.600000000006</v>
      </c>
      <c r="BV22" s="19"/>
      <c r="BW22" s="23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1"/>
    </row>
    <row r="23" spans="1:88" ht="27" customHeight="1">
      <c r="A23" s="597"/>
      <c r="B23" s="555" t="s">
        <v>628</v>
      </c>
      <c r="C23" s="112">
        <v>715.23</v>
      </c>
      <c r="D23" s="19">
        <f t="shared" si="0"/>
        <v>-5.4441374386906549E-2</v>
      </c>
      <c r="E23" s="112">
        <v>750.92</v>
      </c>
      <c r="F23" s="19">
        <f t="shared" si="1"/>
        <v>0.1396915978630402</v>
      </c>
      <c r="G23" s="112">
        <v>796.5</v>
      </c>
      <c r="H23" s="19">
        <f t="shared" si="2"/>
        <v>0.22615803814713886</v>
      </c>
      <c r="I23" s="112">
        <v>778.24</v>
      </c>
      <c r="J23" s="19">
        <f t="shared" si="3"/>
        <v>0.19847234199827524</v>
      </c>
      <c r="K23" s="112">
        <v>793.9</v>
      </c>
      <c r="L23" s="19">
        <f t="shared" si="4"/>
        <v>0.20071386439601313</v>
      </c>
      <c r="M23" s="112">
        <v>767.85</v>
      </c>
      <c r="N23" s="19">
        <f t="shared" si="5"/>
        <v>0.18114414927163924</v>
      </c>
      <c r="O23" s="112">
        <v>763.19</v>
      </c>
      <c r="P23" s="19">
        <f t="shared" si="6"/>
        <v>0.16134579097936586</v>
      </c>
      <c r="Q23" s="588"/>
      <c r="R23" s="126"/>
      <c r="S23" s="112">
        <f t="shared" si="7"/>
        <v>5365.83</v>
      </c>
      <c r="T23" s="66">
        <f t="shared" si="8"/>
        <v>3.521600897699706E-3</v>
      </c>
      <c r="U23" s="112">
        <f t="shared" si="9"/>
        <v>4025.5200000000004</v>
      </c>
      <c r="V23" s="112">
        <v>756.41</v>
      </c>
      <c r="W23" s="19">
        <f t="shared" si="10"/>
        <v>8.967673158925904E-2</v>
      </c>
      <c r="X23" s="112">
        <v>658.88</v>
      </c>
      <c r="Y23" s="19">
        <f t="shared" si="11"/>
        <v>-4.8452551160406032E-2</v>
      </c>
      <c r="Z23" s="112">
        <v>649.59</v>
      </c>
      <c r="AA23" s="19">
        <f t="shared" si="12"/>
        <v>-7.1032234076023215E-2</v>
      </c>
      <c r="AB23" s="112">
        <v>649.36</v>
      </c>
      <c r="AC23" s="19">
        <f t="shared" si="13"/>
        <v>-7.6340981181457379E-2</v>
      </c>
      <c r="AD23" s="112">
        <v>661.19</v>
      </c>
      <c r="AE23" s="19">
        <f t="shared" si="14"/>
        <v>-5.4848762079020896E-2</v>
      </c>
      <c r="AF23" s="112">
        <v>650.09</v>
      </c>
      <c r="AG23" s="19">
        <f t="shared" si="15"/>
        <v>-8.117085029398452E-2</v>
      </c>
      <c r="AH23" s="112">
        <v>657.16</v>
      </c>
      <c r="AI23" s="19">
        <f t="shared" si="16"/>
        <v>-8.9150080390308917E-2</v>
      </c>
      <c r="AJ23" s="112">
        <v>664.32</v>
      </c>
      <c r="AK23" s="19">
        <f t="shared" si="17"/>
        <v>-9.6273925641758074E-2</v>
      </c>
      <c r="AL23" s="112">
        <v>646.5</v>
      </c>
      <c r="AM23" s="19">
        <f t="shared" si="18"/>
        <v>-0.10060933196071342</v>
      </c>
      <c r="AN23" s="112">
        <v>660.72</v>
      </c>
      <c r="AO23" s="19">
        <f t="shared" si="19"/>
        <v>-9.0969126630345065E-2</v>
      </c>
      <c r="AP23" s="112">
        <v>634.25</v>
      </c>
      <c r="AQ23" s="19">
        <f t="shared" si="20"/>
        <v>-8.0703839519951193E-2</v>
      </c>
      <c r="AR23" s="112">
        <v>642.58000000000004</v>
      </c>
      <c r="AS23" s="19">
        <f t="shared" si="21"/>
        <v>-8.8047458204422169E-2</v>
      </c>
      <c r="AT23" s="112">
        <f t="shared" si="22"/>
        <v>7931.05</v>
      </c>
      <c r="AU23" s="19">
        <f t="shared" si="23"/>
        <v>-6.6137665818098879E-2</v>
      </c>
      <c r="AV23" s="558"/>
      <c r="AW23" s="112">
        <v>694.16</v>
      </c>
      <c r="AX23" s="19"/>
      <c r="AY23" s="112">
        <v>692.43</v>
      </c>
      <c r="AZ23" s="19"/>
      <c r="BA23" s="112">
        <v>699.26</v>
      </c>
      <c r="BB23" s="19"/>
      <c r="BC23" s="112">
        <v>703.03</v>
      </c>
      <c r="BD23" s="19"/>
      <c r="BE23" s="559">
        <v>699.56</v>
      </c>
      <c r="BF23" s="19"/>
      <c r="BG23" s="559">
        <v>707.52</v>
      </c>
      <c r="BH23" s="19"/>
      <c r="BI23" s="559">
        <v>721.48</v>
      </c>
      <c r="BJ23" s="19"/>
      <c r="BK23" s="559">
        <v>735.09</v>
      </c>
      <c r="BL23" s="19"/>
      <c r="BM23" s="559">
        <v>718.82</v>
      </c>
      <c r="BN23" s="19"/>
      <c r="BO23" s="559">
        <v>726.84</v>
      </c>
      <c r="BP23" s="20"/>
      <c r="BQ23" s="559">
        <v>689.93</v>
      </c>
      <c r="BR23" s="20"/>
      <c r="BS23" s="559">
        <v>704.62</v>
      </c>
      <c r="BT23" s="20"/>
      <c r="BU23" s="112">
        <f t="shared" si="24"/>
        <v>8492.7400000000016</v>
      </c>
      <c r="BV23" s="19"/>
      <c r="BW23" s="23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1"/>
    </row>
    <row r="24" spans="1:88" ht="27" customHeight="1">
      <c r="A24" s="598"/>
      <c r="B24" s="555" t="s">
        <v>471</v>
      </c>
      <c r="C24" s="112">
        <v>3433.1</v>
      </c>
      <c r="D24" s="19">
        <f t="shared" si="0"/>
        <v>-5.4442996940043065E-2</v>
      </c>
      <c r="E24" s="112">
        <v>3604.42</v>
      </c>
      <c r="F24" s="19">
        <f t="shared" si="1"/>
        <v>0.13969430408964723</v>
      </c>
      <c r="G24" s="112">
        <v>3663.9</v>
      </c>
      <c r="H24" s="19">
        <f t="shared" si="2"/>
        <v>0.17506887361571244</v>
      </c>
      <c r="I24" s="112">
        <v>3579.9</v>
      </c>
      <c r="J24" s="19">
        <f t="shared" si="3"/>
        <v>0.14853397413480574</v>
      </c>
      <c r="K24" s="112">
        <v>3651.94</v>
      </c>
      <c r="L24" s="19">
        <f t="shared" si="4"/>
        <v>0.15068484518119174</v>
      </c>
      <c r="M24" s="112">
        <v>3532.11</v>
      </c>
      <c r="N24" s="19">
        <f t="shared" si="5"/>
        <v>0.131930535214698</v>
      </c>
      <c r="O24" s="112">
        <v>3510.67</v>
      </c>
      <c r="P24" s="19">
        <f t="shared" si="6"/>
        <v>0.11295440927982447</v>
      </c>
      <c r="Q24" s="588"/>
      <c r="R24" s="126"/>
      <c r="S24" s="112">
        <f t="shared" si="7"/>
        <v>24976.04</v>
      </c>
      <c r="T24" s="66">
        <f t="shared" si="8"/>
        <v>-2.686709058038772E-2</v>
      </c>
      <c r="U24" s="112">
        <f t="shared" si="9"/>
        <v>19322.490000000002</v>
      </c>
      <c r="V24" s="112">
        <v>3630.77</v>
      </c>
      <c r="W24" s="19">
        <f t="shared" si="10"/>
        <v>8.967667776120436E-2</v>
      </c>
      <c r="X24" s="112">
        <v>3162.62</v>
      </c>
      <c r="Y24" s="19">
        <f t="shared" si="11"/>
        <v>-4.8452609472689701E-2</v>
      </c>
      <c r="Z24" s="112">
        <v>3118.03</v>
      </c>
      <c r="AA24" s="19">
        <f t="shared" si="12"/>
        <v>-7.103338348552779E-2</v>
      </c>
      <c r="AB24" s="112">
        <v>3116.93</v>
      </c>
      <c r="AC24" s="19">
        <f t="shared" si="13"/>
        <v>-7.6339293651875528E-2</v>
      </c>
      <c r="AD24" s="112">
        <v>3173.71</v>
      </c>
      <c r="AE24" s="19">
        <f t="shared" si="14"/>
        <v>-5.4849920634684191E-2</v>
      </c>
      <c r="AF24" s="112">
        <v>3120.43</v>
      </c>
      <c r="AG24" s="19">
        <f t="shared" si="15"/>
        <v>-8.1172521421630672E-2</v>
      </c>
      <c r="AH24" s="112">
        <v>3154.37</v>
      </c>
      <c r="AI24" s="19">
        <f t="shared" si="16"/>
        <v>-8.9148450809967916E-2</v>
      </c>
      <c r="AJ24" s="112">
        <v>3188.74</v>
      </c>
      <c r="AK24" s="19">
        <f t="shared" si="17"/>
        <v>-9.6272279739147426E-2</v>
      </c>
      <c r="AL24" s="112">
        <v>3103.2</v>
      </c>
      <c r="AM24" s="19">
        <f t="shared" si="18"/>
        <v>-0.10061037462974676</v>
      </c>
      <c r="AN24" s="112">
        <v>3171.46</v>
      </c>
      <c r="AO24" s="19">
        <f t="shared" si="19"/>
        <v>-9.0967459004881235E-2</v>
      </c>
      <c r="AP24" s="112">
        <v>3044.4</v>
      </c>
      <c r="AQ24" s="19">
        <f t="shared" si="20"/>
        <v>-8.0702729144900065E-2</v>
      </c>
      <c r="AR24" s="112">
        <v>3084.38</v>
      </c>
      <c r="AS24" s="19">
        <f t="shared" si="21"/>
        <v>-8.8049719411740335E-2</v>
      </c>
      <c r="AT24" s="112">
        <f t="shared" si="22"/>
        <v>38069.039999999994</v>
      </c>
      <c r="AU24" s="19">
        <f t="shared" si="23"/>
        <v>-6.6137620001398445E-2</v>
      </c>
      <c r="AV24" s="558"/>
      <c r="AW24" s="112">
        <v>3331.97</v>
      </c>
      <c r="AX24" s="19"/>
      <c r="AY24" s="112">
        <v>3323.66</v>
      </c>
      <c r="AZ24" s="19"/>
      <c r="BA24" s="112">
        <v>3356.45</v>
      </c>
      <c r="BB24" s="19"/>
      <c r="BC24" s="112">
        <v>3374.54</v>
      </c>
      <c r="BD24" s="19"/>
      <c r="BE24" s="142">
        <v>3357.89</v>
      </c>
      <c r="BF24" s="19"/>
      <c r="BG24" s="142">
        <v>3396.1</v>
      </c>
      <c r="BH24" s="19"/>
      <c r="BI24" s="142">
        <v>3463.1</v>
      </c>
      <c r="BJ24" s="19"/>
      <c r="BK24" s="142">
        <v>3528.43</v>
      </c>
      <c r="BL24" s="19"/>
      <c r="BM24" s="142">
        <v>3450.34</v>
      </c>
      <c r="BN24" s="19"/>
      <c r="BO24" s="142">
        <v>3488.83</v>
      </c>
      <c r="BP24" s="20"/>
      <c r="BQ24" s="142">
        <v>3311.66</v>
      </c>
      <c r="BR24" s="20"/>
      <c r="BS24" s="142">
        <v>3382.18</v>
      </c>
      <c r="BT24" s="20"/>
      <c r="BU24" s="112">
        <f t="shared" si="24"/>
        <v>40765.15</v>
      </c>
      <c r="BV24" s="19"/>
      <c r="BW24" s="23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1"/>
    </row>
    <row r="25" spans="1:88" s="78" customFormat="1" ht="27" customHeight="1">
      <c r="A25" s="716" t="s">
        <v>97</v>
      </c>
      <c r="B25" s="555" t="s">
        <v>626</v>
      </c>
      <c r="C25" s="112">
        <v>375.66</v>
      </c>
      <c r="D25" s="19">
        <f t="shared" si="0"/>
        <v>-0.13671147880041357</v>
      </c>
      <c r="E25" s="112">
        <v>378.23</v>
      </c>
      <c r="F25" s="19">
        <f t="shared" si="1"/>
        <v>-6.1906297279198386E-2</v>
      </c>
      <c r="G25" s="112">
        <v>387.41</v>
      </c>
      <c r="H25" s="19">
        <f t="shared" si="2"/>
        <v>-3.7323261188281109E-2</v>
      </c>
      <c r="I25" s="112">
        <v>372.63</v>
      </c>
      <c r="J25" s="19">
        <f t="shared" si="3"/>
        <v>-3.8473447902152125E-2</v>
      </c>
      <c r="K25" s="112">
        <v>381.98</v>
      </c>
      <c r="L25" s="19">
        <f t="shared" si="4"/>
        <v>-4.1575711955839867E-2</v>
      </c>
      <c r="M25" s="112">
        <v>369.98</v>
      </c>
      <c r="N25" s="19">
        <f t="shared" si="5"/>
        <v>-4.5754668317342428E-2</v>
      </c>
      <c r="O25" s="112">
        <v>366.17</v>
      </c>
      <c r="P25" s="19">
        <f t="shared" si="6"/>
        <v>-3.786326133795781E-2</v>
      </c>
      <c r="Q25" s="588"/>
      <c r="R25" s="126"/>
      <c r="S25" s="556">
        <f t="shared" si="7"/>
        <v>2632.0600000000004</v>
      </c>
      <c r="T25" s="66">
        <f t="shared" si="8"/>
        <v>-0.17193841275034749</v>
      </c>
      <c r="U25" s="112">
        <f t="shared" si="9"/>
        <v>2414.58</v>
      </c>
      <c r="V25" s="112">
        <v>435.15</v>
      </c>
      <c r="W25" s="19">
        <f t="shared" si="10"/>
        <v>-0.16960861019407281</v>
      </c>
      <c r="X25" s="112">
        <v>403.19</v>
      </c>
      <c r="Y25" s="19">
        <f t="shared" si="11"/>
        <v>-0.17148199901364458</v>
      </c>
      <c r="Z25" s="112">
        <v>402.43</v>
      </c>
      <c r="AA25" s="19">
        <f t="shared" si="12"/>
        <v>-0.19668236984988818</v>
      </c>
      <c r="AB25" s="112">
        <v>387.54</v>
      </c>
      <c r="AC25" s="19">
        <f t="shared" si="13"/>
        <v>-0.17199384667977091</v>
      </c>
      <c r="AD25" s="112">
        <v>398.55</v>
      </c>
      <c r="AE25" s="19">
        <f t="shared" si="14"/>
        <v>-0.12132369152079014</v>
      </c>
      <c r="AF25" s="112">
        <v>387.72</v>
      </c>
      <c r="AG25" s="19">
        <f t="shared" si="15"/>
        <v>-9.3836913081076001E-2</v>
      </c>
      <c r="AH25" s="112">
        <v>380.58</v>
      </c>
      <c r="AI25" s="19">
        <f t="shared" si="16"/>
        <v>-0.10806440272797579</v>
      </c>
      <c r="AJ25" s="112">
        <v>383.42</v>
      </c>
      <c r="AK25" s="19">
        <f t="shared" si="17"/>
        <v>-9.3805393396516279E-2</v>
      </c>
      <c r="AL25" s="112">
        <v>375.98</v>
      </c>
      <c r="AM25" s="19">
        <f t="shared" si="18"/>
        <v>-9.1572436455011008E-2</v>
      </c>
      <c r="AN25" s="112">
        <v>386.78</v>
      </c>
      <c r="AO25" s="19">
        <f t="shared" si="19"/>
        <v>-7.2492266372509051E-2</v>
      </c>
      <c r="AP25" s="112">
        <v>376.88</v>
      </c>
      <c r="AQ25" s="19">
        <f t="shared" si="20"/>
        <v>-5.9774473605428535E-2</v>
      </c>
      <c r="AR25" s="112">
        <v>385.97</v>
      </c>
      <c r="AS25" s="19">
        <f t="shared" si="21"/>
        <v>-4.5762460443038E-2</v>
      </c>
      <c r="AT25" s="112">
        <f t="shared" si="22"/>
        <v>4704.1900000000005</v>
      </c>
      <c r="AU25" s="19">
        <f t="shared" si="23"/>
        <v>-0.12024020362325216</v>
      </c>
      <c r="AV25" s="557"/>
      <c r="AW25" s="540">
        <v>524.03</v>
      </c>
      <c r="AX25" s="20">
        <f>AW25/BX25-1</f>
        <v>0.61294592015759175</v>
      </c>
      <c r="AY25" s="540">
        <v>486.64</v>
      </c>
      <c r="AZ25" s="20">
        <f>AY25/BY25-1</f>
        <v>0.3243346214553966</v>
      </c>
      <c r="BA25" s="540">
        <v>500.96</v>
      </c>
      <c r="BB25" s="20">
        <f>BA25/BZ25-1</f>
        <v>8.0633331895249905E-2</v>
      </c>
      <c r="BC25" s="540">
        <v>468.04</v>
      </c>
      <c r="BD25" s="20">
        <f>BC25/CA25-1</f>
        <v>-4.6295541608933011E-2</v>
      </c>
      <c r="BE25" s="560">
        <v>453.58</v>
      </c>
      <c r="BF25" s="20">
        <f>BE25/CB25-1</f>
        <v>-9.1003827732018761E-2</v>
      </c>
      <c r="BG25" s="560">
        <v>427.87</v>
      </c>
      <c r="BH25" s="20">
        <f>BG25/CC25-1</f>
        <v>-7.9790093984558164E-2</v>
      </c>
      <c r="BI25" s="560">
        <v>426.69</v>
      </c>
      <c r="BJ25" s="20">
        <f>BI25/CD25-1</f>
        <v>-0.12468459597513704</v>
      </c>
      <c r="BK25" s="560">
        <v>423.11</v>
      </c>
      <c r="BL25" s="20">
        <f>BK25/CE25-1</f>
        <v>-0.150637358225434</v>
      </c>
      <c r="BM25" s="560">
        <v>413.88</v>
      </c>
      <c r="BN25" s="20">
        <f>BM25/CF25-1</f>
        <v>-0.15787331881905309</v>
      </c>
      <c r="BO25" s="560">
        <v>417.01</v>
      </c>
      <c r="BP25" s="20">
        <f>BO25/CG25-1</f>
        <v>-0.18659176468293437</v>
      </c>
      <c r="BQ25" s="560">
        <v>400.84</v>
      </c>
      <c r="BR25" s="20">
        <f>BQ25/CH25-1</f>
        <v>-0.17432591097287176</v>
      </c>
      <c r="BS25" s="560">
        <v>404.48</v>
      </c>
      <c r="BT25" s="20">
        <f>BS25/CI25-1</f>
        <v>-0.20978392529207202</v>
      </c>
      <c r="BU25" s="540">
        <f t="shared" si="24"/>
        <v>5347.130000000001</v>
      </c>
      <c r="BV25" s="20">
        <f>BU25/CJ25-1</f>
        <v>-4.4769853548038863E-2</v>
      </c>
      <c r="BW25" s="22"/>
      <c r="BX25" s="548">
        <v>324.89</v>
      </c>
      <c r="BY25" s="548">
        <v>367.46</v>
      </c>
      <c r="BZ25" s="548">
        <v>463.58</v>
      </c>
      <c r="CA25" s="548">
        <v>490.76</v>
      </c>
      <c r="CB25" s="548">
        <v>498.99</v>
      </c>
      <c r="CC25" s="548">
        <v>464.97</v>
      </c>
      <c r="CD25" s="548">
        <v>487.47</v>
      </c>
      <c r="CE25" s="548">
        <v>498.15</v>
      </c>
      <c r="CF25" s="548">
        <v>491.47</v>
      </c>
      <c r="CG25" s="548">
        <v>512.66999999999996</v>
      </c>
      <c r="CH25" s="548">
        <v>485.47</v>
      </c>
      <c r="CI25" s="548">
        <v>511.86</v>
      </c>
      <c r="CJ25" s="540">
        <f>BX25+BY25+BZ25+CA25+CB25+CC25+CD25+CE25+CF25+CG25+CH25+CI25</f>
        <v>5597.74</v>
      </c>
    </row>
    <row r="26" spans="1:88" ht="27" customHeight="1">
      <c r="A26" s="597"/>
      <c r="B26" s="555" t="s">
        <v>627</v>
      </c>
      <c r="C26" s="112">
        <v>2171.31</v>
      </c>
      <c r="D26" s="19">
        <f t="shared" si="0"/>
        <v>-0.1382048961706992</v>
      </c>
      <c r="E26" s="112">
        <v>2197.52</v>
      </c>
      <c r="F26" s="19">
        <f t="shared" si="1"/>
        <v>-5.8664279258247021E-2</v>
      </c>
      <c r="G26" s="112">
        <v>2243.1</v>
      </c>
      <c r="H26" s="19">
        <f t="shared" si="2"/>
        <v>-3.7325058903809882E-2</v>
      </c>
      <c r="I26" s="112">
        <v>2157.5300000000002</v>
      </c>
      <c r="J26" s="19">
        <f t="shared" si="3"/>
        <v>-3.8473879832075064E-2</v>
      </c>
      <c r="K26" s="112">
        <v>2211.66</v>
      </c>
      <c r="L26" s="19">
        <f t="shared" si="4"/>
        <v>-4.1575663026521048E-2</v>
      </c>
      <c r="M26" s="112">
        <v>2145.88</v>
      </c>
      <c r="N26" s="19">
        <f t="shared" si="5"/>
        <v>-4.4108868991937222E-2</v>
      </c>
      <c r="O26" s="112">
        <v>2116.46</v>
      </c>
      <c r="P26" s="19">
        <f t="shared" si="6"/>
        <v>-3.9526947303454407E-2</v>
      </c>
      <c r="Q26" s="588"/>
      <c r="R26" s="126"/>
      <c r="S26" s="112">
        <f t="shared" si="7"/>
        <v>15243.46</v>
      </c>
      <c r="T26" s="66">
        <f t="shared" si="8"/>
        <v>-0.17173024530563497</v>
      </c>
      <c r="U26" s="112">
        <f t="shared" si="9"/>
        <v>13980.42</v>
      </c>
      <c r="V26" s="112">
        <v>2519.52</v>
      </c>
      <c r="W26" s="19">
        <f t="shared" si="10"/>
        <v>-0.16960710318938221</v>
      </c>
      <c r="X26" s="112">
        <v>2334.4699999999998</v>
      </c>
      <c r="Y26" s="19">
        <f t="shared" si="11"/>
        <v>-0.17148332830550295</v>
      </c>
      <c r="Z26" s="112">
        <v>2330.0700000000002</v>
      </c>
      <c r="AA26" s="19">
        <f t="shared" si="12"/>
        <v>-0.19668270954574285</v>
      </c>
      <c r="AB26" s="112">
        <v>2243.86</v>
      </c>
      <c r="AC26" s="19">
        <f t="shared" si="13"/>
        <v>-0.1719921031753352</v>
      </c>
      <c r="AD26" s="112">
        <v>2307.6</v>
      </c>
      <c r="AE26" s="19">
        <f t="shared" si="14"/>
        <v>-0.12132600724232079</v>
      </c>
      <c r="AF26" s="112">
        <v>2244.9</v>
      </c>
      <c r="AG26" s="19">
        <f t="shared" si="15"/>
        <v>-9.3837416292277598E-2</v>
      </c>
      <c r="AH26" s="112">
        <v>2203.56</v>
      </c>
      <c r="AI26" s="19">
        <f t="shared" si="16"/>
        <v>-0.10806544318246214</v>
      </c>
      <c r="AJ26" s="112">
        <v>2220</v>
      </c>
      <c r="AK26" s="19">
        <f t="shared" si="17"/>
        <v>-9.3807274849886269E-2</v>
      </c>
      <c r="AL26" s="112">
        <v>2203.2399999999998</v>
      </c>
      <c r="AM26" s="19">
        <f t="shared" si="18"/>
        <v>-8.0592729837212218E-2</v>
      </c>
      <c r="AN26" s="112">
        <v>2262.66</v>
      </c>
      <c r="AO26" s="19">
        <f t="shared" si="19"/>
        <v>-6.2882844824372786E-2</v>
      </c>
      <c r="AP26" s="112">
        <v>2216.0500000000002</v>
      </c>
      <c r="AQ26" s="19">
        <f t="shared" si="20"/>
        <v>-4.5159983799108905E-2</v>
      </c>
      <c r="AR26" s="112">
        <v>2277.2199999999998</v>
      </c>
      <c r="AS26" s="19">
        <f t="shared" si="21"/>
        <v>-2.7635208416953549E-2</v>
      </c>
      <c r="AT26" s="112">
        <f t="shared" si="22"/>
        <v>27363.15</v>
      </c>
      <c r="AU26" s="19">
        <f t="shared" si="23"/>
        <v>-0.11617447084777399</v>
      </c>
      <c r="AV26" s="558"/>
      <c r="AW26" s="112">
        <v>3034.13</v>
      </c>
      <c r="AX26" s="19"/>
      <c r="AY26" s="112">
        <v>2817.65</v>
      </c>
      <c r="AZ26" s="19"/>
      <c r="BA26" s="112">
        <v>2900.56</v>
      </c>
      <c r="BB26" s="19"/>
      <c r="BC26" s="112">
        <v>2709.95</v>
      </c>
      <c r="BD26" s="19"/>
      <c r="BE26" s="142">
        <v>2626.23</v>
      </c>
      <c r="BF26" s="19"/>
      <c r="BG26" s="142">
        <v>2477.37</v>
      </c>
      <c r="BH26" s="19"/>
      <c r="BI26" s="142">
        <v>2470.54</v>
      </c>
      <c r="BJ26" s="19"/>
      <c r="BK26" s="142">
        <v>2449.81</v>
      </c>
      <c r="BL26" s="19"/>
      <c r="BM26" s="142">
        <v>2396.37</v>
      </c>
      <c r="BN26" s="19"/>
      <c r="BO26" s="142">
        <v>2414.4899999999998</v>
      </c>
      <c r="BP26" s="20"/>
      <c r="BQ26" s="142">
        <v>2320.86</v>
      </c>
      <c r="BR26" s="20"/>
      <c r="BS26" s="142">
        <v>2341.94</v>
      </c>
      <c r="BT26" s="20"/>
      <c r="BU26" s="112">
        <f t="shared" si="24"/>
        <v>30959.899999999998</v>
      </c>
      <c r="BV26" s="19"/>
      <c r="BW26" s="23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1"/>
    </row>
    <row r="27" spans="1:88" ht="27" customHeight="1">
      <c r="A27" s="597"/>
      <c r="B27" s="555" t="s">
        <v>628</v>
      </c>
      <c r="C27" s="112">
        <v>324.69</v>
      </c>
      <c r="D27" s="19">
        <f t="shared" si="0"/>
        <v>-0.14474238752502366</v>
      </c>
      <c r="E27" s="112">
        <v>328.19</v>
      </c>
      <c r="F27" s="19">
        <f t="shared" si="1"/>
        <v>-5.6681325630191792E-2</v>
      </c>
      <c r="G27" s="112">
        <v>334.41</v>
      </c>
      <c r="H27" s="19">
        <f t="shared" si="2"/>
        <v>-3.2686355615978546E-2</v>
      </c>
      <c r="I27" s="112">
        <v>323.41000000000003</v>
      </c>
      <c r="J27" s="19">
        <f t="shared" si="3"/>
        <v>-3.0371169874677695E-2</v>
      </c>
      <c r="K27" s="112">
        <v>332.57</v>
      </c>
      <c r="L27" s="19">
        <f t="shared" si="4"/>
        <v>-2.3231907894736947E-2</v>
      </c>
      <c r="M27" s="112">
        <v>318.83999999999997</v>
      </c>
      <c r="N27" s="19">
        <f t="shared" si="5"/>
        <v>-3.3701054673293762E-2</v>
      </c>
      <c r="O27" s="112">
        <v>315.13</v>
      </c>
      <c r="P27" s="19">
        <f t="shared" si="6"/>
        <v>-2.7406561525878836E-2</v>
      </c>
      <c r="Q27" s="588"/>
      <c r="R27" s="126"/>
      <c r="S27" s="112">
        <f t="shared" si="7"/>
        <v>2277.2399999999998</v>
      </c>
      <c r="T27" s="66">
        <f t="shared" si="8"/>
        <v>-0.16598057455941173</v>
      </c>
      <c r="U27" s="112">
        <f t="shared" si="9"/>
        <v>2077.2399999999998</v>
      </c>
      <c r="V27" s="112">
        <v>379.64</v>
      </c>
      <c r="W27" s="19">
        <f t="shared" si="10"/>
        <v>-0.18758827305799275</v>
      </c>
      <c r="X27" s="112">
        <v>347.91</v>
      </c>
      <c r="Y27" s="19">
        <f t="shared" si="11"/>
        <v>-0.18714516015980931</v>
      </c>
      <c r="Z27" s="112">
        <v>345.71</v>
      </c>
      <c r="AA27" s="19">
        <f t="shared" si="12"/>
        <v>-0.22644380300284184</v>
      </c>
      <c r="AB27" s="112">
        <v>333.54</v>
      </c>
      <c r="AC27" s="19">
        <f t="shared" si="13"/>
        <v>-0.1952808338158657</v>
      </c>
      <c r="AD27" s="112">
        <v>340.48</v>
      </c>
      <c r="AE27" s="19">
        <f t="shared" si="14"/>
        <v>-0.15113438045375216</v>
      </c>
      <c r="AF27" s="112">
        <v>329.96</v>
      </c>
      <c r="AG27" s="19">
        <f t="shared" si="15"/>
        <v>-0.11207986867952968</v>
      </c>
      <c r="AH27" s="112">
        <v>324.01</v>
      </c>
      <c r="AI27" s="19">
        <f t="shared" si="16"/>
        <v>-0.11999239523072325</v>
      </c>
      <c r="AJ27" s="112">
        <v>329.19</v>
      </c>
      <c r="AK27" s="19">
        <f t="shared" si="17"/>
        <v>-0.10042629939334313</v>
      </c>
      <c r="AL27" s="112">
        <v>322.39999999999998</v>
      </c>
      <c r="AM27" s="19">
        <f t="shared" si="18"/>
        <v>-0.101699637782112</v>
      </c>
      <c r="AN27" s="112">
        <v>332.44</v>
      </c>
      <c r="AO27" s="19">
        <f t="shared" si="19"/>
        <v>-7.893497354057577E-2</v>
      </c>
      <c r="AP27" s="112">
        <v>323.26</v>
      </c>
      <c r="AQ27" s="19">
        <f t="shared" si="20"/>
        <v>-7.0584514533797216E-2</v>
      </c>
      <c r="AR27" s="112">
        <v>331.67</v>
      </c>
      <c r="AS27" s="19">
        <f t="shared" si="21"/>
        <v>-5.7461138423939184E-2</v>
      </c>
      <c r="AT27" s="112">
        <f t="shared" si="22"/>
        <v>4040.21</v>
      </c>
      <c r="AU27" s="19">
        <f t="shared" si="23"/>
        <v>-0.13727319899126011</v>
      </c>
      <c r="AV27" s="558"/>
      <c r="AW27" s="112">
        <v>467.3</v>
      </c>
      <c r="AX27" s="19"/>
      <c r="AY27" s="112">
        <v>428.01</v>
      </c>
      <c r="AZ27" s="19"/>
      <c r="BA27" s="112">
        <v>446.91</v>
      </c>
      <c r="BB27" s="19"/>
      <c r="BC27" s="112">
        <v>414.48</v>
      </c>
      <c r="BD27" s="19"/>
      <c r="BE27" s="142">
        <v>401.1</v>
      </c>
      <c r="BF27" s="19"/>
      <c r="BG27" s="142">
        <v>371.61</v>
      </c>
      <c r="BH27" s="19"/>
      <c r="BI27" s="142">
        <v>368.19</v>
      </c>
      <c r="BJ27" s="19"/>
      <c r="BK27" s="142">
        <v>365.94</v>
      </c>
      <c r="BL27" s="19"/>
      <c r="BM27" s="142">
        <v>358.9</v>
      </c>
      <c r="BN27" s="19"/>
      <c r="BO27" s="142">
        <v>360.93</v>
      </c>
      <c r="BP27" s="20"/>
      <c r="BQ27" s="142">
        <v>347.81</v>
      </c>
      <c r="BR27" s="20"/>
      <c r="BS27" s="142">
        <v>351.89</v>
      </c>
      <c r="BT27" s="20"/>
      <c r="BU27" s="112">
        <f t="shared" si="24"/>
        <v>4683.0700000000006</v>
      </c>
      <c r="BV27" s="19"/>
      <c r="BW27" s="23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1"/>
    </row>
    <row r="28" spans="1:88" ht="27" customHeight="1">
      <c r="A28" s="598"/>
      <c r="B28" s="555" t="s">
        <v>471</v>
      </c>
      <c r="C28" s="112">
        <v>1652.67</v>
      </c>
      <c r="D28" s="19">
        <f t="shared" si="0"/>
        <v>-0.15141074683576794</v>
      </c>
      <c r="E28" s="112">
        <v>1683.61</v>
      </c>
      <c r="F28" s="19">
        <f t="shared" si="1"/>
        <v>-5.6684857517453224E-2</v>
      </c>
      <c r="G28" s="112">
        <v>1702.15</v>
      </c>
      <c r="H28" s="19">
        <f t="shared" si="2"/>
        <v>-4.022576952788004E-2</v>
      </c>
      <c r="I28" s="112">
        <v>1646.16</v>
      </c>
      <c r="J28" s="19">
        <f t="shared" si="3"/>
        <v>-3.7929704393767527E-2</v>
      </c>
      <c r="K28" s="112">
        <v>1699.43</v>
      </c>
      <c r="L28" s="19">
        <f t="shared" si="4"/>
        <v>-2.7040179542670018E-2</v>
      </c>
      <c r="M28" s="112">
        <v>1626.08</v>
      </c>
      <c r="N28" s="19">
        <f t="shared" si="5"/>
        <v>-3.935156466925438E-2</v>
      </c>
      <c r="O28" s="112">
        <v>1604.01</v>
      </c>
      <c r="P28" s="19">
        <f t="shared" si="6"/>
        <v>-3.4990404110289641E-2</v>
      </c>
      <c r="Q28" s="588"/>
      <c r="R28" s="126"/>
      <c r="S28" s="112">
        <f t="shared" si="7"/>
        <v>11614.11</v>
      </c>
      <c r="T28" s="66">
        <f t="shared" si="8"/>
        <v>-0.17084358405784472</v>
      </c>
      <c r="U28" s="112">
        <f t="shared" si="9"/>
        <v>10656.23</v>
      </c>
      <c r="V28" s="112">
        <v>1947.55</v>
      </c>
      <c r="W28" s="19">
        <f t="shared" si="10"/>
        <v>-0.18758994681405783</v>
      </c>
      <c r="X28" s="112">
        <v>1784.78</v>
      </c>
      <c r="Y28" s="19">
        <f t="shared" si="11"/>
        <v>-0.18714390464956354</v>
      </c>
      <c r="Z28" s="112">
        <v>1773.49</v>
      </c>
      <c r="AA28" s="19">
        <f t="shared" si="12"/>
        <v>-0.22644537980066737</v>
      </c>
      <c r="AB28" s="112">
        <v>1711.06</v>
      </c>
      <c r="AC28" s="19">
        <f t="shared" si="13"/>
        <v>-0.19528001956468588</v>
      </c>
      <c r="AD28" s="112">
        <v>1746.66</v>
      </c>
      <c r="AE28" s="19">
        <f t="shared" si="14"/>
        <v>-0.15113430920860782</v>
      </c>
      <c r="AF28" s="112">
        <v>1692.69</v>
      </c>
      <c r="AG28" s="19">
        <f t="shared" si="15"/>
        <v>-0.11208271260412506</v>
      </c>
      <c r="AH28" s="112">
        <v>1662.17</v>
      </c>
      <c r="AI28" s="19">
        <f t="shared" si="16"/>
        <v>-0.11999089373732663</v>
      </c>
      <c r="AJ28" s="112">
        <v>1688.74</v>
      </c>
      <c r="AK28" s="19">
        <f t="shared" si="17"/>
        <v>-0.10042774880544614</v>
      </c>
      <c r="AL28" s="112">
        <v>1670.03</v>
      </c>
      <c r="AM28" s="19">
        <f t="shared" si="18"/>
        <v>-9.2946837863086329E-2</v>
      </c>
      <c r="AN28" s="112">
        <v>1722.04</v>
      </c>
      <c r="AO28" s="19">
        <f t="shared" si="19"/>
        <v>-6.9956847432179114E-2</v>
      </c>
      <c r="AP28" s="112">
        <v>1684.18</v>
      </c>
      <c r="AQ28" s="19">
        <f t="shared" si="20"/>
        <v>-5.6095770258985378E-2</v>
      </c>
      <c r="AR28" s="112">
        <v>1731.32</v>
      </c>
      <c r="AS28" s="19">
        <f t="shared" si="21"/>
        <v>-4.0926213161976532E-2</v>
      </c>
      <c r="AT28" s="112">
        <f t="shared" si="22"/>
        <v>20814.71</v>
      </c>
      <c r="AU28" s="19">
        <f t="shared" si="23"/>
        <v>-0.13359223947569432</v>
      </c>
      <c r="AV28" s="558"/>
      <c r="AW28" s="112">
        <v>2397.25</v>
      </c>
      <c r="AX28" s="19"/>
      <c r="AY28" s="112">
        <v>2195.69</v>
      </c>
      <c r="AZ28" s="19"/>
      <c r="BA28" s="112">
        <v>2292.65</v>
      </c>
      <c r="BB28" s="19"/>
      <c r="BC28" s="112">
        <v>2126.2800000000002</v>
      </c>
      <c r="BD28" s="19"/>
      <c r="BE28" s="142">
        <v>2057.64</v>
      </c>
      <c r="BF28" s="19"/>
      <c r="BG28" s="142">
        <v>1906.36</v>
      </c>
      <c r="BH28" s="19"/>
      <c r="BI28" s="142">
        <v>1888.81</v>
      </c>
      <c r="BJ28" s="19"/>
      <c r="BK28" s="142">
        <v>1877.27</v>
      </c>
      <c r="BL28" s="19"/>
      <c r="BM28" s="142">
        <v>1841.16</v>
      </c>
      <c r="BN28" s="19"/>
      <c r="BO28" s="142">
        <v>1851.57</v>
      </c>
      <c r="BP28" s="20"/>
      <c r="BQ28" s="142">
        <v>1784.27</v>
      </c>
      <c r="BR28" s="20"/>
      <c r="BS28" s="142">
        <v>1805.2</v>
      </c>
      <c r="BT28" s="20"/>
      <c r="BU28" s="112">
        <f t="shared" si="24"/>
        <v>24024.15</v>
      </c>
      <c r="BV28" s="19"/>
      <c r="BW28" s="23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1"/>
    </row>
    <row r="29" spans="1:88" s="78" customFormat="1" ht="27" customHeight="1">
      <c r="A29" s="716" t="s">
        <v>98</v>
      </c>
      <c r="B29" s="555" t="s">
        <v>626</v>
      </c>
      <c r="C29" s="112">
        <v>110.52</v>
      </c>
      <c r="D29" s="19">
        <f t="shared" si="0"/>
        <v>6.5561126108754308E-2</v>
      </c>
      <c r="E29" s="112">
        <v>68.41</v>
      </c>
      <c r="F29" s="19">
        <f t="shared" si="1"/>
        <v>-0.26951414842498678</v>
      </c>
      <c r="G29" s="112">
        <v>42.26</v>
      </c>
      <c r="H29" s="19">
        <f t="shared" si="2"/>
        <v>-0.57213728865039992</v>
      </c>
      <c r="I29" s="112">
        <v>38.4</v>
      </c>
      <c r="J29" s="19">
        <f t="shared" si="3"/>
        <v>-0.59820027205189907</v>
      </c>
      <c r="K29" s="112">
        <v>37.380000000000003</v>
      </c>
      <c r="L29" s="19">
        <f t="shared" si="4"/>
        <v>-0.62230979084571081</v>
      </c>
      <c r="M29" s="112">
        <v>36</v>
      </c>
      <c r="N29" s="19">
        <f t="shared" si="5"/>
        <v>-0.62212658759315631</v>
      </c>
      <c r="O29" s="112">
        <v>35.14</v>
      </c>
      <c r="P29" s="19">
        <f t="shared" si="6"/>
        <v>-0.67996357012750452</v>
      </c>
      <c r="Q29" s="588"/>
      <c r="R29" s="126"/>
      <c r="S29" s="556">
        <f t="shared" si="7"/>
        <v>368.10999999999996</v>
      </c>
      <c r="T29" s="66">
        <f t="shared" si="8"/>
        <v>-0.5426182251932109</v>
      </c>
      <c r="U29" s="112">
        <f t="shared" si="9"/>
        <v>585.94999999999993</v>
      </c>
      <c r="V29" s="112">
        <v>103.72</v>
      </c>
      <c r="W29" s="19">
        <f t="shared" si="10"/>
        <v>1.9862340216322494E-2</v>
      </c>
      <c r="X29" s="112">
        <v>93.65</v>
      </c>
      <c r="Y29" s="19">
        <f t="shared" si="11"/>
        <v>-4.1453428863868935E-2</v>
      </c>
      <c r="Z29" s="112">
        <v>98.77</v>
      </c>
      <c r="AA29" s="19">
        <f t="shared" si="12"/>
        <v>1.8247422680412351E-2</v>
      </c>
      <c r="AB29" s="112">
        <v>95.57</v>
      </c>
      <c r="AC29" s="19">
        <f t="shared" si="13"/>
        <v>-2.6484669450952514E-2</v>
      </c>
      <c r="AD29" s="112">
        <v>98.97</v>
      </c>
      <c r="AE29" s="19">
        <f t="shared" si="14"/>
        <v>-2.9039536937113808E-2</v>
      </c>
      <c r="AF29" s="112">
        <v>95.27</v>
      </c>
      <c r="AG29" s="19">
        <f t="shared" si="15"/>
        <v>-6.569343065693567E-3</v>
      </c>
      <c r="AH29" s="112">
        <v>109.8</v>
      </c>
      <c r="AI29" s="19">
        <f t="shared" si="16"/>
        <v>0.17270105735341246</v>
      </c>
      <c r="AJ29" s="112">
        <v>109.07</v>
      </c>
      <c r="AK29" s="19">
        <f t="shared" si="17"/>
        <v>0.16266922502931447</v>
      </c>
      <c r="AL29" s="112">
        <v>109.5</v>
      </c>
      <c r="AM29" s="19">
        <f t="shared" si="18"/>
        <v>0.14731768650461019</v>
      </c>
      <c r="AN29" s="112">
        <v>110.02</v>
      </c>
      <c r="AO29" s="19">
        <f t="shared" si="19"/>
        <v>0.12471887139644244</v>
      </c>
      <c r="AP29" s="112">
        <v>104.87</v>
      </c>
      <c r="AQ29" s="19">
        <f t="shared" si="20"/>
        <v>0.12100481026189214</v>
      </c>
      <c r="AR29" s="112">
        <v>108.34</v>
      </c>
      <c r="AS29" s="19">
        <f t="shared" si="21"/>
        <v>9.9117378512732168E-2</v>
      </c>
      <c r="AT29" s="112">
        <f t="shared" si="22"/>
        <v>1237.55</v>
      </c>
      <c r="AU29" s="19">
        <f t="shared" si="23"/>
        <v>6.2074114759444798E-2</v>
      </c>
      <c r="AV29" s="557"/>
      <c r="AW29" s="540">
        <v>101.7</v>
      </c>
      <c r="AX29" s="20">
        <f>AW29/BX29-1</f>
        <v>4.9535603715170184E-2</v>
      </c>
      <c r="AY29" s="540">
        <v>97.7</v>
      </c>
      <c r="AZ29" s="20">
        <f>AY29/BY29-1</f>
        <v>0.12054134648468873</v>
      </c>
      <c r="BA29" s="540">
        <v>97</v>
      </c>
      <c r="BB29" s="20">
        <f>BA29/BZ29-1</f>
        <v>-4.1217752298112087E-2</v>
      </c>
      <c r="BC29" s="540">
        <v>98.17</v>
      </c>
      <c r="BD29" s="20">
        <f>BC29/CA29-1</f>
        <v>2.1437321355655126E-3</v>
      </c>
      <c r="BE29" s="560">
        <v>101.93</v>
      </c>
      <c r="BF29" s="20">
        <f>BE29/CB29-1</f>
        <v>-1.516908212560375E-2</v>
      </c>
      <c r="BG29" s="560">
        <v>95.9</v>
      </c>
      <c r="BH29" s="20">
        <f>BG29/CC29-1</f>
        <v>-0.13322487346348511</v>
      </c>
      <c r="BI29" s="560">
        <v>93.63</v>
      </c>
      <c r="BJ29" s="20">
        <f>BI29/CD29-1</f>
        <v>-3.234807771806536E-2</v>
      </c>
      <c r="BK29" s="560">
        <v>93.81</v>
      </c>
      <c r="BL29" s="20">
        <f>BK29/CE29-1</f>
        <v>-4.216867469879515E-2</v>
      </c>
      <c r="BM29" s="560">
        <v>95.44</v>
      </c>
      <c r="BN29" s="20">
        <f>BM29/CF29-1</f>
        <v>-4.9004274840996898E-3</v>
      </c>
      <c r="BO29" s="560">
        <v>97.82</v>
      </c>
      <c r="BP29" s="20">
        <f>BO29/CG29-1</f>
        <v>-3.3781114184117E-2</v>
      </c>
      <c r="BQ29" s="560">
        <v>93.55</v>
      </c>
      <c r="BR29" s="20">
        <f>BQ29/CH29-1</f>
        <v>-1.7073951552661892E-3</v>
      </c>
      <c r="BS29" s="560">
        <v>98.57</v>
      </c>
      <c r="BT29" s="20">
        <f>BS29/CI29-1</f>
        <v>-7.6512634652170508E-3</v>
      </c>
      <c r="BU29" s="540">
        <f t="shared" si="24"/>
        <v>1165.2199999999998</v>
      </c>
      <c r="BV29" s="20">
        <f>BU29/CJ29-1</f>
        <v>-1.4404736730809886E-2</v>
      </c>
      <c r="BW29" s="22"/>
      <c r="BX29" s="548">
        <v>96.9</v>
      </c>
      <c r="BY29" s="548">
        <v>87.19</v>
      </c>
      <c r="BZ29" s="548">
        <v>101.17</v>
      </c>
      <c r="CA29" s="548">
        <v>97.96</v>
      </c>
      <c r="CB29" s="548">
        <v>103.5</v>
      </c>
      <c r="CC29" s="548">
        <v>110.64</v>
      </c>
      <c r="CD29" s="548">
        <v>96.76</v>
      </c>
      <c r="CE29" s="548">
        <v>97.94</v>
      </c>
      <c r="CF29" s="548">
        <v>95.91</v>
      </c>
      <c r="CG29" s="548">
        <v>101.24</v>
      </c>
      <c r="CH29" s="548">
        <v>93.71</v>
      </c>
      <c r="CI29" s="548">
        <v>99.33</v>
      </c>
      <c r="CJ29" s="540">
        <f>BX29+BY29+BZ29+CA29+CB29+CC29+CD29+CE29+CF29+CG29+CH29+CI29</f>
        <v>1182.2499999999998</v>
      </c>
    </row>
    <row r="30" spans="1:88" ht="27" customHeight="1">
      <c r="A30" s="597"/>
      <c r="B30" s="555" t="s">
        <v>627</v>
      </c>
      <c r="C30" s="112">
        <v>569.17999999999995</v>
      </c>
      <c r="D30" s="19">
        <f t="shared" si="0"/>
        <v>-0.16601219083343111</v>
      </c>
      <c r="E30" s="112">
        <v>352.31</v>
      </c>
      <c r="F30" s="19">
        <f t="shared" si="1"/>
        <v>-0.42827237025737563</v>
      </c>
      <c r="G30" s="112">
        <v>217.64</v>
      </c>
      <c r="H30" s="19">
        <f t="shared" si="2"/>
        <v>-0.66512286316566915</v>
      </c>
      <c r="I30" s="112">
        <v>197.76</v>
      </c>
      <c r="J30" s="19">
        <f t="shared" si="3"/>
        <v>-0.68552118947284724</v>
      </c>
      <c r="K30" s="112">
        <v>196.62</v>
      </c>
      <c r="L30" s="19">
        <f t="shared" si="4"/>
        <v>-0.69807438346488127</v>
      </c>
      <c r="M30" s="112">
        <v>189.36</v>
      </c>
      <c r="N30" s="19">
        <f t="shared" si="5"/>
        <v>-0.69793261868300149</v>
      </c>
      <c r="O30" s="112">
        <v>184.84</v>
      </c>
      <c r="P30" s="19">
        <f t="shared" si="6"/>
        <v>-0.6731214741719278</v>
      </c>
      <c r="Q30" s="588"/>
      <c r="R30" s="126"/>
      <c r="S30" s="112">
        <f t="shared" si="7"/>
        <v>1907.7100000000003</v>
      </c>
      <c r="T30" s="66">
        <f t="shared" si="8"/>
        <v>-0.61713635469641204</v>
      </c>
      <c r="U30" s="112">
        <f t="shared" si="9"/>
        <v>3855.5600000000004</v>
      </c>
      <c r="V30" s="112">
        <v>682.48</v>
      </c>
      <c r="W30" s="19">
        <f t="shared" si="10"/>
        <v>1.9859830541400836E-2</v>
      </c>
      <c r="X30" s="112">
        <v>616.22</v>
      </c>
      <c r="Y30" s="19">
        <f t="shared" si="11"/>
        <v>-4.1454726461026326E-2</v>
      </c>
      <c r="Z30" s="112">
        <v>649.91</v>
      </c>
      <c r="AA30" s="19">
        <f t="shared" si="12"/>
        <v>1.8252749663146606E-2</v>
      </c>
      <c r="AB30" s="112">
        <v>628.85</v>
      </c>
      <c r="AC30" s="19">
        <f t="shared" si="13"/>
        <v>-2.6487708217227124E-2</v>
      </c>
      <c r="AD30" s="112">
        <v>651.22</v>
      </c>
      <c r="AE30" s="19">
        <f t="shared" si="14"/>
        <v>-2.9044282093335316E-2</v>
      </c>
      <c r="AF30" s="112">
        <v>626.88</v>
      </c>
      <c r="AG30" s="19">
        <f t="shared" si="15"/>
        <v>-6.5608063135874639E-3</v>
      </c>
      <c r="AH30" s="112">
        <v>565.47</v>
      </c>
      <c r="AI30" s="19">
        <f t="shared" si="16"/>
        <v>-8.2163320294112885E-2</v>
      </c>
      <c r="AJ30" s="112">
        <v>561.71</v>
      </c>
      <c r="AK30" s="19">
        <f t="shared" si="17"/>
        <v>-9.0009234208693001E-2</v>
      </c>
      <c r="AL30" s="112">
        <v>563.92999999999995</v>
      </c>
      <c r="AM30" s="19">
        <f t="shared" si="18"/>
        <v>-0.10202229299363064</v>
      </c>
      <c r="AN30" s="112">
        <v>566.6</v>
      </c>
      <c r="AO30" s="19">
        <f t="shared" si="19"/>
        <v>-0.11972159214492117</v>
      </c>
      <c r="AP30" s="112">
        <v>540.08000000000004</v>
      </c>
      <c r="AQ30" s="19">
        <f t="shared" si="20"/>
        <v>-0.12262005328481373</v>
      </c>
      <c r="AR30" s="112">
        <v>557.95000000000005</v>
      </c>
      <c r="AS30" s="19">
        <f t="shared" si="21"/>
        <v>-0.13974930233275251</v>
      </c>
      <c r="AT30" s="112">
        <f t="shared" si="22"/>
        <v>7211.3000000000011</v>
      </c>
      <c r="AU30" s="19">
        <f t="shared" si="23"/>
        <v>-5.9457400840205343E-2</v>
      </c>
      <c r="AV30" s="558"/>
      <c r="AW30" s="112">
        <v>669.19</v>
      </c>
      <c r="AX30" s="19"/>
      <c r="AY30" s="112">
        <v>642.87</v>
      </c>
      <c r="AZ30" s="19"/>
      <c r="BA30" s="112">
        <v>638.26</v>
      </c>
      <c r="BB30" s="19"/>
      <c r="BC30" s="112">
        <v>645.96</v>
      </c>
      <c r="BD30" s="19"/>
      <c r="BE30" s="142">
        <v>670.7</v>
      </c>
      <c r="BF30" s="19"/>
      <c r="BG30" s="142">
        <v>631.02</v>
      </c>
      <c r="BH30" s="19"/>
      <c r="BI30" s="142">
        <v>616.09</v>
      </c>
      <c r="BJ30" s="19"/>
      <c r="BK30" s="142">
        <v>617.27</v>
      </c>
      <c r="BL30" s="19"/>
      <c r="BM30" s="142">
        <v>628</v>
      </c>
      <c r="BN30" s="19"/>
      <c r="BO30" s="142">
        <v>643.66</v>
      </c>
      <c r="BP30" s="20"/>
      <c r="BQ30" s="142">
        <v>615.55999999999995</v>
      </c>
      <c r="BR30" s="20"/>
      <c r="BS30" s="142">
        <v>648.59</v>
      </c>
      <c r="BT30" s="20"/>
      <c r="BU30" s="112">
        <f t="shared" si="24"/>
        <v>7667.1699999999983</v>
      </c>
      <c r="BV30" s="19"/>
      <c r="BW30" s="23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1"/>
    </row>
    <row r="31" spans="1:88" ht="27" customHeight="1">
      <c r="A31" s="597"/>
      <c r="B31" s="555" t="s">
        <v>628</v>
      </c>
      <c r="C31" s="112">
        <v>102.44</v>
      </c>
      <c r="D31" s="19">
        <f t="shared" si="0"/>
        <v>5.7928325969562877E-3</v>
      </c>
      <c r="E31" s="112">
        <v>63.29</v>
      </c>
      <c r="F31" s="19">
        <f t="shared" si="1"/>
        <v>-0.31938918163243357</v>
      </c>
      <c r="G31" s="112">
        <v>38.92</v>
      </c>
      <c r="H31" s="19">
        <f t="shared" si="2"/>
        <v>-0.60277607675035716</v>
      </c>
      <c r="I31" s="112">
        <v>35.14</v>
      </c>
      <c r="J31" s="19">
        <f t="shared" si="3"/>
        <v>-0.6289726533628972</v>
      </c>
      <c r="K31" s="112">
        <v>36.19</v>
      </c>
      <c r="L31" s="19">
        <f t="shared" si="4"/>
        <v>-0.63097787294789431</v>
      </c>
      <c r="M31" s="112">
        <v>34.85</v>
      </c>
      <c r="N31" s="19">
        <f t="shared" si="5"/>
        <v>-0.6308653744306747</v>
      </c>
      <c r="O31" s="112">
        <v>34.020000000000003</v>
      </c>
      <c r="P31" s="19">
        <f t="shared" si="6"/>
        <v>-0.67704575659768373</v>
      </c>
      <c r="Q31" s="588"/>
      <c r="R31" s="126"/>
      <c r="S31" s="112">
        <f t="shared" si="7"/>
        <v>344.84999999999997</v>
      </c>
      <c r="T31" s="66">
        <f t="shared" si="8"/>
        <v>-0.56352521263669508</v>
      </c>
      <c r="U31" s="112">
        <f t="shared" si="9"/>
        <v>580.01</v>
      </c>
      <c r="V31" s="112">
        <v>101.85</v>
      </c>
      <c r="W31" s="19">
        <f t="shared" si="10"/>
        <v>1.8398160183981549E-2</v>
      </c>
      <c r="X31" s="112">
        <v>92.99</v>
      </c>
      <c r="Y31" s="19">
        <f t="shared" si="11"/>
        <v>-3.3769742310889472E-2</v>
      </c>
      <c r="Z31" s="112">
        <v>97.98</v>
      </c>
      <c r="AA31" s="19">
        <f t="shared" si="12"/>
        <v>2.543171114599696E-2</v>
      </c>
      <c r="AB31" s="112">
        <v>94.71</v>
      </c>
      <c r="AC31" s="19">
        <f t="shared" si="13"/>
        <v>-2.4513338139870333E-2</v>
      </c>
      <c r="AD31" s="112">
        <v>98.07</v>
      </c>
      <c r="AE31" s="19">
        <f t="shared" si="14"/>
        <v>-2.3887727679904547E-2</v>
      </c>
      <c r="AF31" s="112">
        <v>94.41</v>
      </c>
      <c r="AG31" s="19">
        <f t="shared" si="15"/>
        <v>-4.5339519190216171E-3</v>
      </c>
      <c r="AH31" s="112">
        <v>105.34</v>
      </c>
      <c r="AI31" s="19">
        <f t="shared" si="16"/>
        <v>0.13525164349606644</v>
      </c>
      <c r="AJ31" s="112">
        <v>104.73</v>
      </c>
      <c r="AK31" s="19">
        <f t="shared" si="17"/>
        <v>0.12552391187533596</v>
      </c>
      <c r="AL31" s="112">
        <v>104.82</v>
      </c>
      <c r="AM31" s="19">
        <f t="shared" si="18"/>
        <v>0.10826813279763159</v>
      </c>
      <c r="AN31" s="112">
        <v>105.74</v>
      </c>
      <c r="AO31" s="19">
        <f t="shared" si="19"/>
        <v>9.6319336443753123E-2</v>
      </c>
      <c r="AP31" s="112">
        <v>97.83</v>
      </c>
      <c r="AQ31" s="19">
        <f t="shared" si="20"/>
        <v>5.2048607377137346E-2</v>
      </c>
      <c r="AR31" s="112">
        <v>96.45</v>
      </c>
      <c r="AS31" s="19">
        <f t="shared" si="21"/>
        <v>-1.0566270004103373E-2</v>
      </c>
      <c r="AT31" s="112">
        <f t="shared" si="22"/>
        <v>1194.92</v>
      </c>
      <c r="AU31" s="19">
        <f t="shared" si="23"/>
        <v>3.7671292356322938E-2</v>
      </c>
      <c r="AV31" s="558"/>
      <c r="AW31" s="112">
        <v>100.01</v>
      </c>
      <c r="AX31" s="19"/>
      <c r="AY31" s="112">
        <v>96.24</v>
      </c>
      <c r="AZ31" s="19"/>
      <c r="BA31" s="112">
        <v>95.55</v>
      </c>
      <c r="BB31" s="19"/>
      <c r="BC31" s="112">
        <v>97.09</v>
      </c>
      <c r="BD31" s="19"/>
      <c r="BE31" s="142">
        <v>100.47</v>
      </c>
      <c r="BF31" s="19"/>
      <c r="BG31" s="142">
        <v>94.84</v>
      </c>
      <c r="BH31" s="19"/>
      <c r="BI31" s="142">
        <v>92.79</v>
      </c>
      <c r="BJ31" s="19"/>
      <c r="BK31" s="142">
        <v>93.05</v>
      </c>
      <c r="BL31" s="19"/>
      <c r="BM31" s="142">
        <v>94.58</v>
      </c>
      <c r="BN31" s="19"/>
      <c r="BO31" s="142">
        <v>96.45</v>
      </c>
      <c r="BP31" s="20"/>
      <c r="BQ31" s="142">
        <v>92.99</v>
      </c>
      <c r="BR31" s="20"/>
      <c r="BS31" s="142">
        <v>97.48</v>
      </c>
      <c r="BT31" s="20"/>
      <c r="BU31" s="112">
        <f t="shared" si="24"/>
        <v>1151.54</v>
      </c>
      <c r="BV31" s="19"/>
      <c r="BW31" s="23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1"/>
    </row>
    <row r="32" spans="1:88" ht="27" customHeight="1">
      <c r="A32" s="598"/>
      <c r="B32" s="555" t="s">
        <v>471</v>
      </c>
      <c r="C32" s="112">
        <v>466.1</v>
      </c>
      <c r="D32" s="19">
        <f t="shared" si="0"/>
        <v>-7.3051775179433509E-3</v>
      </c>
      <c r="E32" s="112">
        <v>287.97000000000003</v>
      </c>
      <c r="F32" s="19">
        <f t="shared" si="1"/>
        <v>-0.32824017915461412</v>
      </c>
      <c r="G32" s="112">
        <v>177.09</v>
      </c>
      <c r="H32" s="19">
        <f t="shared" si="2"/>
        <v>-0.60793907325820806</v>
      </c>
      <c r="I32" s="112">
        <v>159.88999999999999</v>
      </c>
      <c r="J32" s="19">
        <f t="shared" si="3"/>
        <v>-0.63379217150317224</v>
      </c>
      <c r="K32" s="112">
        <v>163.22</v>
      </c>
      <c r="L32" s="19">
        <f t="shared" si="4"/>
        <v>-0.63897367838973684</v>
      </c>
      <c r="M32" s="112">
        <v>157.16999999999999</v>
      </c>
      <c r="N32" s="19">
        <f t="shared" si="5"/>
        <v>-0.6388805918709648</v>
      </c>
      <c r="O32" s="112">
        <v>153.43</v>
      </c>
      <c r="P32" s="19">
        <f t="shared" si="6"/>
        <v>-0.67988733569789273</v>
      </c>
      <c r="Q32" s="588"/>
      <c r="R32" s="126"/>
      <c r="S32" s="112">
        <f t="shared" si="7"/>
        <v>1564.8700000000003</v>
      </c>
      <c r="T32" s="66">
        <f t="shared" si="8"/>
        <v>-0.56886595438691223</v>
      </c>
      <c r="U32" s="112">
        <f t="shared" si="9"/>
        <v>2673.84</v>
      </c>
      <c r="V32" s="112">
        <v>469.53</v>
      </c>
      <c r="W32" s="19">
        <f t="shared" si="10"/>
        <v>1.8392799045656494E-2</v>
      </c>
      <c r="X32" s="112">
        <v>428.68</v>
      </c>
      <c r="Y32" s="19">
        <f t="shared" si="11"/>
        <v>-3.3786372754524785E-2</v>
      </c>
      <c r="Z32" s="112">
        <v>451.69</v>
      </c>
      <c r="AA32" s="19">
        <f t="shared" si="12"/>
        <v>2.5426229880360474E-2</v>
      </c>
      <c r="AB32" s="112">
        <v>436.61</v>
      </c>
      <c r="AC32" s="19">
        <f t="shared" si="13"/>
        <v>-2.4509584878680823E-2</v>
      </c>
      <c r="AD32" s="112">
        <v>452.1</v>
      </c>
      <c r="AE32" s="19">
        <f t="shared" si="14"/>
        <v>-2.3900511691171689E-2</v>
      </c>
      <c r="AF32" s="112">
        <v>435.23</v>
      </c>
      <c r="AG32" s="19">
        <f t="shared" si="15"/>
        <v>-4.5287161775804385E-3</v>
      </c>
      <c r="AH32" s="112">
        <v>479.3</v>
      </c>
      <c r="AI32" s="19">
        <f t="shared" si="16"/>
        <v>0.12048812418178412</v>
      </c>
      <c r="AJ32" s="112">
        <v>476.52</v>
      </c>
      <c r="AK32" s="19">
        <f t="shared" si="17"/>
        <v>0.11087280865348759</v>
      </c>
      <c r="AL32" s="112">
        <v>476.93</v>
      </c>
      <c r="AM32" s="19">
        <f t="shared" si="18"/>
        <v>9.3851058461961845E-2</v>
      </c>
      <c r="AN32" s="112">
        <v>481.12</v>
      </c>
      <c r="AO32" s="19">
        <f t="shared" si="19"/>
        <v>8.2068236511256609E-2</v>
      </c>
      <c r="AP32" s="112">
        <v>445.13</v>
      </c>
      <c r="AQ32" s="19">
        <f t="shared" si="20"/>
        <v>3.8373612018288705E-2</v>
      </c>
      <c r="AR32" s="112">
        <v>438.85</v>
      </c>
      <c r="AS32" s="19">
        <f t="shared" si="21"/>
        <v>-2.3432284480840226E-2</v>
      </c>
      <c r="AT32" s="112">
        <f t="shared" si="22"/>
        <v>5471.6900000000005</v>
      </c>
      <c r="AU32" s="19">
        <f t="shared" si="23"/>
        <v>3.0723789179424088E-2</v>
      </c>
      <c r="AV32" s="558"/>
      <c r="AW32" s="112">
        <v>461.05</v>
      </c>
      <c r="AX32" s="19"/>
      <c r="AY32" s="112">
        <v>443.67</v>
      </c>
      <c r="AZ32" s="19"/>
      <c r="BA32" s="112">
        <v>440.49</v>
      </c>
      <c r="BB32" s="19"/>
      <c r="BC32" s="112">
        <v>447.58</v>
      </c>
      <c r="BD32" s="19"/>
      <c r="BE32" s="142">
        <v>463.17</v>
      </c>
      <c r="BF32" s="19"/>
      <c r="BG32" s="142">
        <v>437.21</v>
      </c>
      <c r="BH32" s="19"/>
      <c r="BI32" s="142">
        <v>427.76</v>
      </c>
      <c r="BJ32" s="19"/>
      <c r="BK32" s="142">
        <v>428.96</v>
      </c>
      <c r="BL32" s="19"/>
      <c r="BM32" s="142">
        <v>436.01</v>
      </c>
      <c r="BN32" s="19"/>
      <c r="BO32" s="142">
        <v>444.63</v>
      </c>
      <c r="BP32" s="20"/>
      <c r="BQ32" s="142">
        <v>428.68</v>
      </c>
      <c r="BR32" s="20"/>
      <c r="BS32" s="142">
        <v>449.38</v>
      </c>
      <c r="BT32" s="20"/>
      <c r="BU32" s="112">
        <f t="shared" si="24"/>
        <v>5308.5900000000011</v>
      </c>
      <c r="BV32" s="19"/>
      <c r="BW32" s="23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1"/>
    </row>
    <row r="33" spans="1:88" s="78" customFormat="1" ht="27" customHeight="1">
      <c r="A33" s="716" t="s">
        <v>99</v>
      </c>
      <c r="B33" s="555" t="s">
        <v>626</v>
      </c>
      <c r="C33" s="112">
        <v>302.99</v>
      </c>
      <c r="D33" s="19">
        <f t="shared" si="0"/>
        <v>-0.19882066740705484</v>
      </c>
      <c r="E33" s="112">
        <v>315.29000000000002</v>
      </c>
      <c r="F33" s="19">
        <f t="shared" si="1"/>
        <v>-7.4527415756721838E-2</v>
      </c>
      <c r="G33" s="112">
        <v>311</v>
      </c>
      <c r="H33" s="19">
        <f t="shared" si="2"/>
        <v>-7.9609351879254109E-2</v>
      </c>
      <c r="I33" s="112">
        <v>286.45</v>
      </c>
      <c r="J33" s="19">
        <f t="shared" si="3"/>
        <v>-0.1253168035665212</v>
      </c>
      <c r="K33" s="112">
        <v>304.49</v>
      </c>
      <c r="L33" s="19">
        <f t="shared" si="4"/>
        <v>-6.9719837462955625E-2</v>
      </c>
      <c r="M33" s="112">
        <v>285.10000000000002</v>
      </c>
      <c r="N33" s="19">
        <f t="shared" si="5"/>
        <v>-0.12349740215820693</v>
      </c>
      <c r="O33" s="112">
        <v>299.13</v>
      </c>
      <c r="P33" s="19">
        <f t="shared" si="6"/>
        <v>-8.4613501438276506E-2</v>
      </c>
      <c r="Q33" s="588"/>
      <c r="R33" s="126"/>
      <c r="S33" s="556">
        <f t="shared" si="7"/>
        <v>2104.4500000000003</v>
      </c>
      <c r="T33" s="66">
        <f t="shared" si="8"/>
        <v>-0.21875696063436423</v>
      </c>
      <c r="U33" s="112">
        <f t="shared" si="9"/>
        <v>2036.83</v>
      </c>
      <c r="V33" s="112">
        <v>378.18</v>
      </c>
      <c r="W33" s="19">
        <f t="shared" si="10"/>
        <v>4.4840447575632103E-2</v>
      </c>
      <c r="X33" s="112">
        <v>340.68</v>
      </c>
      <c r="Y33" s="19">
        <f t="shared" si="11"/>
        <v>1.9084654501944298E-2</v>
      </c>
      <c r="Z33" s="112">
        <v>337.9</v>
      </c>
      <c r="AA33" s="19">
        <f t="shared" si="12"/>
        <v>-6.81911704191418E-3</v>
      </c>
      <c r="AB33" s="112">
        <v>327.49</v>
      </c>
      <c r="AC33" s="19">
        <f t="shared" si="13"/>
        <v>0.10526493418832272</v>
      </c>
      <c r="AD33" s="112">
        <v>327.31</v>
      </c>
      <c r="AE33" s="19">
        <f t="shared" si="14"/>
        <v>4.018404907975448E-3</v>
      </c>
      <c r="AF33" s="112">
        <v>325.27</v>
      </c>
      <c r="AG33" s="19">
        <f t="shared" si="15"/>
        <v>-3.3114354507892241E-2</v>
      </c>
      <c r="AH33" s="112">
        <v>326.77999999999997</v>
      </c>
      <c r="AI33" s="19">
        <f t="shared" si="16"/>
        <v>-5.8487956667050867E-2</v>
      </c>
      <c r="AJ33" s="112">
        <v>330.11</v>
      </c>
      <c r="AK33" s="19">
        <f t="shared" si="17"/>
        <v>-4.7274091604375346E-2</v>
      </c>
      <c r="AL33" s="112">
        <v>303.49</v>
      </c>
      <c r="AM33" s="19">
        <f t="shared" si="18"/>
        <v>-8.570826052901126E-2</v>
      </c>
      <c r="AN33" s="112">
        <v>335.57</v>
      </c>
      <c r="AO33" s="19">
        <f t="shared" si="19"/>
        <v>-1.453659109597083E-2</v>
      </c>
      <c r="AP33" s="112">
        <v>312.66000000000003</v>
      </c>
      <c r="AQ33" s="19">
        <f t="shared" si="20"/>
        <v>-5.7600144678542242E-2</v>
      </c>
      <c r="AR33" s="112">
        <v>319.5</v>
      </c>
      <c r="AS33" s="19">
        <f t="shared" si="21"/>
        <v>-6.726221755123496E-2</v>
      </c>
      <c r="AT33" s="112">
        <f t="shared" si="22"/>
        <v>3964.94</v>
      </c>
      <c r="AU33" s="19">
        <f t="shared" si="23"/>
        <v>-1.748969153913249E-2</v>
      </c>
      <c r="AV33" s="557"/>
      <c r="AW33" s="540">
        <v>361.95</v>
      </c>
      <c r="AX33" s="20">
        <f>AW33/BX33-1</f>
        <v>4.3986155177386799E-2</v>
      </c>
      <c r="AY33" s="540">
        <v>334.3</v>
      </c>
      <c r="AZ33" s="20">
        <f>AY33/BY33-1</f>
        <v>2.6121120967494305E-2</v>
      </c>
      <c r="BA33" s="540">
        <v>340.22</v>
      </c>
      <c r="BB33" s="20">
        <f>BA33/BZ33-1</f>
        <v>-5.0195421552205355E-2</v>
      </c>
      <c r="BC33" s="540">
        <v>296.3</v>
      </c>
      <c r="BD33" s="20">
        <f>BC33/CA33-1</f>
        <v>-0.18119766767071044</v>
      </c>
      <c r="BE33" s="560">
        <v>326</v>
      </c>
      <c r="BF33" s="20">
        <f>BE33/CB33-1</f>
        <v>-0.11677052289352485</v>
      </c>
      <c r="BG33" s="560">
        <v>336.41</v>
      </c>
      <c r="BH33" s="20">
        <f>BG33/CC33-1</f>
        <v>-4.9286420799773856E-2</v>
      </c>
      <c r="BI33" s="560">
        <v>347.08</v>
      </c>
      <c r="BJ33" s="20">
        <f>BI33/CD33-1</f>
        <v>-4.5697003024470773E-2</v>
      </c>
      <c r="BK33" s="560">
        <v>346.49</v>
      </c>
      <c r="BL33" s="20">
        <f>BK33/CE33-1</f>
        <v>-6.2882025206902115E-2</v>
      </c>
      <c r="BM33" s="560">
        <v>331.94</v>
      </c>
      <c r="BN33" s="20">
        <f>BM33/CF33-1</f>
        <v>-4.560092006900518E-2</v>
      </c>
      <c r="BO33" s="560">
        <v>340.52</v>
      </c>
      <c r="BP33" s="20">
        <f>BO33/CG33-1</f>
        <v>-1.3197642021293143E-3</v>
      </c>
      <c r="BQ33" s="560">
        <v>331.77</v>
      </c>
      <c r="BR33" s="20">
        <f>BQ33/CH33-1</f>
        <v>-9.4939543215405431E-3</v>
      </c>
      <c r="BS33" s="560">
        <v>342.54</v>
      </c>
      <c r="BT33" s="20">
        <f>BS33/CI33-1</f>
        <v>2.4250216786771528E-2</v>
      </c>
      <c r="BU33" s="540">
        <f t="shared" si="24"/>
        <v>4035.52</v>
      </c>
      <c r="BV33" s="20">
        <f>BU33/CJ33-1</f>
        <v>-4.0783437522283861E-2</v>
      </c>
      <c r="BW33" s="22"/>
      <c r="BX33" s="548">
        <v>346.7</v>
      </c>
      <c r="BY33" s="548">
        <v>325.79000000000002</v>
      </c>
      <c r="BZ33" s="548">
        <v>358.2</v>
      </c>
      <c r="CA33" s="548">
        <v>361.87</v>
      </c>
      <c r="CB33" s="548">
        <v>369.1</v>
      </c>
      <c r="CC33" s="548">
        <v>353.85</v>
      </c>
      <c r="CD33" s="548">
        <v>363.7</v>
      </c>
      <c r="CE33" s="548">
        <v>369.74</v>
      </c>
      <c r="CF33" s="548">
        <v>347.8</v>
      </c>
      <c r="CG33" s="548">
        <v>340.97</v>
      </c>
      <c r="CH33" s="548">
        <v>334.95</v>
      </c>
      <c r="CI33" s="548">
        <v>334.43</v>
      </c>
      <c r="CJ33" s="540">
        <f>BX33+BY33+BZ33+CA33+CB33+CC33+CD33+CE33+CF33+CG33+CH33+CI33</f>
        <v>4207.1000000000004</v>
      </c>
    </row>
    <row r="34" spans="1:88" ht="27" customHeight="1">
      <c r="A34" s="597"/>
      <c r="B34" s="555" t="s">
        <v>627</v>
      </c>
      <c r="C34" s="112">
        <v>1363.46</v>
      </c>
      <c r="D34" s="19">
        <f t="shared" si="0"/>
        <v>-0.19881772935874154</v>
      </c>
      <c r="E34" s="112">
        <v>1418.81</v>
      </c>
      <c r="F34" s="19">
        <f t="shared" si="1"/>
        <v>-7.4524154305767532E-2</v>
      </c>
      <c r="G34" s="112">
        <v>1399.5</v>
      </c>
      <c r="H34" s="19">
        <f t="shared" si="2"/>
        <v>-7.960935187925422E-2</v>
      </c>
      <c r="I34" s="112">
        <v>1289.03</v>
      </c>
      <c r="J34" s="19">
        <f t="shared" si="3"/>
        <v>-0.12531637839194965</v>
      </c>
      <c r="K34" s="112">
        <v>1370.21</v>
      </c>
      <c r="L34" s="19">
        <f t="shared" si="4"/>
        <v>-6.9719600787562008E-2</v>
      </c>
      <c r="M34" s="112">
        <v>1282.95</v>
      </c>
      <c r="N34" s="19">
        <f t="shared" si="5"/>
        <v>-0.12350039625064901</v>
      </c>
      <c r="O34" s="112">
        <v>1346.09</v>
      </c>
      <c r="P34" s="19">
        <f t="shared" si="6"/>
        <v>-8.4610101257386994E-2</v>
      </c>
      <c r="Q34" s="588"/>
      <c r="R34" s="126"/>
      <c r="S34" s="112">
        <f t="shared" si="7"/>
        <v>9470.0499999999993</v>
      </c>
      <c r="T34" s="66">
        <f t="shared" si="8"/>
        <v>-0.21875618722033774</v>
      </c>
      <c r="U34" s="112">
        <f t="shared" si="9"/>
        <v>9165.75</v>
      </c>
      <c r="V34" s="112">
        <v>1701.81</v>
      </c>
      <c r="W34" s="19">
        <f t="shared" si="10"/>
        <v>4.4837240142929113E-2</v>
      </c>
      <c r="X34" s="112">
        <v>1533.06</v>
      </c>
      <c r="Y34" s="19">
        <f t="shared" si="11"/>
        <v>1.9084654501944298E-2</v>
      </c>
      <c r="Z34" s="112">
        <v>1520.55</v>
      </c>
      <c r="AA34" s="19">
        <f t="shared" si="12"/>
        <v>-6.819117041914069E-3</v>
      </c>
      <c r="AB34" s="112">
        <v>1473.71</v>
      </c>
      <c r="AC34" s="19">
        <f t="shared" si="13"/>
        <v>0.1052686841414483</v>
      </c>
      <c r="AD34" s="112">
        <v>1472.9</v>
      </c>
      <c r="AE34" s="19">
        <f t="shared" si="14"/>
        <v>4.0218132242673121E-3</v>
      </c>
      <c r="AF34" s="112">
        <v>1463.72</v>
      </c>
      <c r="AG34" s="19">
        <f t="shared" si="15"/>
        <v>-3.311424513657224E-2</v>
      </c>
      <c r="AH34" s="112">
        <v>1470.51</v>
      </c>
      <c r="AI34" s="19">
        <f t="shared" si="16"/>
        <v>-5.8487956667050756E-2</v>
      </c>
      <c r="AJ34" s="112">
        <v>1485.5</v>
      </c>
      <c r="AK34" s="19">
        <f t="shared" si="17"/>
        <v>-4.727394000808105E-2</v>
      </c>
      <c r="AL34" s="112">
        <v>1365.71</v>
      </c>
      <c r="AM34" s="19">
        <f t="shared" si="18"/>
        <v>-8.5704913203858757E-2</v>
      </c>
      <c r="AN34" s="112">
        <v>1510.07</v>
      </c>
      <c r="AO34" s="19">
        <f t="shared" si="19"/>
        <v>-1.4533328112559918E-2</v>
      </c>
      <c r="AP34" s="112">
        <v>1406.97</v>
      </c>
      <c r="AQ34" s="19">
        <f t="shared" si="20"/>
        <v>-5.7603300803097168E-2</v>
      </c>
      <c r="AR34" s="112">
        <v>1437.75</v>
      </c>
      <c r="AS34" s="19">
        <f t="shared" si="21"/>
        <v>-6.726221755123496E-2</v>
      </c>
      <c r="AT34" s="112">
        <f t="shared" si="22"/>
        <v>17842.260000000002</v>
      </c>
      <c r="AU34" s="19">
        <f t="shared" si="23"/>
        <v>-1.7489121612170977E-2</v>
      </c>
      <c r="AV34" s="558"/>
      <c r="AW34" s="112">
        <v>1628.78</v>
      </c>
      <c r="AX34" s="19"/>
      <c r="AY34" s="112">
        <v>1504.35</v>
      </c>
      <c r="AZ34" s="19"/>
      <c r="BA34" s="112">
        <v>1530.99</v>
      </c>
      <c r="BB34" s="19"/>
      <c r="BC34" s="112">
        <v>1333.35</v>
      </c>
      <c r="BD34" s="19"/>
      <c r="BE34" s="142">
        <v>1467</v>
      </c>
      <c r="BF34" s="19"/>
      <c r="BG34" s="142">
        <v>1513.85</v>
      </c>
      <c r="BH34" s="19"/>
      <c r="BI34" s="142">
        <v>1561.86</v>
      </c>
      <c r="BJ34" s="19"/>
      <c r="BK34" s="142">
        <v>1559.21</v>
      </c>
      <c r="BL34" s="19"/>
      <c r="BM34" s="142">
        <v>1493.73</v>
      </c>
      <c r="BN34" s="19"/>
      <c r="BO34" s="142">
        <v>1532.34</v>
      </c>
      <c r="BP34" s="20"/>
      <c r="BQ34" s="142">
        <v>1492.97</v>
      </c>
      <c r="BR34" s="20"/>
      <c r="BS34" s="142">
        <v>1541.43</v>
      </c>
      <c r="BT34" s="20"/>
      <c r="BU34" s="112">
        <f t="shared" si="24"/>
        <v>18159.86</v>
      </c>
      <c r="BV34" s="19"/>
      <c r="BW34" s="23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1"/>
    </row>
    <row r="35" spans="1:88" ht="27" customHeight="1">
      <c r="A35" s="597"/>
      <c r="B35" s="555" t="s">
        <v>628</v>
      </c>
      <c r="C35" s="112">
        <v>273</v>
      </c>
      <c r="D35" s="19">
        <f t="shared" si="0"/>
        <v>-0.20690256231479875</v>
      </c>
      <c r="E35" s="112">
        <v>282.93</v>
      </c>
      <c r="F35" s="19">
        <f t="shared" si="1"/>
        <v>-9.3434586177064238E-2</v>
      </c>
      <c r="G35" s="112">
        <v>282.49</v>
      </c>
      <c r="H35" s="19">
        <f t="shared" si="2"/>
        <v>-8.4281500210703797E-2</v>
      </c>
      <c r="I35" s="112">
        <v>258.92</v>
      </c>
      <c r="J35" s="19">
        <f t="shared" si="3"/>
        <v>-0.1366167594784754</v>
      </c>
      <c r="K35" s="112">
        <v>276.8</v>
      </c>
      <c r="L35" s="19">
        <f t="shared" si="4"/>
        <v>-8.2228116710875376E-2</v>
      </c>
      <c r="M35" s="112">
        <v>260</v>
      </c>
      <c r="N35" s="19">
        <f t="shared" si="5"/>
        <v>-0.14026850076053177</v>
      </c>
      <c r="O35" s="112">
        <v>273.92</v>
      </c>
      <c r="P35" s="19">
        <f t="shared" si="6"/>
        <v>-8.7784734248035012E-2</v>
      </c>
      <c r="Q35" s="588"/>
      <c r="R35" s="126"/>
      <c r="S35" s="112">
        <f t="shared" si="7"/>
        <v>1908.0600000000002</v>
      </c>
      <c r="T35" s="66">
        <f t="shared" si="8"/>
        <v>-0.22776244323746753</v>
      </c>
      <c r="U35" s="112">
        <f t="shared" si="9"/>
        <v>1868.71</v>
      </c>
      <c r="V35" s="112">
        <v>344.22</v>
      </c>
      <c r="W35" s="19">
        <f t="shared" si="10"/>
        <v>1.9065664041684194E-2</v>
      </c>
      <c r="X35" s="112">
        <v>312.08999999999997</v>
      </c>
      <c r="Y35" s="19">
        <f t="shared" si="11"/>
        <v>7.2943226930897165E-3</v>
      </c>
      <c r="Z35" s="112">
        <v>308.49</v>
      </c>
      <c r="AA35" s="19">
        <f t="shared" si="12"/>
        <v>-9.0266623835528748E-3</v>
      </c>
      <c r="AB35" s="112">
        <v>299.89</v>
      </c>
      <c r="AC35" s="19">
        <f t="shared" si="13"/>
        <v>8.8332426056976887E-2</v>
      </c>
      <c r="AD35" s="112">
        <v>301.60000000000002</v>
      </c>
      <c r="AE35" s="19">
        <f t="shared" si="14"/>
        <v>-8.4166228300894819E-3</v>
      </c>
      <c r="AF35" s="112">
        <v>302.42</v>
      </c>
      <c r="AG35" s="19">
        <f t="shared" si="15"/>
        <v>-2.3191214470284272E-2</v>
      </c>
      <c r="AH35" s="112">
        <v>300.27999999999997</v>
      </c>
      <c r="AI35" s="19">
        <f t="shared" si="16"/>
        <v>-5.6642895290754391E-2</v>
      </c>
      <c r="AJ35" s="112">
        <v>301.83</v>
      </c>
      <c r="AK35" s="19">
        <f t="shared" si="17"/>
        <v>-5.9895346664174953E-2</v>
      </c>
      <c r="AL35" s="112">
        <v>277.88</v>
      </c>
      <c r="AM35" s="19">
        <f t="shared" si="18"/>
        <v>-9.1509464805309526E-2</v>
      </c>
      <c r="AN35" s="112">
        <v>307.06</v>
      </c>
      <c r="AO35" s="19">
        <f t="shared" si="19"/>
        <v>-1.6526808019985961E-2</v>
      </c>
      <c r="AP35" s="112">
        <v>285.35000000000002</v>
      </c>
      <c r="AQ35" s="19">
        <f t="shared" si="20"/>
        <v>-6.8518639420251826E-2</v>
      </c>
      <c r="AR35" s="112">
        <v>289</v>
      </c>
      <c r="AS35" s="19">
        <f t="shared" si="21"/>
        <v>-7.8796378936631495E-2</v>
      </c>
      <c r="AT35" s="112">
        <f t="shared" si="22"/>
        <v>3630.1099999999997</v>
      </c>
      <c r="AU35" s="19">
        <f t="shared" si="23"/>
        <v>-2.5667384197501697E-2</v>
      </c>
      <c r="AV35" s="558"/>
      <c r="AW35" s="112">
        <v>337.78</v>
      </c>
      <c r="AX35" s="19"/>
      <c r="AY35" s="112">
        <v>309.83</v>
      </c>
      <c r="AZ35" s="19"/>
      <c r="BA35" s="112">
        <v>311.3</v>
      </c>
      <c r="BB35" s="19"/>
      <c r="BC35" s="112">
        <v>275.55</v>
      </c>
      <c r="BD35" s="19"/>
      <c r="BE35" s="142">
        <v>304.16000000000003</v>
      </c>
      <c r="BF35" s="19"/>
      <c r="BG35" s="142">
        <v>309.60000000000002</v>
      </c>
      <c r="BH35" s="19"/>
      <c r="BI35" s="142">
        <v>318.31</v>
      </c>
      <c r="BJ35" s="19"/>
      <c r="BK35" s="142">
        <v>321.06</v>
      </c>
      <c r="BL35" s="19"/>
      <c r="BM35" s="142">
        <v>305.87</v>
      </c>
      <c r="BN35" s="19"/>
      <c r="BO35" s="142">
        <v>312.22000000000003</v>
      </c>
      <c r="BP35" s="20"/>
      <c r="BQ35" s="142">
        <v>306.33999999999997</v>
      </c>
      <c r="BR35" s="20"/>
      <c r="BS35" s="142">
        <v>313.72000000000003</v>
      </c>
      <c r="BT35" s="20"/>
      <c r="BU35" s="112">
        <f t="shared" si="24"/>
        <v>3725.74</v>
      </c>
      <c r="BV35" s="19"/>
      <c r="BW35" s="23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1"/>
    </row>
    <row r="36" spans="1:88" ht="27" customHeight="1">
      <c r="A36" s="598"/>
      <c r="B36" s="555" t="s">
        <v>471</v>
      </c>
      <c r="C36" s="112">
        <v>1092</v>
      </c>
      <c r="D36" s="19">
        <f t="shared" si="0"/>
        <v>-0.20690256231479875</v>
      </c>
      <c r="E36" s="112">
        <v>1131.72</v>
      </c>
      <c r="F36" s="19">
        <f t="shared" si="1"/>
        <v>-9.3434586177064238E-2</v>
      </c>
      <c r="G36" s="112">
        <v>1129.96</v>
      </c>
      <c r="H36" s="19">
        <f t="shared" si="2"/>
        <v>-8.4281500210703797E-2</v>
      </c>
      <c r="I36" s="112">
        <v>1035.68</v>
      </c>
      <c r="J36" s="19">
        <f t="shared" si="3"/>
        <v>-0.1366167594784754</v>
      </c>
      <c r="K36" s="112">
        <v>1107.2</v>
      </c>
      <c r="L36" s="19">
        <f t="shared" si="4"/>
        <v>-8.2228116710875376E-2</v>
      </c>
      <c r="M36" s="112">
        <v>1040</v>
      </c>
      <c r="N36" s="19">
        <f t="shared" si="5"/>
        <v>-0.14026850076053177</v>
      </c>
      <c r="O36" s="112">
        <v>1095.68</v>
      </c>
      <c r="P36" s="19">
        <f t="shared" si="6"/>
        <v>-8.7784734248035012E-2</v>
      </c>
      <c r="Q36" s="588"/>
      <c r="R36" s="126"/>
      <c r="S36" s="112">
        <f t="shared" si="7"/>
        <v>7632.2400000000007</v>
      </c>
      <c r="T36" s="66">
        <f t="shared" si="8"/>
        <v>-0.22776244323746753</v>
      </c>
      <c r="U36" s="112">
        <f t="shared" si="9"/>
        <v>7474.84</v>
      </c>
      <c r="V36" s="112">
        <v>1376.88</v>
      </c>
      <c r="W36" s="19">
        <f t="shared" si="10"/>
        <v>1.9065664041684194E-2</v>
      </c>
      <c r="X36" s="112">
        <v>1248.3599999999999</v>
      </c>
      <c r="Y36" s="19">
        <f t="shared" si="11"/>
        <v>7.2943226930897165E-3</v>
      </c>
      <c r="Z36" s="112">
        <v>1233.96</v>
      </c>
      <c r="AA36" s="19">
        <f t="shared" si="12"/>
        <v>-9.0266623835528748E-3</v>
      </c>
      <c r="AB36" s="112">
        <v>1199.56</v>
      </c>
      <c r="AC36" s="19">
        <f t="shared" si="13"/>
        <v>8.8332426056976887E-2</v>
      </c>
      <c r="AD36" s="112">
        <v>1206.4000000000001</v>
      </c>
      <c r="AE36" s="19">
        <f t="shared" si="14"/>
        <v>-8.4166228300894819E-3</v>
      </c>
      <c r="AF36" s="112">
        <v>1209.68</v>
      </c>
      <c r="AG36" s="19">
        <f t="shared" si="15"/>
        <v>-2.3191214470284272E-2</v>
      </c>
      <c r="AH36" s="112">
        <v>1201.1199999999999</v>
      </c>
      <c r="AI36" s="19">
        <f t="shared" si="16"/>
        <v>-5.6642895290754391E-2</v>
      </c>
      <c r="AJ36" s="112">
        <v>1207.32</v>
      </c>
      <c r="AK36" s="19">
        <f t="shared" si="17"/>
        <v>-5.9895346664174953E-2</v>
      </c>
      <c r="AL36" s="112">
        <v>1111.52</v>
      </c>
      <c r="AM36" s="19">
        <f t="shared" si="18"/>
        <v>-9.1509464805309526E-2</v>
      </c>
      <c r="AN36" s="112">
        <v>1228.24</v>
      </c>
      <c r="AO36" s="19">
        <f t="shared" si="19"/>
        <v>-1.6526808019985961E-2</v>
      </c>
      <c r="AP36" s="112">
        <v>1141.4000000000001</v>
      </c>
      <c r="AQ36" s="19">
        <f t="shared" si="20"/>
        <v>-6.8518639420251826E-2</v>
      </c>
      <c r="AR36" s="112">
        <v>1156</v>
      </c>
      <c r="AS36" s="19">
        <f t="shared" si="21"/>
        <v>-7.8796378936631495E-2</v>
      </c>
      <c r="AT36" s="112">
        <f t="shared" si="22"/>
        <v>14520.439999999999</v>
      </c>
      <c r="AU36" s="19">
        <f t="shared" si="23"/>
        <v>-2.5667384197501697E-2</v>
      </c>
      <c r="AV36" s="558"/>
      <c r="AW36" s="112">
        <v>1351.12</v>
      </c>
      <c r="AX36" s="19"/>
      <c r="AY36" s="112">
        <v>1239.32</v>
      </c>
      <c r="AZ36" s="19"/>
      <c r="BA36" s="112">
        <v>1245.2</v>
      </c>
      <c r="BB36" s="19"/>
      <c r="BC36" s="112">
        <v>1102.2</v>
      </c>
      <c r="BD36" s="19"/>
      <c r="BE36" s="142">
        <v>1216.6400000000001</v>
      </c>
      <c r="BF36" s="19"/>
      <c r="BG36" s="142">
        <v>1238.4000000000001</v>
      </c>
      <c r="BH36" s="19"/>
      <c r="BI36" s="142">
        <v>1273.24</v>
      </c>
      <c r="BJ36" s="19"/>
      <c r="BK36" s="142">
        <v>1284.24</v>
      </c>
      <c r="BL36" s="19"/>
      <c r="BM36" s="142">
        <v>1223.48</v>
      </c>
      <c r="BN36" s="19"/>
      <c r="BO36" s="142">
        <v>1248.8800000000001</v>
      </c>
      <c r="BP36" s="20"/>
      <c r="BQ36" s="142">
        <v>1225.3599999999999</v>
      </c>
      <c r="BR36" s="20"/>
      <c r="BS36" s="142">
        <v>1254.8800000000001</v>
      </c>
      <c r="BT36" s="20"/>
      <c r="BU36" s="112">
        <f t="shared" si="24"/>
        <v>14902.96</v>
      </c>
      <c r="BV36" s="19"/>
      <c r="BW36" s="23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1"/>
    </row>
    <row r="37" spans="1:88" s="78" customFormat="1" ht="27" customHeight="1">
      <c r="A37" s="716" t="s">
        <v>100</v>
      </c>
      <c r="B37" s="555" t="s">
        <v>626</v>
      </c>
      <c r="C37" s="112">
        <v>476.28</v>
      </c>
      <c r="D37" s="19">
        <f t="shared" ref="D37:D68" si="26">C37/V37-1</f>
        <v>6.7413715822500997E-2</v>
      </c>
      <c r="E37" s="112">
        <v>476.44</v>
      </c>
      <c r="F37" s="19">
        <f t="shared" ref="F37:F68" si="27">E37/X37-1</f>
        <v>9.2526771996606305E-2</v>
      </c>
      <c r="G37" s="112">
        <v>451.85</v>
      </c>
      <c r="H37" s="19">
        <f t="shared" ref="H37:H68" si="28">G37/Z37-1</f>
        <v>0.10102585345646831</v>
      </c>
      <c r="I37" s="112">
        <v>450</v>
      </c>
      <c r="J37" s="19">
        <f t="shared" ref="J37:J68" si="29">I37/AB37-1</f>
        <v>0.11491006392151037</v>
      </c>
      <c r="K37" s="112">
        <v>458.18</v>
      </c>
      <c r="L37" s="19">
        <f t="shared" ref="L37:L68" si="30">K37/AD37-1</f>
        <v>-0.18114880080065765</v>
      </c>
      <c r="M37" s="112">
        <v>483.82</v>
      </c>
      <c r="N37" s="19">
        <f t="shared" ref="N37:N68" si="31">M37/AF37-1</f>
        <v>-3.2340646812936247E-2</v>
      </c>
      <c r="O37" s="112">
        <v>463.57</v>
      </c>
      <c r="P37" s="19">
        <f t="shared" ref="P37:P68" si="32">O37/AH37-1</f>
        <v>-2.2292993630573243E-2</v>
      </c>
      <c r="Q37" s="588"/>
      <c r="R37" s="126"/>
      <c r="S37" s="556">
        <f t="shared" ref="S37:S68" si="33">C37+E37+G37+I37+K37+M37+O37+Q37</f>
        <v>3260.1400000000003</v>
      </c>
      <c r="T37" s="66">
        <f t="shared" ref="T37:T68" si="34">S37/SUM(V37+X37+Z37+AB37+AD37+AF37+AH37+AJ37)-1</f>
        <v>-0.11468420566686388</v>
      </c>
      <c r="U37" s="112">
        <f t="shared" ref="U37:U68" si="35">V37+X37+Z37+AB37+AD37+AF37</f>
        <v>2755.83</v>
      </c>
      <c r="V37" s="112">
        <v>446.2</v>
      </c>
      <c r="W37" s="19">
        <f t="shared" ref="W37:W68" si="36">V37/AW37-1</f>
        <v>-7.3389541886447751E-2</v>
      </c>
      <c r="X37" s="112">
        <v>436.09</v>
      </c>
      <c r="Y37" s="19">
        <f t="shared" ref="Y37:Y68" si="37">X37/AY37-1</f>
        <v>-2.3380287998566729E-2</v>
      </c>
      <c r="Z37" s="112">
        <v>410.39</v>
      </c>
      <c r="AA37" s="19">
        <f t="shared" ref="AA37:AA68" si="38">Z37/BA37-1</f>
        <v>-5.3397610370438775E-2</v>
      </c>
      <c r="AB37" s="112">
        <v>403.62</v>
      </c>
      <c r="AC37" s="19">
        <f t="shared" ref="AC37:AC68" si="39">AB37/BC37-1</f>
        <v>-4.7347054380664666E-2</v>
      </c>
      <c r="AD37" s="112">
        <v>559.54</v>
      </c>
      <c r="AE37" s="19">
        <f t="shared" ref="AE37:AE68" si="40">AD37/BE37-1</f>
        <v>0.23622464760726425</v>
      </c>
      <c r="AF37" s="112">
        <v>499.99</v>
      </c>
      <c r="AG37" s="19">
        <f t="shared" ref="AG37:AG68" si="41">AF37/BG37-1</f>
        <v>6.9337211540517973E-2</v>
      </c>
      <c r="AH37" s="112">
        <v>474.14</v>
      </c>
      <c r="AI37" s="19">
        <f t="shared" ref="AI37:AI68" si="42">AH37/BI37-1</f>
        <v>8.5137547489357868E-2</v>
      </c>
      <c r="AJ37" s="112">
        <v>452.49</v>
      </c>
      <c r="AK37" s="19">
        <f t="shared" ref="AK37:AK68" si="43">AJ37/BK37-1</f>
        <v>0.11084106643099134</v>
      </c>
      <c r="AL37" s="112">
        <v>457.99</v>
      </c>
      <c r="AM37" s="19">
        <f t="shared" ref="AM37:AM68" si="44">AL37/BM37-1</f>
        <v>0.17213932894837858</v>
      </c>
      <c r="AN37" s="112">
        <v>490.26</v>
      </c>
      <c r="AO37" s="19">
        <f t="shared" ref="AO37:AO68" si="45">AN37/BO37-1</f>
        <v>0.177094837935174</v>
      </c>
      <c r="AP37" s="112">
        <v>468.5</v>
      </c>
      <c r="AQ37" s="19">
        <f t="shared" ref="AQ37:AQ68" si="46">AP37/BQ37-1</f>
        <v>0.19460451833341841</v>
      </c>
      <c r="AR37" s="112">
        <v>480.26</v>
      </c>
      <c r="AS37" s="19">
        <f t="shared" ref="AS37:AS68" si="47">AR37/BS37-1</f>
        <v>0.20780625204335679</v>
      </c>
      <c r="AT37" s="112">
        <f t="shared" ref="AT37:AT68" si="48">V37+X37+Z37+AB37+AD37+AF37+AH37+AJ37+AL37+AN37+AP37+AR37</f>
        <v>5579.47</v>
      </c>
      <c r="AU37" s="19">
        <f t="shared" ref="AU37:AU68" si="49">AT37/(AW37+AY37+BA37+BC37+BE37+BG37+BI37+BK37+BM37+BO37+BQ37+BS37)-1</f>
        <v>8.4065827310173313E-2</v>
      </c>
      <c r="AV37" s="557"/>
      <c r="AW37" s="540">
        <v>481.54</v>
      </c>
      <c r="AX37" s="20">
        <f>AW37/BX37-1</f>
        <v>-1.0561354483438756E-2</v>
      </c>
      <c r="AY37" s="540">
        <v>446.53</v>
      </c>
      <c r="AZ37" s="20">
        <f>AY37/BY37-1</f>
        <v>-1.7233031076679395E-2</v>
      </c>
      <c r="BA37" s="540">
        <v>433.54</v>
      </c>
      <c r="BB37" s="20">
        <f>BA37/BZ37-1</f>
        <v>-2.9199695463298814E-2</v>
      </c>
      <c r="BC37" s="540">
        <v>423.68</v>
      </c>
      <c r="BD37" s="20">
        <f>BC37/CA37-1</f>
        <v>8.7138707680587402E-3</v>
      </c>
      <c r="BE37" s="560">
        <v>452.62</v>
      </c>
      <c r="BF37" s="20">
        <f>BE37/CB37-1</f>
        <v>3.5601519242209223E-2</v>
      </c>
      <c r="BG37" s="560">
        <v>467.57</v>
      </c>
      <c r="BH37" s="20">
        <f>BG37/CC37-1</f>
        <v>7.9913157955516567E-2</v>
      </c>
      <c r="BI37" s="560">
        <v>436.94</v>
      </c>
      <c r="BJ37" s="20">
        <f>BI37/CD37-1</f>
        <v>-1.5479597124895772E-2</v>
      </c>
      <c r="BK37" s="560">
        <v>407.34</v>
      </c>
      <c r="BL37" s="20">
        <f>BK37/CE37-1</f>
        <v>-0.10198412698412707</v>
      </c>
      <c r="BM37" s="560">
        <v>390.73</v>
      </c>
      <c r="BN37" s="20">
        <f>BM37/CF37-1</f>
        <v>-8.4040508228233834E-2</v>
      </c>
      <c r="BO37" s="560">
        <v>416.5</v>
      </c>
      <c r="BP37" s="20">
        <f>BO37/CG37-1</f>
        <v>-8.7543267756210796E-2</v>
      </c>
      <c r="BQ37" s="560">
        <v>392.18</v>
      </c>
      <c r="BR37" s="20">
        <f>BQ37/CH37-1</f>
        <v>-0.12269870031094099</v>
      </c>
      <c r="BS37" s="560">
        <v>397.63</v>
      </c>
      <c r="BT37" s="20">
        <f>BS37/CI37-1</f>
        <v>-0.13336384638856191</v>
      </c>
      <c r="BU37" s="540">
        <f t="shared" ref="BU37:BU68" si="50">AW37+AY37+BA37+BC37+BE37+BG37+BI37+BK37+BM37+BO37+BQ37+BS37</f>
        <v>5146.8</v>
      </c>
      <c r="BV37" s="20">
        <f>BU37/CJ37-1</f>
        <v>-4.0486803617469702E-2</v>
      </c>
      <c r="BW37" s="22"/>
      <c r="BX37" s="548">
        <v>486.68</v>
      </c>
      <c r="BY37" s="548">
        <v>454.36</v>
      </c>
      <c r="BZ37" s="548">
        <v>446.58</v>
      </c>
      <c r="CA37" s="548">
        <v>420.02</v>
      </c>
      <c r="CB37" s="548">
        <v>437.06</v>
      </c>
      <c r="CC37" s="548">
        <v>432.97</v>
      </c>
      <c r="CD37" s="548">
        <v>443.81</v>
      </c>
      <c r="CE37" s="548">
        <v>453.6</v>
      </c>
      <c r="CF37" s="548">
        <v>426.58</v>
      </c>
      <c r="CG37" s="548">
        <v>456.46</v>
      </c>
      <c r="CH37" s="548">
        <v>447.03</v>
      </c>
      <c r="CI37" s="548">
        <v>458.82</v>
      </c>
      <c r="CJ37" s="540">
        <f>BX37+BY37+BZ37+CA37+CB37+CC37+CD37+CE37+CF37+CG37+CH37+CI37</f>
        <v>5363.9699999999993</v>
      </c>
    </row>
    <row r="38" spans="1:88" ht="27" customHeight="1">
      <c r="A38" s="597"/>
      <c r="B38" s="555" t="s">
        <v>627</v>
      </c>
      <c r="C38" s="112">
        <v>2476.66</v>
      </c>
      <c r="D38" s="19">
        <f t="shared" si="26"/>
        <v>6.7415439782091635E-2</v>
      </c>
      <c r="E38" s="112">
        <v>2477.4899999999998</v>
      </c>
      <c r="F38" s="19">
        <f t="shared" si="27"/>
        <v>9.2526690391458999E-2</v>
      </c>
      <c r="G38" s="112">
        <v>2349.62</v>
      </c>
      <c r="H38" s="19">
        <f t="shared" si="28"/>
        <v>0.10102482158170201</v>
      </c>
      <c r="I38" s="112">
        <v>2340</v>
      </c>
      <c r="J38" s="19">
        <f t="shared" si="29"/>
        <v>0.11491218875368059</v>
      </c>
      <c r="K38" s="112">
        <v>2382.54</v>
      </c>
      <c r="L38" s="19">
        <f t="shared" si="30"/>
        <v>-0.1811479889057297</v>
      </c>
      <c r="M38" s="112">
        <v>2515.86</v>
      </c>
      <c r="N38" s="19">
        <f t="shared" si="31"/>
        <v>-3.2342929671724363E-2</v>
      </c>
      <c r="O38" s="112">
        <v>2410.56</v>
      </c>
      <c r="P38" s="19">
        <f t="shared" si="32"/>
        <v>-2.2295409100680286E-2</v>
      </c>
      <c r="Q38" s="588"/>
      <c r="R38" s="126"/>
      <c r="S38" s="112">
        <f t="shared" si="33"/>
        <v>16952.730000000003</v>
      </c>
      <c r="T38" s="66">
        <f t="shared" si="34"/>
        <v>-0.11468447108957203</v>
      </c>
      <c r="U38" s="112">
        <f t="shared" si="35"/>
        <v>14330.32</v>
      </c>
      <c r="V38" s="112">
        <v>2320.2399999999998</v>
      </c>
      <c r="W38" s="19">
        <f t="shared" si="36"/>
        <v>-7.339028198769193E-2</v>
      </c>
      <c r="X38" s="112">
        <v>2267.67</v>
      </c>
      <c r="Y38" s="19">
        <f t="shared" si="37"/>
        <v>-2.3381109063032923E-2</v>
      </c>
      <c r="Z38" s="112">
        <v>2134.0300000000002</v>
      </c>
      <c r="AA38" s="19">
        <f t="shared" si="38"/>
        <v>-5.3397562998744541E-2</v>
      </c>
      <c r="AB38" s="112">
        <v>2098.8200000000002</v>
      </c>
      <c r="AC38" s="19">
        <f t="shared" si="39"/>
        <v>-4.7350599598754428E-2</v>
      </c>
      <c r="AD38" s="112">
        <v>2909.61</v>
      </c>
      <c r="AE38" s="19">
        <f t="shared" si="40"/>
        <v>0.23622759833787965</v>
      </c>
      <c r="AF38" s="112">
        <v>2599.9499999999998</v>
      </c>
      <c r="AG38" s="19">
        <f t="shared" si="41"/>
        <v>6.9339793366675284E-2</v>
      </c>
      <c r="AH38" s="112">
        <v>2465.5300000000002</v>
      </c>
      <c r="AI38" s="19">
        <f t="shared" si="42"/>
        <v>8.5137472547302195E-2</v>
      </c>
      <c r="AJ38" s="112">
        <v>2352.9499999999998</v>
      </c>
      <c r="AK38" s="19">
        <f t="shared" si="43"/>
        <v>0.11084096177360636</v>
      </c>
      <c r="AL38" s="112">
        <v>2381.5500000000002</v>
      </c>
      <c r="AM38" s="19">
        <f t="shared" si="44"/>
        <v>0.17213800570922344</v>
      </c>
      <c r="AN38" s="112">
        <v>2549.35</v>
      </c>
      <c r="AO38" s="19">
        <f t="shared" si="45"/>
        <v>0.17709391448887235</v>
      </c>
      <c r="AP38" s="112">
        <v>2436.1999999999998</v>
      </c>
      <c r="AQ38" s="19">
        <f t="shared" si="46"/>
        <v>0.19460217521354939</v>
      </c>
      <c r="AR38" s="112">
        <v>2497.35</v>
      </c>
      <c r="AS38" s="19">
        <f t="shared" si="47"/>
        <v>0.20780294823183487</v>
      </c>
      <c r="AT38" s="112">
        <f t="shared" si="48"/>
        <v>29013.249999999996</v>
      </c>
      <c r="AU38" s="19">
        <f t="shared" si="49"/>
        <v>8.4065241385803846E-2</v>
      </c>
      <c r="AV38" s="558"/>
      <c r="AW38" s="112">
        <v>2504.0100000000002</v>
      </c>
      <c r="AX38" s="19"/>
      <c r="AY38" s="112">
        <v>2321.96</v>
      </c>
      <c r="AZ38" s="19"/>
      <c r="BA38" s="112">
        <v>2254.41</v>
      </c>
      <c r="BB38" s="19"/>
      <c r="BC38" s="112">
        <v>2203.14</v>
      </c>
      <c r="BD38" s="19"/>
      <c r="BE38" s="142">
        <v>2353.62</v>
      </c>
      <c r="BF38" s="19"/>
      <c r="BG38" s="142">
        <v>2431.36</v>
      </c>
      <c r="BH38" s="19"/>
      <c r="BI38" s="142">
        <v>2272.09</v>
      </c>
      <c r="BJ38" s="19"/>
      <c r="BK38" s="142">
        <v>2118.17</v>
      </c>
      <c r="BL38" s="19"/>
      <c r="BM38" s="142">
        <v>2031.8</v>
      </c>
      <c r="BN38" s="19"/>
      <c r="BO38" s="142">
        <v>2165.8000000000002</v>
      </c>
      <c r="BP38" s="20"/>
      <c r="BQ38" s="142">
        <v>2039.34</v>
      </c>
      <c r="BR38" s="20"/>
      <c r="BS38" s="142">
        <v>2067.6799999999998</v>
      </c>
      <c r="BT38" s="20"/>
      <c r="BU38" s="112">
        <f t="shared" si="50"/>
        <v>26763.38</v>
      </c>
      <c r="BV38" s="19"/>
      <c r="BW38" s="23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1"/>
    </row>
    <row r="39" spans="1:88" ht="27" customHeight="1">
      <c r="A39" s="597"/>
      <c r="B39" s="555" t="s">
        <v>628</v>
      </c>
      <c r="C39" s="112">
        <v>398.5</v>
      </c>
      <c r="D39" s="19">
        <f t="shared" si="26"/>
        <v>7.4529472037965672E-2</v>
      </c>
      <c r="E39" s="112">
        <v>398.04</v>
      </c>
      <c r="F39" s="19">
        <f t="shared" si="27"/>
        <v>0.10266496758823207</v>
      </c>
      <c r="G39" s="112">
        <v>379.17</v>
      </c>
      <c r="H39" s="19">
        <f t="shared" si="28"/>
        <v>0.11389541715628693</v>
      </c>
      <c r="I39" s="112">
        <v>381.12</v>
      </c>
      <c r="J39" s="19">
        <f t="shared" si="29"/>
        <v>0.13729820059085074</v>
      </c>
      <c r="K39" s="112">
        <v>380.58</v>
      </c>
      <c r="L39" s="19">
        <f t="shared" si="30"/>
        <v>-0.13143300545450398</v>
      </c>
      <c r="M39" s="112">
        <v>398.02</v>
      </c>
      <c r="N39" s="19">
        <f t="shared" si="31"/>
        <v>-5.0246231532634633E-3</v>
      </c>
      <c r="O39" s="112">
        <v>386.28</v>
      </c>
      <c r="P39" s="19">
        <f t="shared" si="32"/>
        <v>1.3751837077472073E-2</v>
      </c>
      <c r="Q39" s="588"/>
      <c r="R39" s="126"/>
      <c r="S39" s="112">
        <f t="shared" si="33"/>
        <v>2721.71</v>
      </c>
      <c r="T39" s="66">
        <f t="shared" si="34"/>
        <v>-9.0042560589496001E-2</v>
      </c>
      <c r="U39" s="112">
        <f t="shared" si="35"/>
        <v>2245.5500000000002</v>
      </c>
      <c r="V39" s="112">
        <v>370.86</v>
      </c>
      <c r="W39" s="19">
        <f t="shared" si="36"/>
        <v>-2.6077365477034653E-2</v>
      </c>
      <c r="X39" s="112">
        <v>360.98</v>
      </c>
      <c r="Y39" s="19">
        <f t="shared" si="37"/>
        <v>-1.6885451277302677E-2</v>
      </c>
      <c r="Z39" s="112">
        <v>340.4</v>
      </c>
      <c r="AA39" s="19">
        <f t="shared" si="38"/>
        <v>-4.9878583191447778E-2</v>
      </c>
      <c r="AB39" s="112">
        <v>335.11</v>
      </c>
      <c r="AC39" s="19">
        <f t="shared" si="39"/>
        <v>-5.0491598900631818E-2</v>
      </c>
      <c r="AD39" s="112">
        <v>438.17</v>
      </c>
      <c r="AE39" s="19">
        <f t="shared" si="40"/>
        <v>0.16197724681110626</v>
      </c>
      <c r="AF39" s="112">
        <v>400.03</v>
      </c>
      <c r="AG39" s="19">
        <f t="shared" si="41"/>
        <v>1.2682902131537555E-2</v>
      </c>
      <c r="AH39" s="112">
        <v>381.04</v>
      </c>
      <c r="AI39" s="19">
        <f t="shared" si="42"/>
        <v>3.8992201559688189E-2</v>
      </c>
      <c r="AJ39" s="112">
        <v>364.44</v>
      </c>
      <c r="AK39" s="19">
        <f t="shared" si="43"/>
        <v>7.6187101346562702E-2</v>
      </c>
      <c r="AL39" s="112">
        <v>368.66</v>
      </c>
      <c r="AM39" s="19">
        <f t="shared" si="44"/>
        <v>0.14302545499643471</v>
      </c>
      <c r="AN39" s="112">
        <v>395.2</v>
      </c>
      <c r="AO39" s="19">
        <f t="shared" si="45"/>
        <v>0.13315747218717733</v>
      </c>
      <c r="AP39" s="112">
        <v>377.05</v>
      </c>
      <c r="AQ39" s="19">
        <f t="shared" si="46"/>
        <v>0.14961278126715039</v>
      </c>
      <c r="AR39" s="112">
        <v>384.23</v>
      </c>
      <c r="AS39" s="19">
        <f t="shared" si="47"/>
        <v>0.15346282008945988</v>
      </c>
      <c r="AT39" s="112">
        <f t="shared" si="48"/>
        <v>4516.17</v>
      </c>
      <c r="AU39" s="19">
        <f t="shared" si="49"/>
        <v>5.7888893053239077E-2</v>
      </c>
      <c r="AV39" s="558"/>
      <c r="AW39" s="112">
        <v>380.79</v>
      </c>
      <c r="AX39" s="19"/>
      <c r="AY39" s="112">
        <v>367.18</v>
      </c>
      <c r="AZ39" s="19"/>
      <c r="BA39" s="112">
        <v>358.27</v>
      </c>
      <c r="BB39" s="19"/>
      <c r="BC39" s="112">
        <v>352.93</v>
      </c>
      <c r="BD39" s="19"/>
      <c r="BE39" s="142">
        <v>377.09</v>
      </c>
      <c r="BF39" s="19"/>
      <c r="BG39" s="142">
        <v>395.02</v>
      </c>
      <c r="BH39" s="19"/>
      <c r="BI39" s="142">
        <v>366.74</v>
      </c>
      <c r="BJ39" s="19"/>
      <c r="BK39" s="142">
        <v>338.64</v>
      </c>
      <c r="BL39" s="19"/>
      <c r="BM39" s="142">
        <v>322.52999999999997</v>
      </c>
      <c r="BN39" s="19"/>
      <c r="BO39" s="142">
        <v>348.76</v>
      </c>
      <c r="BP39" s="20"/>
      <c r="BQ39" s="142">
        <v>327.98</v>
      </c>
      <c r="BR39" s="20"/>
      <c r="BS39" s="142">
        <v>333.11</v>
      </c>
      <c r="BT39" s="20"/>
      <c r="BU39" s="112">
        <f t="shared" si="50"/>
        <v>4269.04</v>
      </c>
      <c r="BV39" s="19"/>
      <c r="BW39" s="23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1"/>
    </row>
    <row r="40" spans="1:88" ht="27" customHeight="1">
      <c r="A40" s="598"/>
      <c r="B40" s="555" t="s">
        <v>471</v>
      </c>
      <c r="C40" s="112">
        <v>1354.9</v>
      </c>
      <c r="D40" s="19">
        <f t="shared" si="26"/>
        <v>7.453288075373532E-2</v>
      </c>
      <c r="E40" s="112">
        <v>1353.34</v>
      </c>
      <c r="F40" s="19">
        <f t="shared" si="27"/>
        <v>0.10267002354704924</v>
      </c>
      <c r="G40" s="112">
        <v>1289.18</v>
      </c>
      <c r="H40" s="19">
        <f t="shared" si="28"/>
        <v>0.11389714522706873</v>
      </c>
      <c r="I40" s="112">
        <v>1295.81</v>
      </c>
      <c r="J40" s="19">
        <f t="shared" si="29"/>
        <v>0.1373039486733898</v>
      </c>
      <c r="K40" s="112">
        <v>1293.97</v>
      </c>
      <c r="L40" s="19">
        <f t="shared" si="30"/>
        <v>-0.13143551396850539</v>
      </c>
      <c r="M40" s="112">
        <v>1353.27</v>
      </c>
      <c r="N40" s="19">
        <f t="shared" si="31"/>
        <v>-5.021689581648392E-3</v>
      </c>
      <c r="O40" s="112">
        <v>1313.35</v>
      </c>
      <c r="P40" s="19">
        <f t="shared" si="32"/>
        <v>1.3747163345014357E-2</v>
      </c>
      <c r="Q40" s="588"/>
      <c r="R40" s="126"/>
      <c r="S40" s="112">
        <f t="shared" si="33"/>
        <v>9253.82</v>
      </c>
      <c r="T40" s="66">
        <f t="shared" si="34"/>
        <v>-9.0041791631840118E-2</v>
      </c>
      <c r="U40" s="112">
        <f t="shared" si="35"/>
        <v>7634.8599999999988</v>
      </c>
      <c r="V40" s="112">
        <v>1260.92</v>
      </c>
      <c r="W40" s="19">
        <f t="shared" si="36"/>
        <v>-2.6083463995242084E-2</v>
      </c>
      <c r="X40" s="112">
        <v>1227.33</v>
      </c>
      <c r="Y40" s="19">
        <f t="shared" si="37"/>
        <v>-1.6885478328433901E-2</v>
      </c>
      <c r="Z40" s="112">
        <v>1157.3599999999999</v>
      </c>
      <c r="AA40" s="19">
        <f t="shared" si="38"/>
        <v>-4.9880143171444513E-2</v>
      </c>
      <c r="AB40" s="112">
        <v>1139.3699999999999</v>
      </c>
      <c r="AC40" s="19">
        <f t="shared" si="39"/>
        <v>-5.0493349778326091E-2</v>
      </c>
      <c r="AD40" s="112">
        <v>1489.78</v>
      </c>
      <c r="AE40" s="19">
        <f t="shared" si="40"/>
        <v>0.16197518153668566</v>
      </c>
      <c r="AF40" s="112">
        <v>1360.1</v>
      </c>
      <c r="AG40" s="19">
        <f t="shared" si="41"/>
        <v>1.2679904993782909E-2</v>
      </c>
      <c r="AH40" s="112">
        <v>1295.54</v>
      </c>
      <c r="AI40" s="19">
        <f t="shared" si="42"/>
        <v>3.8992076476437765E-2</v>
      </c>
      <c r="AJ40" s="112">
        <v>1239.0999999999999</v>
      </c>
      <c r="AK40" s="19">
        <f t="shared" si="43"/>
        <v>7.6186836665566249E-2</v>
      </c>
      <c r="AL40" s="112">
        <v>1253.44</v>
      </c>
      <c r="AM40" s="19">
        <f t="shared" si="44"/>
        <v>0.14302389202991073</v>
      </c>
      <c r="AN40" s="112">
        <v>1343.68</v>
      </c>
      <c r="AO40" s="19">
        <f t="shared" si="45"/>
        <v>0.13316129467523496</v>
      </c>
      <c r="AP40" s="112">
        <v>1281.97</v>
      </c>
      <c r="AQ40" s="19">
        <f t="shared" si="46"/>
        <v>0.1496148431124622</v>
      </c>
      <c r="AR40" s="112">
        <v>1306.3800000000001</v>
      </c>
      <c r="AS40" s="19">
        <f t="shared" si="47"/>
        <v>0.15346512798325951</v>
      </c>
      <c r="AT40" s="112">
        <f t="shared" si="48"/>
        <v>15354.969999999998</v>
      </c>
      <c r="AU40" s="19">
        <f t="shared" si="49"/>
        <v>5.788805035432909E-2</v>
      </c>
      <c r="AV40" s="558"/>
      <c r="AW40" s="112">
        <v>1294.69</v>
      </c>
      <c r="AX40" s="19"/>
      <c r="AY40" s="112">
        <v>1248.4100000000001</v>
      </c>
      <c r="AZ40" s="19"/>
      <c r="BA40" s="112">
        <v>1218.1199999999999</v>
      </c>
      <c r="BB40" s="19"/>
      <c r="BC40" s="112">
        <v>1199.96</v>
      </c>
      <c r="BD40" s="19"/>
      <c r="BE40" s="142">
        <v>1282.1099999999999</v>
      </c>
      <c r="BF40" s="19"/>
      <c r="BG40" s="142">
        <v>1343.07</v>
      </c>
      <c r="BH40" s="19"/>
      <c r="BI40" s="142">
        <v>1246.92</v>
      </c>
      <c r="BJ40" s="19"/>
      <c r="BK40" s="142">
        <v>1151.3800000000001</v>
      </c>
      <c r="BL40" s="19"/>
      <c r="BM40" s="142">
        <v>1096.5999999999999</v>
      </c>
      <c r="BN40" s="19"/>
      <c r="BO40" s="142">
        <v>1185.78</v>
      </c>
      <c r="BP40" s="20"/>
      <c r="BQ40" s="142">
        <v>1115.1300000000001</v>
      </c>
      <c r="BR40" s="20"/>
      <c r="BS40" s="142">
        <v>1132.57</v>
      </c>
      <c r="BT40" s="20"/>
      <c r="BU40" s="112">
        <f t="shared" si="50"/>
        <v>14514.740000000002</v>
      </c>
      <c r="BV40" s="19"/>
      <c r="BW40" s="23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1"/>
    </row>
    <row r="41" spans="1:88" s="76" customFormat="1" ht="27" customHeight="1">
      <c r="A41" s="716" t="s">
        <v>101</v>
      </c>
      <c r="B41" s="555" t="s">
        <v>626</v>
      </c>
      <c r="C41" s="112">
        <v>842.4</v>
      </c>
      <c r="D41" s="19">
        <f t="shared" si="26"/>
        <v>-1.204451898155201E-2</v>
      </c>
      <c r="E41" s="112">
        <v>852.9</v>
      </c>
      <c r="F41" s="19">
        <f t="shared" si="27"/>
        <v>0.10543710712202703</v>
      </c>
      <c r="G41" s="112">
        <v>798.83</v>
      </c>
      <c r="H41" s="19">
        <f t="shared" si="28"/>
        <v>5.3517969007583321E-2</v>
      </c>
      <c r="I41" s="112">
        <v>760.18</v>
      </c>
      <c r="J41" s="19">
        <f t="shared" si="29"/>
        <v>5.5424430066920216E-2</v>
      </c>
      <c r="K41" s="112">
        <v>726</v>
      </c>
      <c r="L41" s="19">
        <f t="shared" si="30"/>
        <v>-2.4036134860461411E-2</v>
      </c>
      <c r="M41" s="112">
        <v>713.07</v>
      </c>
      <c r="N41" s="19">
        <f t="shared" si="31"/>
        <v>-9.0056285178234941E-3</v>
      </c>
      <c r="O41" s="112">
        <v>707.34</v>
      </c>
      <c r="P41" s="19">
        <f t="shared" si="32"/>
        <v>-8.2972489433972063E-2</v>
      </c>
      <c r="Q41" s="588"/>
      <c r="R41" s="126"/>
      <c r="S41" s="556">
        <f t="shared" si="33"/>
        <v>5400.72</v>
      </c>
      <c r="T41" s="66">
        <f t="shared" si="34"/>
        <v>-0.11572763457567947</v>
      </c>
      <c r="U41" s="112">
        <f t="shared" si="35"/>
        <v>4566.16</v>
      </c>
      <c r="V41" s="112">
        <v>852.67</v>
      </c>
      <c r="W41" s="19">
        <f t="shared" si="36"/>
        <v>-7.3678149681148164E-2</v>
      </c>
      <c r="X41" s="112">
        <v>771.55</v>
      </c>
      <c r="Y41" s="19">
        <f t="shared" si="37"/>
        <v>-0.2214744107200517</v>
      </c>
      <c r="Z41" s="112">
        <v>758.25</v>
      </c>
      <c r="AA41" s="19">
        <f t="shared" si="38"/>
        <v>-0.11502100840336127</v>
      </c>
      <c r="AB41" s="112">
        <v>720.26</v>
      </c>
      <c r="AC41" s="19">
        <f t="shared" si="39"/>
        <v>-8.5755629458505789E-2</v>
      </c>
      <c r="AD41" s="112">
        <v>743.88</v>
      </c>
      <c r="AE41" s="19">
        <f t="shared" si="40"/>
        <v>-6.008111898714974E-2</v>
      </c>
      <c r="AF41" s="112">
        <v>719.55</v>
      </c>
      <c r="AG41" s="19">
        <f t="shared" si="41"/>
        <v>-9.1041156110254984E-2</v>
      </c>
      <c r="AH41" s="112">
        <v>771.34</v>
      </c>
      <c r="AI41" s="19">
        <f t="shared" si="42"/>
        <v>-4.3939562959382172E-2</v>
      </c>
      <c r="AJ41" s="112">
        <v>770.03</v>
      </c>
      <c r="AK41" s="19">
        <f t="shared" si="43"/>
        <v>1.1560238035810411E-2</v>
      </c>
      <c r="AL41" s="112">
        <v>779.83</v>
      </c>
      <c r="AM41" s="19">
        <f t="shared" si="44"/>
        <v>0.13051609162075972</v>
      </c>
      <c r="AN41" s="112">
        <v>889.41</v>
      </c>
      <c r="AO41" s="19">
        <f t="shared" si="45"/>
        <v>0.26048383668031905</v>
      </c>
      <c r="AP41" s="112">
        <v>774.87</v>
      </c>
      <c r="AQ41" s="19">
        <f t="shared" si="46"/>
        <v>0.13024008868403381</v>
      </c>
      <c r="AR41" s="112">
        <v>784.51</v>
      </c>
      <c r="AS41" s="19">
        <f t="shared" si="47"/>
        <v>8.5001037272664393E-2</v>
      </c>
      <c r="AT41" s="112">
        <f t="shared" si="48"/>
        <v>9336.15</v>
      </c>
      <c r="AU41" s="19">
        <f t="shared" si="49"/>
        <v>-1.8410809924237048E-2</v>
      </c>
      <c r="AV41" s="557"/>
      <c r="AW41" s="540">
        <v>920.49</v>
      </c>
      <c r="AX41" s="20">
        <f>AW41/BX41-1</f>
        <v>5.3879532418167564E-2</v>
      </c>
      <c r="AY41" s="540">
        <v>991.04</v>
      </c>
      <c r="AZ41" s="20">
        <f>AY41/BY41-1</f>
        <v>0.26169985231960058</v>
      </c>
      <c r="BA41" s="540">
        <v>856.8</v>
      </c>
      <c r="BB41" s="20">
        <f>BA41/BZ41-1</f>
        <v>-4.6663555762960218E-4</v>
      </c>
      <c r="BC41" s="540">
        <v>787.82</v>
      </c>
      <c r="BD41" s="20">
        <f>BC41/CA41-1</f>
        <v>-1.8243900007476999E-2</v>
      </c>
      <c r="BE41" s="560">
        <v>791.43</v>
      </c>
      <c r="BF41" s="20">
        <f>BE41/CB41-1</f>
        <v>-5.2293138546281925E-2</v>
      </c>
      <c r="BG41" s="560">
        <v>791.62</v>
      </c>
      <c r="BH41" s="20">
        <f>BG41/CC41-1</f>
        <v>-2.9687193567366155E-2</v>
      </c>
      <c r="BI41" s="560">
        <v>806.79</v>
      </c>
      <c r="BJ41" s="20">
        <f>BI41/CD41-1</f>
        <v>-5.2006345103107865E-2</v>
      </c>
      <c r="BK41" s="560">
        <v>761.23</v>
      </c>
      <c r="BL41" s="20">
        <f>BK41/CE41-1</f>
        <v>-9.6334195968565184E-2</v>
      </c>
      <c r="BM41" s="560">
        <v>689.8</v>
      </c>
      <c r="BN41" s="20">
        <f>BM41/CF41-1</f>
        <v>-0.1638281107945937</v>
      </c>
      <c r="BO41" s="560">
        <v>705.61</v>
      </c>
      <c r="BP41" s="20">
        <f>BO41/CG41-1</f>
        <v>-0.14777283926759754</v>
      </c>
      <c r="BQ41" s="560">
        <v>685.58</v>
      </c>
      <c r="BR41" s="20">
        <f>BQ41/CH41-1</f>
        <v>-0.14552434130169256</v>
      </c>
      <c r="BS41" s="560">
        <v>723.05</v>
      </c>
      <c r="BT41" s="20">
        <f>BS41/CI41-1</f>
        <v>-0.13865195844848954</v>
      </c>
      <c r="BU41" s="540">
        <f t="shared" si="50"/>
        <v>9511.2599999999984</v>
      </c>
      <c r="BV41" s="20">
        <f>BU41/CJ41-1</f>
        <v>-4.4826931709654017E-2</v>
      </c>
      <c r="BW41" s="22"/>
      <c r="BX41" s="544">
        <v>873.43</v>
      </c>
      <c r="BY41" s="544">
        <v>785.48</v>
      </c>
      <c r="BZ41" s="544">
        <v>857.2</v>
      </c>
      <c r="CA41" s="544">
        <v>802.46</v>
      </c>
      <c r="CB41" s="544">
        <v>835.1</v>
      </c>
      <c r="CC41" s="544">
        <v>815.84</v>
      </c>
      <c r="CD41" s="544">
        <v>851.05</v>
      </c>
      <c r="CE41" s="544">
        <v>842.38</v>
      </c>
      <c r="CF41" s="544">
        <v>824.95</v>
      </c>
      <c r="CG41" s="544">
        <v>827.96</v>
      </c>
      <c r="CH41" s="544">
        <v>802.34</v>
      </c>
      <c r="CI41" s="544">
        <v>839.44</v>
      </c>
      <c r="CJ41" s="540">
        <f>BX41+BY41+BZ41+CA41+CB41+CC41+CD41+CE41+CF41+CG41+CH41+CI41</f>
        <v>9957.630000000001</v>
      </c>
    </row>
    <row r="42" spans="1:88" s="77" customFormat="1" ht="27" customHeight="1">
      <c r="A42" s="597"/>
      <c r="B42" s="555" t="s">
        <v>627</v>
      </c>
      <c r="C42" s="112">
        <v>4094.06</v>
      </c>
      <c r="D42" s="19">
        <f t="shared" si="26"/>
        <v>-3.970821067939545E-2</v>
      </c>
      <c r="E42" s="112">
        <v>4196.2700000000004</v>
      </c>
      <c r="F42" s="19">
        <f t="shared" si="27"/>
        <v>8.7750631844987437E-2</v>
      </c>
      <c r="G42" s="112">
        <v>3786.45</v>
      </c>
      <c r="H42" s="19">
        <f t="shared" si="28"/>
        <v>-1.2660731948566095E-3</v>
      </c>
      <c r="I42" s="112">
        <v>3717.28</v>
      </c>
      <c r="J42" s="19">
        <f t="shared" si="29"/>
        <v>3.2205037069946929E-2</v>
      </c>
      <c r="K42" s="112">
        <v>3579.18</v>
      </c>
      <c r="L42" s="19">
        <f t="shared" si="30"/>
        <v>-3.7699628972414967E-2</v>
      </c>
      <c r="M42" s="112">
        <v>3465.52</v>
      </c>
      <c r="N42" s="19">
        <f t="shared" si="31"/>
        <v>-3.6753526509624046E-2</v>
      </c>
      <c r="O42" s="112">
        <v>3444.75</v>
      </c>
      <c r="P42" s="19">
        <f t="shared" si="32"/>
        <v>-0.15737139502458353</v>
      </c>
      <c r="Q42" s="588"/>
      <c r="R42" s="126"/>
      <c r="S42" s="112">
        <f t="shared" si="33"/>
        <v>26283.51</v>
      </c>
      <c r="T42" s="66">
        <f t="shared" si="34"/>
        <v>-0.15256746151757883</v>
      </c>
      <c r="U42" s="112">
        <f t="shared" si="35"/>
        <v>22830.800000000003</v>
      </c>
      <c r="V42" s="112">
        <v>4263.3500000000004</v>
      </c>
      <c r="W42" s="19">
        <f t="shared" si="36"/>
        <v>-7.3678149681147942E-2</v>
      </c>
      <c r="X42" s="112">
        <v>3857.75</v>
      </c>
      <c r="Y42" s="19">
        <f t="shared" si="37"/>
        <v>-0.22147441072005158</v>
      </c>
      <c r="Z42" s="112">
        <v>3791.25</v>
      </c>
      <c r="AA42" s="19">
        <f t="shared" si="38"/>
        <v>-0.11502100840336138</v>
      </c>
      <c r="AB42" s="112">
        <v>3601.3</v>
      </c>
      <c r="AC42" s="19">
        <f t="shared" si="39"/>
        <v>-8.5755629458505678E-2</v>
      </c>
      <c r="AD42" s="112">
        <v>3719.4</v>
      </c>
      <c r="AE42" s="19">
        <f t="shared" si="40"/>
        <v>-6.0081118987149851E-2</v>
      </c>
      <c r="AF42" s="112">
        <v>3597.75</v>
      </c>
      <c r="AG42" s="19">
        <f t="shared" si="41"/>
        <v>-9.1041156110254873E-2</v>
      </c>
      <c r="AH42" s="112">
        <v>4088.1</v>
      </c>
      <c r="AI42" s="19">
        <f t="shared" si="42"/>
        <v>1.3423567471089193E-2</v>
      </c>
      <c r="AJ42" s="112">
        <v>4096.5600000000004</v>
      </c>
      <c r="AK42" s="19">
        <f t="shared" si="43"/>
        <v>7.6300198363175475E-2</v>
      </c>
      <c r="AL42" s="112">
        <v>3945.94</v>
      </c>
      <c r="AM42" s="19">
        <f t="shared" si="44"/>
        <v>0.14408234270803133</v>
      </c>
      <c r="AN42" s="112">
        <v>4429.26</v>
      </c>
      <c r="AO42" s="19">
        <f t="shared" si="45"/>
        <v>0.25544139113674702</v>
      </c>
      <c r="AP42" s="112">
        <v>3874.35</v>
      </c>
      <c r="AQ42" s="19">
        <f t="shared" si="46"/>
        <v>0.13024008868403381</v>
      </c>
      <c r="AR42" s="112">
        <v>3930.4</v>
      </c>
      <c r="AS42" s="19">
        <f t="shared" si="47"/>
        <v>8.7172394716824586E-2</v>
      </c>
      <c r="AT42" s="112">
        <f t="shared" si="48"/>
        <v>47195.41</v>
      </c>
      <c r="AU42" s="19">
        <f t="shared" si="49"/>
        <v>-7.5886896163074313E-3</v>
      </c>
      <c r="AV42" s="558"/>
      <c r="AW42" s="112">
        <v>4602.45</v>
      </c>
      <c r="AX42" s="19"/>
      <c r="AY42" s="112">
        <v>4955.2</v>
      </c>
      <c r="AZ42" s="19"/>
      <c r="BA42" s="112">
        <v>4284</v>
      </c>
      <c r="BB42" s="19"/>
      <c r="BC42" s="112">
        <v>3939.1</v>
      </c>
      <c r="BD42" s="19"/>
      <c r="BE42" s="142">
        <v>3957.15</v>
      </c>
      <c r="BF42" s="19"/>
      <c r="BG42" s="142">
        <v>3958.1</v>
      </c>
      <c r="BH42" s="19"/>
      <c r="BI42" s="142">
        <v>4033.95</v>
      </c>
      <c r="BJ42" s="19"/>
      <c r="BK42" s="142">
        <v>3806.15</v>
      </c>
      <c r="BL42" s="19"/>
      <c r="BM42" s="142">
        <v>3449</v>
      </c>
      <c r="BN42" s="19"/>
      <c r="BO42" s="142">
        <v>3528.05</v>
      </c>
      <c r="BP42" s="20"/>
      <c r="BQ42" s="142">
        <v>3427.9</v>
      </c>
      <c r="BR42" s="20"/>
      <c r="BS42" s="142">
        <v>3615.25</v>
      </c>
      <c r="BT42" s="20"/>
      <c r="BU42" s="112">
        <f t="shared" si="50"/>
        <v>47556.3</v>
      </c>
      <c r="BV42" s="19"/>
      <c r="BW42" s="23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1"/>
    </row>
    <row r="43" spans="1:88" s="77" customFormat="1" ht="27" customHeight="1">
      <c r="A43" s="597"/>
      <c r="B43" s="555" t="s">
        <v>628</v>
      </c>
      <c r="C43" s="112">
        <v>717.1</v>
      </c>
      <c r="D43" s="19">
        <f t="shared" si="26"/>
        <v>-0.1564621049040712</v>
      </c>
      <c r="E43" s="112">
        <v>724.11</v>
      </c>
      <c r="F43" s="19">
        <f t="shared" si="27"/>
        <v>-5.8656058656058607E-2</v>
      </c>
      <c r="G43" s="112">
        <v>693.24</v>
      </c>
      <c r="H43" s="19">
        <f t="shared" si="28"/>
        <v>-8.2894562772853564E-2</v>
      </c>
      <c r="I43" s="112">
        <v>661.33</v>
      </c>
      <c r="J43" s="19">
        <f t="shared" si="29"/>
        <v>-7.905584180476255E-2</v>
      </c>
      <c r="K43" s="112">
        <v>623.6</v>
      </c>
      <c r="L43" s="19">
        <f t="shared" si="30"/>
        <v>-0.15911542610571738</v>
      </c>
      <c r="M43" s="112">
        <v>612.29</v>
      </c>
      <c r="N43" s="19">
        <f t="shared" si="31"/>
        <v>-0.1465032966726606</v>
      </c>
      <c r="O43" s="112">
        <v>610.52</v>
      </c>
      <c r="P43" s="19">
        <f t="shared" si="32"/>
        <v>-0.10480938416422292</v>
      </c>
      <c r="Q43" s="588"/>
      <c r="R43" s="126"/>
      <c r="S43" s="112">
        <f t="shared" si="33"/>
        <v>4642.1899999999996</v>
      </c>
      <c r="T43" s="66">
        <f t="shared" si="34"/>
        <v>-0.20862768496420059</v>
      </c>
      <c r="U43" s="112">
        <f t="shared" si="35"/>
        <v>4552.33</v>
      </c>
      <c r="V43" s="112">
        <v>850.11</v>
      </c>
      <c r="W43" s="19">
        <f t="shared" si="36"/>
        <v>-7.3651520104609403E-2</v>
      </c>
      <c r="X43" s="112">
        <v>769.23</v>
      </c>
      <c r="Y43" s="19">
        <f t="shared" si="37"/>
        <v>-0.21913511318647849</v>
      </c>
      <c r="Z43" s="112">
        <v>755.9</v>
      </c>
      <c r="AA43" s="19">
        <f t="shared" si="38"/>
        <v>-0.11510951383116963</v>
      </c>
      <c r="AB43" s="112">
        <v>718.1</v>
      </c>
      <c r="AC43" s="19">
        <f t="shared" si="39"/>
        <v>-8.5688820982938618E-2</v>
      </c>
      <c r="AD43" s="112">
        <v>741.6</v>
      </c>
      <c r="AE43" s="19">
        <f t="shared" si="40"/>
        <v>-6.01951590419465E-2</v>
      </c>
      <c r="AF43" s="112">
        <v>717.39</v>
      </c>
      <c r="AG43" s="19">
        <f t="shared" si="41"/>
        <v>-9.1048463731390528E-2</v>
      </c>
      <c r="AH43" s="112">
        <v>682</v>
      </c>
      <c r="AI43" s="19">
        <f t="shared" si="42"/>
        <v>-0.15212094087224626</v>
      </c>
      <c r="AJ43" s="112">
        <v>631.66999999999996</v>
      </c>
      <c r="AK43" s="19">
        <f t="shared" si="43"/>
        <v>-0.16770538243626076</v>
      </c>
      <c r="AL43" s="112">
        <v>636.09</v>
      </c>
      <c r="AM43" s="19">
        <f t="shared" si="44"/>
        <v>-7.5087607055094319E-2</v>
      </c>
      <c r="AN43" s="112">
        <v>775.83</v>
      </c>
      <c r="AO43" s="19">
        <f t="shared" si="45"/>
        <v>0.10281449893390193</v>
      </c>
      <c r="AP43" s="112">
        <v>662.12</v>
      </c>
      <c r="AQ43" s="19">
        <f t="shared" si="46"/>
        <v>-3.1308520599250933E-2</v>
      </c>
      <c r="AR43" s="112">
        <v>667.55</v>
      </c>
      <c r="AS43" s="19">
        <f t="shared" si="47"/>
        <v>-7.397902563533465E-2</v>
      </c>
      <c r="AT43" s="112">
        <f t="shared" si="48"/>
        <v>8607.59</v>
      </c>
      <c r="AU43" s="19">
        <f t="shared" si="49"/>
        <v>-9.1999552729405409E-2</v>
      </c>
      <c r="AV43" s="558"/>
      <c r="AW43" s="112">
        <v>917.7</v>
      </c>
      <c r="AX43" s="19"/>
      <c r="AY43" s="112">
        <v>985.1</v>
      </c>
      <c r="AZ43" s="19"/>
      <c r="BA43" s="112">
        <v>854.23</v>
      </c>
      <c r="BB43" s="19"/>
      <c r="BC43" s="112">
        <v>785.4</v>
      </c>
      <c r="BD43" s="19"/>
      <c r="BE43" s="142">
        <v>789.1</v>
      </c>
      <c r="BF43" s="19"/>
      <c r="BG43" s="142">
        <v>789.25</v>
      </c>
      <c r="BH43" s="19"/>
      <c r="BI43" s="142">
        <v>804.36</v>
      </c>
      <c r="BJ43" s="19"/>
      <c r="BK43" s="142">
        <v>758.95</v>
      </c>
      <c r="BL43" s="19"/>
      <c r="BM43" s="142">
        <v>687.73</v>
      </c>
      <c r="BN43" s="19"/>
      <c r="BO43" s="142">
        <v>703.5</v>
      </c>
      <c r="BP43" s="20"/>
      <c r="BQ43" s="142">
        <v>683.52</v>
      </c>
      <c r="BR43" s="20"/>
      <c r="BS43" s="142">
        <v>720.88</v>
      </c>
      <c r="BT43" s="20"/>
      <c r="BU43" s="112">
        <f t="shared" si="50"/>
        <v>9479.7199999999993</v>
      </c>
      <c r="BV43" s="19"/>
      <c r="BW43" s="23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1"/>
    </row>
    <row r="44" spans="1:88" s="77" customFormat="1" ht="29.1" customHeight="1">
      <c r="A44" s="598"/>
      <c r="B44" s="555" t="s">
        <v>471</v>
      </c>
      <c r="C44" s="112">
        <v>2588.73</v>
      </c>
      <c r="D44" s="19">
        <f t="shared" si="26"/>
        <v>-0.23870734375551395</v>
      </c>
      <c r="E44" s="112">
        <v>2635.76</v>
      </c>
      <c r="F44" s="19">
        <f t="shared" si="27"/>
        <v>-0.14337714337714336</v>
      </c>
      <c r="G44" s="112">
        <v>2537.2600000000002</v>
      </c>
      <c r="H44" s="19">
        <f t="shared" si="28"/>
        <v>-0.16084799576663567</v>
      </c>
      <c r="I44" s="112">
        <v>2605.64</v>
      </c>
      <c r="J44" s="19">
        <f t="shared" si="29"/>
        <v>-9.2870073805876641E-2</v>
      </c>
      <c r="K44" s="112">
        <v>2456.98</v>
      </c>
      <c r="L44" s="19">
        <f t="shared" si="30"/>
        <v>-0.17173004314994611</v>
      </c>
      <c r="M44" s="112">
        <v>2326.6999999999998</v>
      </c>
      <c r="N44" s="19">
        <f t="shared" si="31"/>
        <v>-0.18917882880999182</v>
      </c>
      <c r="O44" s="112">
        <v>2350.5</v>
      </c>
      <c r="P44" s="19">
        <f t="shared" si="32"/>
        <v>-0.13837976539589447</v>
      </c>
      <c r="Q44" s="588"/>
      <c r="R44" s="126"/>
      <c r="S44" s="112">
        <f t="shared" si="33"/>
        <v>17501.57</v>
      </c>
      <c r="T44" s="66">
        <f t="shared" si="34"/>
        <v>-0.25410969996590527</v>
      </c>
      <c r="U44" s="112">
        <f t="shared" si="35"/>
        <v>18209.32</v>
      </c>
      <c r="V44" s="112">
        <v>3400.44</v>
      </c>
      <c r="W44" s="19">
        <f t="shared" si="36"/>
        <v>-7.3651520104609403E-2</v>
      </c>
      <c r="X44" s="112">
        <v>3076.92</v>
      </c>
      <c r="Y44" s="19">
        <f t="shared" si="37"/>
        <v>-0.21913511318647849</v>
      </c>
      <c r="Z44" s="112">
        <v>3023.6</v>
      </c>
      <c r="AA44" s="19">
        <f t="shared" si="38"/>
        <v>-0.11510951383116963</v>
      </c>
      <c r="AB44" s="112">
        <v>2872.4</v>
      </c>
      <c r="AC44" s="19">
        <f t="shared" si="39"/>
        <v>-8.5688820982938618E-2</v>
      </c>
      <c r="AD44" s="112">
        <v>2966.4</v>
      </c>
      <c r="AE44" s="19">
        <f t="shared" si="40"/>
        <v>-6.01951590419465E-2</v>
      </c>
      <c r="AF44" s="112">
        <v>2869.56</v>
      </c>
      <c r="AG44" s="19">
        <f t="shared" si="41"/>
        <v>-9.1048463731390528E-2</v>
      </c>
      <c r="AH44" s="112">
        <v>2728</v>
      </c>
      <c r="AI44" s="19">
        <f t="shared" si="42"/>
        <v>-0.15212094087224626</v>
      </c>
      <c r="AJ44" s="112">
        <v>2526.6799999999998</v>
      </c>
      <c r="AK44" s="19">
        <f t="shared" si="43"/>
        <v>-0.16770538243626076</v>
      </c>
      <c r="AL44" s="112">
        <v>2372.62</v>
      </c>
      <c r="AM44" s="19">
        <f t="shared" si="44"/>
        <v>-0.1375176304654443</v>
      </c>
      <c r="AN44" s="112">
        <v>2754.2</v>
      </c>
      <c r="AO44" s="19">
        <f t="shared" si="45"/>
        <v>-2.1250888415067615E-2</v>
      </c>
      <c r="AP44" s="112">
        <v>2416.7399999999998</v>
      </c>
      <c r="AQ44" s="19">
        <f t="shared" si="46"/>
        <v>-0.11606829353932591</v>
      </c>
      <c r="AR44" s="112">
        <v>2476.61</v>
      </c>
      <c r="AS44" s="19">
        <f t="shared" si="47"/>
        <v>-0.1411157196759516</v>
      </c>
      <c r="AT44" s="112">
        <f t="shared" si="48"/>
        <v>33484.17</v>
      </c>
      <c r="AU44" s="19">
        <f t="shared" si="49"/>
        <v>-0.11695255767047974</v>
      </c>
      <c r="AV44" s="558"/>
      <c r="AW44" s="112">
        <v>3670.8</v>
      </c>
      <c r="AX44" s="19"/>
      <c r="AY44" s="112">
        <v>3940.4</v>
      </c>
      <c r="AZ44" s="19"/>
      <c r="BA44" s="112">
        <v>3416.92</v>
      </c>
      <c r="BB44" s="19"/>
      <c r="BC44" s="112">
        <v>3141.6</v>
      </c>
      <c r="BD44" s="19"/>
      <c r="BE44" s="142">
        <v>3156.4</v>
      </c>
      <c r="BF44" s="19"/>
      <c r="BG44" s="142">
        <v>3157</v>
      </c>
      <c r="BH44" s="19"/>
      <c r="BI44" s="142">
        <v>3217.44</v>
      </c>
      <c r="BJ44" s="19"/>
      <c r="BK44" s="142">
        <v>3035.8</v>
      </c>
      <c r="BL44" s="19"/>
      <c r="BM44" s="142">
        <v>2750.92</v>
      </c>
      <c r="BN44" s="19"/>
      <c r="BO44" s="142">
        <v>2814</v>
      </c>
      <c r="BP44" s="20"/>
      <c r="BQ44" s="142">
        <v>2734.08</v>
      </c>
      <c r="BR44" s="20"/>
      <c r="BS44" s="142">
        <v>2883.52</v>
      </c>
      <c r="BT44" s="20"/>
      <c r="BU44" s="112">
        <f t="shared" si="50"/>
        <v>37918.879999999997</v>
      </c>
      <c r="BV44" s="19"/>
      <c r="BW44" s="23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1"/>
    </row>
    <row r="45" spans="1:88" s="78" customFormat="1" ht="27" customHeight="1">
      <c r="A45" s="716" t="s">
        <v>102</v>
      </c>
      <c r="B45" s="555" t="s">
        <v>626</v>
      </c>
      <c r="C45" s="112">
        <v>327.22000000000003</v>
      </c>
      <c r="D45" s="19">
        <f t="shared" si="26"/>
        <v>-0.27332889184987785</v>
      </c>
      <c r="E45" s="112">
        <v>339.87</v>
      </c>
      <c r="F45" s="19">
        <f t="shared" si="27"/>
        <v>-0.2373098155379022</v>
      </c>
      <c r="G45" s="112">
        <v>325.10000000000002</v>
      </c>
      <c r="H45" s="19">
        <f t="shared" si="28"/>
        <v>-0.22040238843193205</v>
      </c>
      <c r="I45" s="112">
        <v>347.03</v>
      </c>
      <c r="J45" s="19">
        <f t="shared" si="29"/>
        <v>-0.15502800097394698</v>
      </c>
      <c r="K45" s="112">
        <v>342.77</v>
      </c>
      <c r="L45" s="19">
        <f t="shared" si="30"/>
        <v>-7.7459292154487991E-2</v>
      </c>
      <c r="M45" s="112">
        <v>343.92</v>
      </c>
      <c r="N45" s="19">
        <f t="shared" si="31"/>
        <v>-0.14234413965087278</v>
      </c>
      <c r="O45" s="112">
        <v>342.4</v>
      </c>
      <c r="P45" s="19">
        <f t="shared" si="32"/>
        <v>-7.2413512854549889E-2</v>
      </c>
      <c r="Q45" s="588"/>
      <c r="R45" s="126"/>
      <c r="S45" s="556">
        <f t="shared" si="33"/>
        <v>2368.31</v>
      </c>
      <c r="T45" s="66">
        <f t="shared" si="34"/>
        <v>-0.26714465190833092</v>
      </c>
      <c r="U45" s="112">
        <f t="shared" si="35"/>
        <v>2496.1800000000003</v>
      </c>
      <c r="V45" s="112">
        <v>450.3</v>
      </c>
      <c r="W45" s="19">
        <f t="shared" si="36"/>
        <v>-0.17087092616461064</v>
      </c>
      <c r="X45" s="112">
        <v>445.62</v>
      </c>
      <c r="Y45" s="19">
        <f t="shared" si="37"/>
        <v>-0.21063539581598845</v>
      </c>
      <c r="Z45" s="112">
        <v>417.01</v>
      </c>
      <c r="AA45" s="19">
        <f t="shared" si="38"/>
        <v>-0.22244597341090033</v>
      </c>
      <c r="AB45" s="112">
        <v>410.7</v>
      </c>
      <c r="AC45" s="19">
        <f t="shared" si="39"/>
        <v>-0.19565217391304357</v>
      </c>
      <c r="AD45" s="112">
        <v>371.55</v>
      </c>
      <c r="AE45" s="19">
        <f t="shared" si="40"/>
        <v>-5.1587706759240293E-2</v>
      </c>
      <c r="AF45" s="112">
        <v>401</v>
      </c>
      <c r="AG45" s="19">
        <f t="shared" si="41"/>
        <v>-7.7524729698642769E-2</v>
      </c>
      <c r="AH45" s="112">
        <v>369.13</v>
      </c>
      <c r="AI45" s="19">
        <f t="shared" si="42"/>
        <v>-0.15354628631704459</v>
      </c>
      <c r="AJ45" s="112">
        <v>366.31</v>
      </c>
      <c r="AK45" s="19">
        <f t="shared" si="43"/>
        <v>-0.1810458539202755</v>
      </c>
      <c r="AL45" s="112">
        <v>373.21</v>
      </c>
      <c r="AM45" s="19">
        <f t="shared" si="44"/>
        <v>-0.17248337028824834</v>
      </c>
      <c r="AN45" s="112">
        <v>373.71</v>
      </c>
      <c r="AO45" s="19">
        <f t="shared" si="45"/>
        <v>-0.21114957571663784</v>
      </c>
      <c r="AP45" s="112">
        <v>372.96</v>
      </c>
      <c r="AQ45" s="19">
        <f t="shared" si="46"/>
        <v>-0.13754509296087325</v>
      </c>
      <c r="AR45" s="112">
        <v>330.58</v>
      </c>
      <c r="AS45" s="19">
        <f t="shared" si="47"/>
        <v>-0.23655342832729043</v>
      </c>
      <c r="AT45" s="112">
        <f t="shared" si="48"/>
        <v>4682.08</v>
      </c>
      <c r="AU45" s="19">
        <f t="shared" si="49"/>
        <v>-0.17198301550781048</v>
      </c>
      <c r="AV45" s="557"/>
      <c r="AW45" s="540">
        <v>543.1</v>
      </c>
      <c r="AX45" s="20">
        <f>AW45/BX45-1</f>
        <v>-5.3304978385162349E-2</v>
      </c>
      <c r="AY45" s="540">
        <v>564.53</v>
      </c>
      <c r="AZ45" s="20">
        <f>AY45/BY45-1</f>
        <v>-1.0637924991237391E-2</v>
      </c>
      <c r="BA45" s="540">
        <v>536.30999999999995</v>
      </c>
      <c r="BB45" s="20">
        <f>BA45/BZ45-1</f>
        <v>-0.12055818834757237</v>
      </c>
      <c r="BC45" s="540">
        <v>510.6</v>
      </c>
      <c r="BD45" s="20">
        <f>BC45/CA45-1</f>
        <v>-0.18591859185918591</v>
      </c>
      <c r="BE45" s="560">
        <v>391.76</v>
      </c>
      <c r="BF45" s="20">
        <f>BE45/CB45-1</f>
        <v>-0.39716246576185643</v>
      </c>
      <c r="BG45" s="560">
        <v>434.7</v>
      </c>
      <c r="BH45" s="20">
        <f>BG45/CC45-1</f>
        <v>-0.29731826778526749</v>
      </c>
      <c r="BI45" s="560">
        <v>436.09</v>
      </c>
      <c r="BJ45" s="20">
        <f>BI45/CD45-1</f>
        <v>-0.27737456088022805</v>
      </c>
      <c r="BK45" s="560">
        <v>447.29</v>
      </c>
      <c r="BL45" s="20">
        <f>BK45/CE45-1</f>
        <v>-0.21428822372119161</v>
      </c>
      <c r="BM45" s="560">
        <v>451</v>
      </c>
      <c r="BN45" s="20">
        <f>BM45/CF45-1</f>
        <v>-0.21017145058755538</v>
      </c>
      <c r="BO45" s="560">
        <v>473.74</v>
      </c>
      <c r="BP45" s="20">
        <f>BO45/CG45-1</f>
        <v>-0.17449641039938657</v>
      </c>
      <c r="BQ45" s="560">
        <v>432.44</v>
      </c>
      <c r="BR45" s="20">
        <f>BQ45/CH45-1</f>
        <v>-0.21710478673328992</v>
      </c>
      <c r="BS45" s="560">
        <v>433.01</v>
      </c>
      <c r="BT45" s="20">
        <f>BS45/CI45-1</f>
        <v>-0.19848585813712427</v>
      </c>
      <c r="BU45" s="540">
        <f t="shared" si="50"/>
        <v>5654.57</v>
      </c>
      <c r="BV45" s="20">
        <f>BU45/CJ45-1</f>
        <v>-0.19907621181689683</v>
      </c>
      <c r="BW45" s="22"/>
      <c r="BX45" s="548">
        <v>573.67999999999995</v>
      </c>
      <c r="BY45" s="548">
        <v>570.6</v>
      </c>
      <c r="BZ45" s="548">
        <v>609.83000000000004</v>
      </c>
      <c r="CA45" s="548">
        <v>627.21</v>
      </c>
      <c r="CB45" s="548">
        <v>649.86</v>
      </c>
      <c r="CC45" s="548">
        <v>618.63</v>
      </c>
      <c r="CD45" s="548">
        <v>603.48</v>
      </c>
      <c r="CE45" s="548">
        <v>569.28</v>
      </c>
      <c r="CF45" s="548">
        <v>571.01</v>
      </c>
      <c r="CG45" s="548">
        <v>573.88</v>
      </c>
      <c r="CH45" s="548">
        <v>552.36</v>
      </c>
      <c r="CI45" s="548">
        <v>540.24</v>
      </c>
      <c r="CJ45" s="540">
        <f>BX45+BY45+BZ45+CA45+CB45+CC45+CD45+CE45+CF45+CG45+CH45+CI45</f>
        <v>7060.06</v>
      </c>
    </row>
    <row r="46" spans="1:88" ht="27" customHeight="1">
      <c r="A46" s="597"/>
      <c r="B46" s="555" t="s">
        <v>627</v>
      </c>
      <c r="C46" s="112">
        <v>1766.99</v>
      </c>
      <c r="D46" s="19">
        <f t="shared" si="26"/>
        <v>-0.36709218943643307</v>
      </c>
      <c r="E46" s="112">
        <v>1869.29</v>
      </c>
      <c r="F46" s="19">
        <f t="shared" si="27"/>
        <v>-0.28901626374963862</v>
      </c>
      <c r="G46" s="112">
        <v>1755.54</v>
      </c>
      <c r="H46" s="19">
        <f t="shared" si="28"/>
        <v>-0.2741683411475776</v>
      </c>
      <c r="I46" s="112">
        <v>1943.37</v>
      </c>
      <c r="J46" s="19">
        <f t="shared" si="29"/>
        <v>-0.18416412684819028</v>
      </c>
      <c r="K46" s="112">
        <v>1919.51</v>
      </c>
      <c r="L46" s="19">
        <f t="shared" si="30"/>
        <v>-0.10927196877943746</v>
      </c>
      <c r="M46" s="112">
        <v>1925.95</v>
      </c>
      <c r="N46" s="19">
        <f t="shared" si="31"/>
        <v>-0.11058003140297401</v>
      </c>
      <c r="O46" s="112">
        <v>1917.44</v>
      </c>
      <c r="P46" s="19">
        <f t="shared" si="32"/>
        <v>1.8527961924188485E-2</v>
      </c>
      <c r="Q46" s="588"/>
      <c r="R46" s="126"/>
      <c r="S46" s="112">
        <f t="shared" si="33"/>
        <v>13098.09</v>
      </c>
      <c r="T46" s="66">
        <f t="shared" si="34"/>
        <v>-0.28540931285632454</v>
      </c>
      <c r="U46" s="112">
        <f t="shared" si="35"/>
        <v>14542.13</v>
      </c>
      <c r="V46" s="112">
        <v>2791.86</v>
      </c>
      <c r="W46" s="19">
        <f t="shared" si="36"/>
        <v>-0.14323329037009758</v>
      </c>
      <c r="X46" s="112">
        <v>2629.16</v>
      </c>
      <c r="Y46" s="19">
        <f t="shared" si="37"/>
        <v>-0.22379088209070674</v>
      </c>
      <c r="Z46" s="112">
        <v>2418.66</v>
      </c>
      <c r="AA46" s="19">
        <f t="shared" si="38"/>
        <v>-0.14909021826318236</v>
      </c>
      <c r="AB46" s="112">
        <v>2382.06</v>
      </c>
      <c r="AC46" s="19">
        <f t="shared" si="39"/>
        <v>-0.11977030352748153</v>
      </c>
      <c r="AD46" s="112">
        <v>2154.9899999999998</v>
      </c>
      <c r="AE46" s="19">
        <f t="shared" si="40"/>
        <v>3.7884151363222651E-2</v>
      </c>
      <c r="AF46" s="112">
        <v>2165.4</v>
      </c>
      <c r="AG46" s="19">
        <f t="shared" si="41"/>
        <v>-6.0119535919371803E-2</v>
      </c>
      <c r="AH46" s="112">
        <v>1882.56</v>
      </c>
      <c r="AI46" s="19">
        <f t="shared" si="42"/>
        <v>-0.16982629747714617</v>
      </c>
      <c r="AJ46" s="112">
        <v>1904.81</v>
      </c>
      <c r="AK46" s="19">
        <f t="shared" si="43"/>
        <v>-0.18574549123039508</v>
      </c>
      <c r="AL46" s="112">
        <v>1940.69</v>
      </c>
      <c r="AM46" s="19">
        <f t="shared" si="44"/>
        <v>-0.17723096751217815</v>
      </c>
      <c r="AN46" s="112">
        <v>2018.03</v>
      </c>
      <c r="AO46" s="19">
        <f t="shared" si="45"/>
        <v>-0.19626655833552387</v>
      </c>
      <c r="AP46" s="112">
        <v>1939.39</v>
      </c>
      <c r="AQ46" s="19">
        <f t="shared" si="46"/>
        <v>-0.16949014636987292</v>
      </c>
      <c r="AR46" s="112">
        <v>1818.19</v>
      </c>
      <c r="AS46" s="19">
        <f t="shared" si="47"/>
        <v>-0.22241419865283862</v>
      </c>
      <c r="AT46" s="112">
        <f t="shared" si="48"/>
        <v>26045.799999999996</v>
      </c>
      <c r="AU46" s="19">
        <f t="shared" si="49"/>
        <v>-0.1522824366908363</v>
      </c>
      <c r="AV46" s="558"/>
      <c r="AW46" s="112">
        <v>3258.6</v>
      </c>
      <c r="AX46" s="19"/>
      <c r="AY46" s="112">
        <v>3387.18</v>
      </c>
      <c r="AZ46" s="19"/>
      <c r="BA46" s="112">
        <v>2842.44</v>
      </c>
      <c r="BB46" s="19"/>
      <c r="BC46" s="112">
        <v>2706.18</v>
      </c>
      <c r="BD46" s="19"/>
      <c r="BE46" s="142">
        <v>2076.33</v>
      </c>
      <c r="BF46" s="19"/>
      <c r="BG46" s="142">
        <v>2303.91</v>
      </c>
      <c r="BH46" s="19"/>
      <c r="BI46" s="142">
        <v>2267.67</v>
      </c>
      <c r="BJ46" s="19"/>
      <c r="BK46" s="142">
        <v>2339.33</v>
      </c>
      <c r="BL46" s="19"/>
      <c r="BM46" s="142">
        <v>2358.73</v>
      </c>
      <c r="BN46" s="19"/>
      <c r="BO46" s="142">
        <v>2510.8200000000002</v>
      </c>
      <c r="BP46" s="20"/>
      <c r="BQ46" s="142">
        <v>2335.1799999999998</v>
      </c>
      <c r="BR46" s="20"/>
      <c r="BS46" s="142">
        <v>2338.25</v>
      </c>
      <c r="BT46" s="20"/>
      <c r="BU46" s="112">
        <f t="shared" si="50"/>
        <v>30724.62</v>
      </c>
      <c r="BV46" s="19"/>
      <c r="BW46" s="23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1"/>
    </row>
    <row r="47" spans="1:88" ht="27" customHeight="1">
      <c r="A47" s="597"/>
      <c r="B47" s="555" t="s">
        <v>628</v>
      </c>
      <c r="C47" s="112">
        <v>301.04000000000002</v>
      </c>
      <c r="D47" s="19">
        <f t="shared" si="26"/>
        <v>-0.30361562839760348</v>
      </c>
      <c r="E47" s="112">
        <v>312.69</v>
      </c>
      <c r="F47" s="19">
        <f t="shared" si="27"/>
        <v>-0.26907433380084156</v>
      </c>
      <c r="G47" s="112">
        <v>299.10000000000002</v>
      </c>
      <c r="H47" s="19">
        <f t="shared" si="28"/>
        <v>-0.26058688289535481</v>
      </c>
      <c r="I47" s="112">
        <v>319.27</v>
      </c>
      <c r="J47" s="19">
        <f t="shared" si="29"/>
        <v>-0.19857924594608167</v>
      </c>
      <c r="K47" s="112">
        <v>312.89999999999998</v>
      </c>
      <c r="L47" s="19">
        <f t="shared" si="30"/>
        <v>-0.13179800221975579</v>
      </c>
      <c r="M47" s="112">
        <v>314.02</v>
      </c>
      <c r="N47" s="19">
        <f t="shared" si="31"/>
        <v>-0.19268838213744</v>
      </c>
      <c r="O47" s="112">
        <v>312.64999999999998</v>
      </c>
      <c r="P47" s="19">
        <f t="shared" si="32"/>
        <v>-8.0684524684642267E-2</v>
      </c>
      <c r="Q47" s="588"/>
      <c r="R47" s="126"/>
      <c r="S47" s="112">
        <f t="shared" si="33"/>
        <v>2171.67</v>
      </c>
      <c r="T47" s="66">
        <f t="shared" si="34"/>
        <v>-0.2970667823294838</v>
      </c>
      <c r="U47" s="112">
        <f t="shared" si="35"/>
        <v>2412.3500000000004</v>
      </c>
      <c r="V47" s="112">
        <v>432.29</v>
      </c>
      <c r="W47" s="19">
        <f t="shared" si="36"/>
        <v>-0.17940394836750184</v>
      </c>
      <c r="X47" s="112">
        <v>427.8</v>
      </c>
      <c r="Y47" s="19">
        <f t="shared" si="37"/>
        <v>-0.22673703998264771</v>
      </c>
      <c r="Z47" s="112">
        <v>404.51</v>
      </c>
      <c r="AA47" s="19">
        <f t="shared" si="38"/>
        <v>-0.22242512783053325</v>
      </c>
      <c r="AB47" s="112">
        <v>398.38</v>
      </c>
      <c r="AC47" s="19">
        <f t="shared" si="39"/>
        <v>-0.19564690680019381</v>
      </c>
      <c r="AD47" s="112">
        <v>360.4</v>
      </c>
      <c r="AE47" s="19">
        <f t="shared" si="40"/>
        <v>-5.1603905160390595E-2</v>
      </c>
      <c r="AF47" s="112">
        <v>388.97</v>
      </c>
      <c r="AG47" s="19">
        <f t="shared" si="41"/>
        <v>-7.7526917421619324E-2</v>
      </c>
      <c r="AH47" s="112">
        <v>340.09</v>
      </c>
      <c r="AI47" s="19">
        <f t="shared" si="42"/>
        <v>-0.19600472813238778</v>
      </c>
      <c r="AJ47" s="112">
        <v>337</v>
      </c>
      <c r="AK47" s="19">
        <f t="shared" si="43"/>
        <v>-0.22326964298061636</v>
      </c>
      <c r="AL47" s="112">
        <v>343.35</v>
      </c>
      <c r="AM47" s="19">
        <f t="shared" si="44"/>
        <v>-0.21516412178842459</v>
      </c>
      <c r="AN47" s="112">
        <v>328.86</v>
      </c>
      <c r="AO47" s="19">
        <f t="shared" si="45"/>
        <v>-0.28435575479294051</v>
      </c>
      <c r="AP47" s="112">
        <v>345.36</v>
      </c>
      <c r="AQ47" s="19">
        <f t="shared" si="46"/>
        <v>-0.17667532839058819</v>
      </c>
      <c r="AR47" s="112">
        <v>306.77999999999997</v>
      </c>
      <c r="AS47" s="19">
        <f t="shared" si="47"/>
        <v>-0.26960620922813205</v>
      </c>
      <c r="AT47" s="112">
        <f t="shared" si="48"/>
        <v>4413.79</v>
      </c>
      <c r="AU47" s="19">
        <f t="shared" si="49"/>
        <v>-0.19611589303862254</v>
      </c>
      <c r="AV47" s="558"/>
      <c r="AW47" s="112">
        <v>526.79999999999995</v>
      </c>
      <c r="AX47" s="19"/>
      <c r="AY47" s="112">
        <v>553.24</v>
      </c>
      <c r="AZ47" s="19"/>
      <c r="BA47" s="112">
        <v>520.22</v>
      </c>
      <c r="BB47" s="19"/>
      <c r="BC47" s="112">
        <v>495.28</v>
      </c>
      <c r="BD47" s="19"/>
      <c r="BE47" s="142">
        <v>380.01</v>
      </c>
      <c r="BF47" s="19"/>
      <c r="BG47" s="142">
        <v>421.66</v>
      </c>
      <c r="BH47" s="19"/>
      <c r="BI47" s="142">
        <v>423</v>
      </c>
      <c r="BJ47" s="19"/>
      <c r="BK47" s="142">
        <v>433.87</v>
      </c>
      <c r="BL47" s="19"/>
      <c r="BM47" s="142">
        <v>437.48</v>
      </c>
      <c r="BN47" s="19"/>
      <c r="BO47" s="142">
        <v>459.53</v>
      </c>
      <c r="BP47" s="20"/>
      <c r="BQ47" s="142">
        <v>419.47</v>
      </c>
      <c r="BR47" s="20"/>
      <c r="BS47" s="142">
        <v>420.02</v>
      </c>
      <c r="BT47" s="20"/>
      <c r="BU47" s="112">
        <f t="shared" si="50"/>
        <v>5490.58</v>
      </c>
      <c r="BV47" s="19"/>
      <c r="BW47" s="23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1"/>
    </row>
    <row r="48" spans="1:88" ht="27" customHeight="1">
      <c r="A48" s="598"/>
      <c r="B48" s="555" t="s">
        <v>471</v>
      </c>
      <c r="C48" s="112">
        <v>1264.3699999999999</v>
      </c>
      <c r="D48" s="19">
        <f t="shared" si="26"/>
        <v>-0.45836778231385777</v>
      </c>
      <c r="E48" s="112">
        <v>1438.37</v>
      </c>
      <c r="F48" s="19">
        <f t="shared" si="27"/>
        <v>-0.34073554620539204</v>
      </c>
      <c r="G48" s="112">
        <v>1345.95</v>
      </c>
      <c r="H48" s="19">
        <f t="shared" si="28"/>
        <v>-0.3475763451284537</v>
      </c>
      <c r="I48" s="112">
        <v>1436.72</v>
      </c>
      <c r="J48" s="19">
        <f t="shared" si="29"/>
        <v>-0.29286227568488088</v>
      </c>
      <c r="K48" s="112">
        <v>1439.34</v>
      </c>
      <c r="L48" s="19">
        <f t="shared" si="30"/>
        <v>-0.21691584513938766</v>
      </c>
      <c r="M48" s="112">
        <v>1444.49</v>
      </c>
      <c r="N48" s="19">
        <f t="shared" si="31"/>
        <v>-0.19268859752076273</v>
      </c>
      <c r="O48" s="112">
        <v>1438.19</v>
      </c>
      <c r="P48" s="19">
        <f t="shared" si="32"/>
        <v>-3.8900026730820603E-2</v>
      </c>
      <c r="Q48" s="588"/>
      <c r="R48" s="126"/>
      <c r="S48" s="112">
        <f t="shared" si="33"/>
        <v>9807.43</v>
      </c>
      <c r="T48" s="66">
        <f t="shared" si="34"/>
        <v>-0.35551168761528751</v>
      </c>
      <c r="U48" s="112">
        <f t="shared" si="35"/>
        <v>12238.19</v>
      </c>
      <c r="V48" s="112">
        <v>2334.37</v>
      </c>
      <c r="W48" s="19">
        <f t="shared" si="36"/>
        <v>-1.5283050704463008E-2</v>
      </c>
      <c r="X48" s="112">
        <v>2181.7800000000002</v>
      </c>
      <c r="Y48" s="19">
        <f t="shared" si="37"/>
        <v>-0.14268537074148291</v>
      </c>
      <c r="Z48" s="112">
        <v>2063</v>
      </c>
      <c r="AA48" s="19">
        <f t="shared" si="38"/>
        <v>-5.5800670047415957E-2</v>
      </c>
      <c r="AB48" s="112">
        <v>2031.74</v>
      </c>
      <c r="AC48" s="19">
        <f t="shared" si="39"/>
        <v>-2.3286446365218261E-2</v>
      </c>
      <c r="AD48" s="112">
        <v>1838.04</v>
      </c>
      <c r="AE48" s="19">
        <f t="shared" si="40"/>
        <v>7.4845764743720844E-2</v>
      </c>
      <c r="AF48" s="112">
        <v>1789.26</v>
      </c>
      <c r="AG48" s="19">
        <f t="shared" si="41"/>
        <v>-5.7028569621654146E-2</v>
      </c>
      <c r="AH48" s="112">
        <v>1496.4</v>
      </c>
      <c r="AI48" s="19">
        <f t="shared" si="42"/>
        <v>-0.19964057636147747</v>
      </c>
      <c r="AJ48" s="112">
        <v>1482.8</v>
      </c>
      <c r="AK48" s="19">
        <f t="shared" si="43"/>
        <v>-0.25703978354544543</v>
      </c>
      <c r="AL48" s="112">
        <v>1510.74</v>
      </c>
      <c r="AM48" s="19">
        <f t="shared" si="44"/>
        <v>-0.24928816692423517</v>
      </c>
      <c r="AN48" s="112">
        <v>1446.98</v>
      </c>
      <c r="AO48" s="19">
        <f t="shared" si="45"/>
        <v>-0.31547326193089353</v>
      </c>
      <c r="AP48" s="112">
        <v>1519.58</v>
      </c>
      <c r="AQ48" s="19">
        <f t="shared" si="46"/>
        <v>-0.19497568366514451</v>
      </c>
      <c r="AR48" s="112">
        <v>1319.15</v>
      </c>
      <c r="AS48" s="19">
        <f t="shared" si="47"/>
        <v>-0.32312752387256338</v>
      </c>
      <c r="AT48" s="112">
        <f t="shared" si="48"/>
        <v>21013.840000000004</v>
      </c>
      <c r="AU48" s="19">
        <f t="shared" si="49"/>
        <v>-0.14634588245043711</v>
      </c>
      <c r="AV48" s="558"/>
      <c r="AW48" s="112">
        <v>2370.6</v>
      </c>
      <c r="AX48" s="19"/>
      <c r="AY48" s="112">
        <v>2544.9</v>
      </c>
      <c r="AZ48" s="19"/>
      <c r="BA48" s="112">
        <v>2184.92</v>
      </c>
      <c r="BB48" s="19"/>
      <c r="BC48" s="112">
        <v>2080.1799999999998</v>
      </c>
      <c r="BD48" s="19"/>
      <c r="BE48" s="142">
        <v>1710.05</v>
      </c>
      <c r="BF48" s="19"/>
      <c r="BG48" s="142">
        <v>1897.47</v>
      </c>
      <c r="BH48" s="19"/>
      <c r="BI48" s="142">
        <v>1869.66</v>
      </c>
      <c r="BJ48" s="19"/>
      <c r="BK48" s="142">
        <v>1995.8</v>
      </c>
      <c r="BL48" s="19"/>
      <c r="BM48" s="142">
        <v>2012.41</v>
      </c>
      <c r="BN48" s="19"/>
      <c r="BO48" s="142">
        <v>2113.84</v>
      </c>
      <c r="BP48" s="20"/>
      <c r="BQ48" s="142">
        <v>1887.62</v>
      </c>
      <c r="BR48" s="20"/>
      <c r="BS48" s="142">
        <v>1948.89</v>
      </c>
      <c r="BT48" s="20"/>
      <c r="BU48" s="112">
        <f t="shared" si="50"/>
        <v>24616.339999999997</v>
      </c>
      <c r="BV48" s="19"/>
      <c r="BW48" s="23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1"/>
    </row>
    <row r="49" spans="1:88" s="78" customFormat="1" ht="27" customHeight="1">
      <c r="A49" s="716" t="s">
        <v>103</v>
      </c>
      <c r="B49" s="555" t="s">
        <v>626</v>
      </c>
      <c r="C49" s="112">
        <v>226.9</v>
      </c>
      <c r="D49" s="19">
        <f t="shared" si="26"/>
        <v>-0.10925293447964501</v>
      </c>
      <c r="E49" s="112">
        <v>244.73</v>
      </c>
      <c r="F49" s="19">
        <f t="shared" si="27"/>
        <v>-1.5765131711240721E-2</v>
      </c>
      <c r="G49" s="112">
        <v>258.3</v>
      </c>
      <c r="H49" s="19">
        <f t="shared" si="28"/>
        <v>7.8812178924946741E-2</v>
      </c>
      <c r="I49" s="112">
        <v>261.62</v>
      </c>
      <c r="J49" s="19">
        <f t="shared" si="29"/>
        <v>0.1339285714285714</v>
      </c>
      <c r="K49" s="112">
        <v>263.2</v>
      </c>
      <c r="L49" s="19">
        <f t="shared" si="30"/>
        <v>0.13184828416616501</v>
      </c>
      <c r="M49" s="112">
        <v>261.89999999999998</v>
      </c>
      <c r="N49" s="19">
        <f t="shared" si="31"/>
        <v>0.14556906657335311</v>
      </c>
      <c r="O49" s="112">
        <v>232.19</v>
      </c>
      <c r="P49" s="19">
        <f t="shared" si="32"/>
        <v>1.9271290605794578E-2</v>
      </c>
      <c r="Q49" s="588"/>
      <c r="R49" s="126"/>
      <c r="S49" s="556">
        <f t="shared" si="33"/>
        <v>1748.8400000000001</v>
      </c>
      <c r="T49" s="66">
        <f t="shared" si="34"/>
        <v>-7.3874408210385711E-2</v>
      </c>
      <c r="U49" s="112">
        <f t="shared" si="35"/>
        <v>1434.69</v>
      </c>
      <c r="V49" s="112">
        <v>254.73</v>
      </c>
      <c r="W49" s="19">
        <f t="shared" si="36"/>
        <v>-9.0737105122255857E-2</v>
      </c>
      <c r="X49" s="112">
        <v>248.65</v>
      </c>
      <c r="Y49" s="19">
        <f t="shared" si="37"/>
        <v>-7.1473916128309556E-2</v>
      </c>
      <c r="Z49" s="112">
        <v>239.43</v>
      </c>
      <c r="AA49" s="19">
        <f t="shared" si="38"/>
        <v>-8.666793820331864E-2</v>
      </c>
      <c r="AB49" s="112">
        <v>230.72</v>
      </c>
      <c r="AC49" s="19">
        <f t="shared" si="39"/>
        <v>-0.1091203953973281</v>
      </c>
      <c r="AD49" s="112">
        <v>232.54</v>
      </c>
      <c r="AE49" s="19">
        <f t="shared" si="40"/>
        <v>-0.10011222475910386</v>
      </c>
      <c r="AF49" s="112">
        <v>228.62</v>
      </c>
      <c r="AG49" s="19">
        <f t="shared" si="41"/>
        <v>-9.2237442922374346E-2</v>
      </c>
      <c r="AH49" s="112">
        <v>227.8</v>
      </c>
      <c r="AI49" s="19">
        <f t="shared" si="42"/>
        <v>-0.10963455149501655</v>
      </c>
      <c r="AJ49" s="112">
        <v>225.85</v>
      </c>
      <c r="AK49" s="19">
        <f t="shared" si="43"/>
        <v>-0.110231257140606</v>
      </c>
      <c r="AL49" s="112">
        <v>221.55</v>
      </c>
      <c r="AM49" s="19">
        <f t="shared" si="44"/>
        <v>-0.11514497963096093</v>
      </c>
      <c r="AN49" s="112">
        <v>222.03</v>
      </c>
      <c r="AO49" s="19">
        <f t="shared" si="45"/>
        <v>-0.14895166545287286</v>
      </c>
      <c r="AP49" s="112">
        <v>210.03</v>
      </c>
      <c r="AQ49" s="19">
        <f t="shared" si="46"/>
        <v>-0.1196663592924806</v>
      </c>
      <c r="AR49" s="112">
        <v>220.53</v>
      </c>
      <c r="AS49" s="19">
        <f t="shared" si="47"/>
        <v>-0.13588809215939812</v>
      </c>
      <c r="AT49" s="112">
        <f t="shared" si="48"/>
        <v>2762.4800000000005</v>
      </c>
      <c r="AU49" s="19">
        <f t="shared" si="49"/>
        <v>-0.10716952105155986</v>
      </c>
      <c r="AV49" s="557"/>
      <c r="AW49" s="540">
        <v>280.14999999999998</v>
      </c>
      <c r="AX49" s="20">
        <f>AW49/BX49-1</f>
        <v>-2.5666886933537358E-2</v>
      </c>
      <c r="AY49" s="540">
        <v>267.79000000000002</v>
      </c>
      <c r="AZ49" s="20">
        <f>AY49/BY49-1</f>
        <v>-3.6462402797929894E-3</v>
      </c>
      <c r="BA49" s="540">
        <v>262.14999999999998</v>
      </c>
      <c r="BB49" s="20">
        <f>BA49/BZ49-1</f>
        <v>-9.36905790838376E-2</v>
      </c>
      <c r="BC49" s="540">
        <v>258.98</v>
      </c>
      <c r="BD49" s="20">
        <f>BC49/CA49-1</f>
        <v>-3.6747749758238468E-2</v>
      </c>
      <c r="BE49" s="560">
        <v>258.41000000000003</v>
      </c>
      <c r="BF49" s="20">
        <f>BE49/CB49-1</f>
        <v>-2.5786993402450387E-2</v>
      </c>
      <c r="BG49" s="560">
        <v>251.85</v>
      </c>
      <c r="BH49" s="20">
        <f>BG49/CC49-1</f>
        <v>-5.7623947614593107E-2</v>
      </c>
      <c r="BI49" s="560">
        <v>255.85</v>
      </c>
      <c r="BJ49" s="20">
        <f>BI49/CD49-1</f>
        <v>-6.21334310850441E-2</v>
      </c>
      <c r="BK49" s="560">
        <v>253.83</v>
      </c>
      <c r="BL49" s="20">
        <f>BK49/CE49-1</f>
        <v>-7.3477879982479122E-2</v>
      </c>
      <c r="BM49" s="560">
        <v>250.38</v>
      </c>
      <c r="BN49" s="20">
        <f>BM49/CF49-1</f>
        <v>-7.1428571428571397E-2</v>
      </c>
      <c r="BO49" s="560">
        <v>260.89</v>
      </c>
      <c r="BP49" s="20">
        <f>BO49/CG49-1</f>
        <v>-7.3807157057654171E-2</v>
      </c>
      <c r="BQ49" s="560">
        <v>238.58</v>
      </c>
      <c r="BR49" s="20">
        <f>BQ49/CH49-1</f>
        <v>-8.3266090297790529E-2</v>
      </c>
      <c r="BS49" s="560">
        <v>255.21</v>
      </c>
      <c r="BT49" s="20">
        <f>BS49/CI49-1</f>
        <v>-6.2933724986230954E-2</v>
      </c>
      <c r="BU49" s="540">
        <f t="shared" si="50"/>
        <v>3094.07</v>
      </c>
      <c r="BV49" s="20">
        <f>BU49/CJ49-1</f>
        <v>-5.5992360240298189E-2</v>
      </c>
      <c r="BW49" s="22"/>
      <c r="BX49" s="548">
        <v>287.52999999999997</v>
      </c>
      <c r="BY49" s="548">
        <v>268.77</v>
      </c>
      <c r="BZ49" s="548">
        <v>289.25</v>
      </c>
      <c r="CA49" s="548">
        <v>268.86</v>
      </c>
      <c r="CB49" s="548">
        <v>265.25</v>
      </c>
      <c r="CC49" s="548">
        <v>267.25</v>
      </c>
      <c r="CD49" s="548">
        <v>272.8</v>
      </c>
      <c r="CE49" s="548">
        <v>273.95999999999998</v>
      </c>
      <c r="CF49" s="548">
        <v>269.64</v>
      </c>
      <c r="CG49" s="548">
        <v>281.68</v>
      </c>
      <c r="CH49" s="548">
        <v>260.25</v>
      </c>
      <c r="CI49" s="548">
        <v>272.35000000000002</v>
      </c>
      <c r="CJ49" s="540">
        <f>BX49+BY49+BZ49+CA49+CB49+CC49+CD49+CE49+CF49+CG49+CH49+CI49</f>
        <v>3277.5899999999992</v>
      </c>
    </row>
    <row r="50" spans="1:88" ht="27" customHeight="1">
      <c r="A50" s="597"/>
      <c r="B50" s="555" t="s">
        <v>627</v>
      </c>
      <c r="C50" s="112">
        <v>1372.75</v>
      </c>
      <c r="D50" s="19">
        <f t="shared" si="26"/>
        <v>-0.14187035069075449</v>
      </c>
      <c r="E50" s="112">
        <v>1321.54</v>
      </c>
      <c r="F50" s="19">
        <f t="shared" si="27"/>
        <v>-0.15233733579638753</v>
      </c>
      <c r="G50" s="112">
        <v>1498.14</v>
      </c>
      <c r="H50" s="19">
        <f t="shared" si="28"/>
        <v>3.5943464070365749E-2</v>
      </c>
      <c r="I50" s="112">
        <v>1517.4</v>
      </c>
      <c r="J50" s="19">
        <f t="shared" si="29"/>
        <v>8.8873739729468104E-2</v>
      </c>
      <c r="K50" s="112">
        <v>1547.62</v>
      </c>
      <c r="L50" s="19">
        <f t="shared" si="30"/>
        <v>0.11479117744514711</v>
      </c>
      <c r="M50" s="112">
        <v>1542.59</v>
      </c>
      <c r="N50" s="19">
        <f t="shared" si="31"/>
        <v>0.11160032283169508</v>
      </c>
      <c r="O50" s="112">
        <v>1325.8</v>
      </c>
      <c r="P50" s="19">
        <f t="shared" si="32"/>
        <v>-6.1287490441530479E-2</v>
      </c>
      <c r="Q50" s="588"/>
      <c r="R50" s="126"/>
      <c r="S50" s="112">
        <f t="shared" si="33"/>
        <v>10125.839999999998</v>
      </c>
      <c r="T50" s="66">
        <f t="shared" si="34"/>
        <v>-0.12610791693492596</v>
      </c>
      <c r="U50" s="112">
        <f t="shared" si="35"/>
        <v>8774.43</v>
      </c>
      <c r="V50" s="112">
        <v>1599.7</v>
      </c>
      <c r="W50" s="19">
        <f t="shared" si="36"/>
        <v>-0.24866377974205545</v>
      </c>
      <c r="X50" s="112">
        <v>1559.04</v>
      </c>
      <c r="Y50" s="19">
        <f t="shared" si="37"/>
        <v>-5.4892427815396494E-2</v>
      </c>
      <c r="Z50" s="112">
        <v>1446.16</v>
      </c>
      <c r="AA50" s="19">
        <f t="shared" si="38"/>
        <v>-0.10445616903222599</v>
      </c>
      <c r="AB50" s="112">
        <v>1393.55</v>
      </c>
      <c r="AC50" s="19">
        <f t="shared" si="39"/>
        <v>-0.13629179708078965</v>
      </c>
      <c r="AD50" s="112">
        <v>1388.26</v>
      </c>
      <c r="AE50" s="19">
        <f t="shared" si="40"/>
        <v>-0.13766779096708481</v>
      </c>
      <c r="AF50" s="112">
        <v>1387.72</v>
      </c>
      <c r="AG50" s="19">
        <f t="shared" si="41"/>
        <v>-0.11696806953688732</v>
      </c>
      <c r="AH50" s="112">
        <v>1412.36</v>
      </c>
      <c r="AI50" s="19">
        <f t="shared" si="42"/>
        <v>-0.1139245271181657</v>
      </c>
      <c r="AJ50" s="112">
        <v>1400.27</v>
      </c>
      <c r="AK50" s="19">
        <f t="shared" si="43"/>
        <v>-0.1102335186656076</v>
      </c>
      <c r="AL50" s="112">
        <v>1371.39</v>
      </c>
      <c r="AM50" s="19">
        <f t="shared" si="44"/>
        <v>-0.11941362305439962</v>
      </c>
      <c r="AN50" s="112">
        <v>1374.37</v>
      </c>
      <c r="AO50" s="19">
        <f t="shared" si="45"/>
        <v>-0.15711780001962516</v>
      </c>
      <c r="AP50" s="112">
        <v>1281.18</v>
      </c>
      <c r="AQ50" s="19">
        <f t="shared" si="46"/>
        <v>-0.13246795457777227</v>
      </c>
      <c r="AR50" s="112">
        <v>1356.26</v>
      </c>
      <c r="AS50" s="19">
        <f t="shared" si="47"/>
        <v>-0.14835071679298717</v>
      </c>
      <c r="AT50" s="112">
        <f t="shared" si="48"/>
        <v>16970.259999999998</v>
      </c>
      <c r="AU50" s="19">
        <f t="shared" si="49"/>
        <v>-0.13476150731719527</v>
      </c>
      <c r="AV50" s="558"/>
      <c r="AW50" s="112">
        <v>2129.14</v>
      </c>
      <c r="AX50" s="19"/>
      <c r="AY50" s="112">
        <v>1649.59</v>
      </c>
      <c r="AZ50" s="19"/>
      <c r="BA50" s="112">
        <v>1614.84</v>
      </c>
      <c r="BB50" s="19"/>
      <c r="BC50" s="112">
        <v>1613.45</v>
      </c>
      <c r="BD50" s="19"/>
      <c r="BE50" s="142">
        <v>1609.89</v>
      </c>
      <c r="BF50" s="19"/>
      <c r="BG50" s="142">
        <v>1571.54</v>
      </c>
      <c r="BH50" s="19"/>
      <c r="BI50" s="142">
        <v>1593.95</v>
      </c>
      <c r="BJ50" s="19"/>
      <c r="BK50" s="142">
        <v>1573.75</v>
      </c>
      <c r="BL50" s="19"/>
      <c r="BM50" s="142">
        <v>1557.36</v>
      </c>
      <c r="BN50" s="19"/>
      <c r="BO50" s="142">
        <v>1630.56</v>
      </c>
      <c r="BP50" s="20"/>
      <c r="BQ50" s="142">
        <v>1476.81</v>
      </c>
      <c r="BR50" s="20"/>
      <c r="BS50" s="142">
        <v>1592.51</v>
      </c>
      <c r="BT50" s="20"/>
      <c r="BU50" s="112">
        <f t="shared" si="50"/>
        <v>19613.390000000003</v>
      </c>
      <c r="BV50" s="19"/>
      <c r="BW50" s="23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1"/>
    </row>
    <row r="51" spans="1:88" ht="27" customHeight="1">
      <c r="A51" s="597"/>
      <c r="B51" s="555" t="s">
        <v>628</v>
      </c>
      <c r="C51" s="112">
        <v>179.2</v>
      </c>
      <c r="D51" s="19">
        <f t="shared" si="26"/>
        <v>-0.14695101632789076</v>
      </c>
      <c r="E51" s="112">
        <v>196.74</v>
      </c>
      <c r="F51" s="19">
        <f t="shared" si="27"/>
        <v>-4.6478941501478244E-2</v>
      </c>
      <c r="G51" s="112">
        <v>208.77</v>
      </c>
      <c r="H51" s="19">
        <f t="shared" si="28"/>
        <v>5.8564040158199049E-2</v>
      </c>
      <c r="I51" s="112">
        <v>214.78</v>
      </c>
      <c r="J51" s="19">
        <f t="shared" si="29"/>
        <v>0.15287171229200203</v>
      </c>
      <c r="K51" s="112">
        <v>215.35</v>
      </c>
      <c r="L51" s="19">
        <f t="shared" si="30"/>
        <v>0.16285976564609328</v>
      </c>
      <c r="M51" s="112">
        <v>216.52</v>
      </c>
      <c r="N51" s="19">
        <f t="shared" si="31"/>
        <v>0.18046014611274686</v>
      </c>
      <c r="O51" s="112">
        <v>187.13</v>
      </c>
      <c r="P51" s="19">
        <f t="shared" si="32"/>
        <v>1.3760225364320977E-2</v>
      </c>
      <c r="Q51" s="588"/>
      <c r="R51" s="126"/>
      <c r="S51" s="112">
        <f t="shared" si="33"/>
        <v>1418.4900000000002</v>
      </c>
      <c r="T51" s="66">
        <f t="shared" si="34"/>
        <v>-7.6070814444270773E-2</v>
      </c>
      <c r="U51" s="112">
        <f t="shared" si="35"/>
        <v>1168.5300000000002</v>
      </c>
      <c r="V51" s="112">
        <v>210.07</v>
      </c>
      <c r="W51" s="19">
        <f t="shared" si="36"/>
        <v>-1.5604498594189331E-2</v>
      </c>
      <c r="X51" s="112">
        <v>206.33</v>
      </c>
      <c r="Y51" s="19">
        <f t="shared" si="37"/>
        <v>-0.1072216693349487</v>
      </c>
      <c r="Z51" s="112">
        <v>197.22</v>
      </c>
      <c r="AA51" s="19">
        <f t="shared" si="38"/>
        <v>-0.13689277899343544</v>
      </c>
      <c r="AB51" s="112">
        <v>186.3</v>
      </c>
      <c r="AC51" s="19">
        <f t="shared" si="39"/>
        <v>-0.16700201207243459</v>
      </c>
      <c r="AD51" s="112">
        <v>185.19</v>
      </c>
      <c r="AE51" s="19">
        <f t="shared" si="40"/>
        <v>-0.16943983495537518</v>
      </c>
      <c r="AF51" s="112">
        <v>183.42</v>
      </c>
      <c r="AG51" s="19">
        <f t="shared" si="41"/>
        <v>-0.14229600187046998</v>
      </c>
      <c r="AH51" s="112">
        <v>184.59</v>
      </c>
      <c r="AI51" s="19">
        <f t="shared" si="42"/>
        <v>-0.15789233576642325</v>
      </c>
      <c r="AJ51" s="112">
        <v>182.16</v>
      </c>
      <c r="AK51" s="19">
        <f t="shared" si="43"/>
        <v>-0.15775846125393012</v>
      </c>
      <c r="AL51" s="112">
        <v>178.75</v>
      </c>
      <c r="AM51" s="19">
        <f t="shared" si="44"/>
        <v>-0.15540540540540537</v>
      </c>
      <c r="AN51" s="112">
        <v>180.54</v>
      </c>
      <c r="AO51" s="19">
        <f t="shared" si="45"/>
        <v>-0.17388121167749615</v>
      </c>
      <c r="AP51" s="112">
        <v>165.52</v>
      </c>
      <c r="AQ51" s="19">
        <f t="shared" si="46"/>
        <v>-0.16479967706125742</v>
      </c>
      <c r="AR51" s="112">
        <v>178.55</v>
      </c>
      <c r="AS51" s="19">
        <f t="shared" si="47"/>
        <v>-0.27418699186991868</v>
      </c>
      <c r="AT51" s="112">
        <f t="shared" si="48"/>
        <v>2238.6400000000003</v>
      </c>
      <c r="AU51" s="19">
        <f t="shared" si="49"/>
        <v>-0.15309534978738837</v>
      </c>
      <c r="AV51" s="558"/>
      <c r="AW51" s="112">
        <v>213.4</v>
      </c>
      <c r="AX51" s="19"/>
      <c r="AY51" s="112">
        <v>231.11</v>
      </c>
      <c r="AZ51" s="19"/>
      <c r="BA51" s="112">
        <v>228.5</v>
      </c>
      <c r="BB51" s="19"/>
      <c r="BC51" s="112">
        <v>223.65</v>
      </c>
      <c r="BD51" s="19"/>
      <c r="BE51" s="142">
        <v>222.97</v>
      </c>
      <c r="BF51" s="19"/>
      <c r="BG51" s="142">
        <v>213.85</v>
      </c>
      <c r="BH51" s="19"/>
      <c r="BI51" s="142">
        <v>219.2</v>
      </c>
      <c r="BJ51" s="19"/>
      <c r="BK51" s="142">
        <v>216.28</v>
      </c>
      <c r="BL51" s="19"/>
      <c r="BM51" s="142">
        <v>211.64</v>
      </c>
      <c r="BN51" s="19"/>
      <c r="BO51" s="142">
        <v>218.54</v>
      </c>
      <c r="BP51" s="20"/>
      <c r="BQ51" s="142">
        <v>198.18</v>
      </c>
      <c r="BR51" s="20"/>
      <c r="BS51" s="142">
        <v>246</v>
      </c>
      <c r="BT51" s="20"/>
      <c r="BU51" s="112">
        <f t="shared" si="50"/>
        <v>2643.3199999999997</v>
      </c>
      <c r="BV51" s="19"/>
      <c r="BW51" s="23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1"/>
    </row>
    <row r="52" spans="1:88" ht="27" customHeight="1">
      <c r="A52" s="598"/>
      <c r="B52" s="555" t="s">
        <v>471</v>
      </c>
      <c r="C52" s="112">
        <v>806.4</v>
      </c>
      <c r="D52" s="19">
        <f t="shared" si="26"/>
        <v>-0.16185091256807882</v>
      </c>
      <c r="E52" s="112">
        <v>767.29</v>
      </c>
      <c r="F52" s="19">
        <f t="shared" si="27"/>
        <v>-0.18448015645260729</v>
      </c>
      <c r="G52" s="112">
        <v>939.47</v>
      </c>
      <c r="H52" s="19">
        <f t="shared" si="28"/>
        <v>8.2625580510965024E-2</v>
      </c>
      <c r="I52" s="112">
        <v>966.51</v>
      </c>
      <c r="J52" s="19">
        <f t="shared" si="29"/>
        <v>0.1764040020448403</v>
      </c>
      <c r="K52" s="112">
        <v>956.15</v>
      </c>
      <c r="L52" s="19">
        <f t="shared" si="30"/>
        <v>0.17076246801111794</v>
      </c>
      <c r="M52" s="112">
        <v>989.5</v>
      </c>
      <c r="N52" s="19">
        <f t="shared" si="31"/>
        <v>0.21229570458944891</v>
      </c>
      <c r="O52" s="112">
        <v>870.15</v>
      </c>
      <c r="P52" s="19">
        <f t="shared" si="32"/>
        <v>4.7540509955938726E-2</v>
      </c>
      <c r="Q52" s="588"/>
      <c r="R52" s="126"/>
      <c r="S52" s="112">
        <f t="shared" si="33"/>
        <v>6295.4699999999993</v>
      </c>
      <c r="T52" s="66">
        <f t="shared" si="34"/>
        <v>-8.5104373150726498E-2</v>
      </c>
      <c r="U52" s="112">
        <f t="shared" si="35"/>
        <v>5225.2400000000007</v>
      </c>
      <c r="V52" s="112">
        <v>962.12</v>
      </c>
      <c r="W52" s="19">
        <f t="shared" si="36"/>
        <v>-4.0738598975054385E-2</v>
      </c>
      <c r="X52" s="112">
        <v>940.86</v>
      </c>
      <c r="Y52" s="19">
        <f t="shared" si="37"/>
        <v>-0.17086582947785856</v>
      </c>
      <c r="Z52" s="112">
        <v>867.77</v>
      </c>
      <c r="AA52" s="19">
        <f t="shared" si="38"/>
        <v>-0.22654509153787195</v>
      </c>
      <c r="AB52" s="112">
        <v>821.58</v>
      </c>
      <c r="AC52" s="19">
        <f t="shared" si="39"/>
        <v>-0.19263765096648022</v>
      </c>
      <c r="AD52" s="112">
        <v>816.69</v>
      </c>
      <c r="AE52" s="19">
        <f t="shared" si="40"/>
        <v>-0.19321729165843438</v>
      </c>
      <c r="AF52" s="112">
        <v>816.22</v>
      </c>
      <c r="AG52" s="19">
        <f t="shared" si="41"/>
        <v>-0.16298863776200823</v>
      </c>
      <c r="AH52" s="112">
        <v>830.66</v>
      </c>
      <c r="AI52" s="19">
        <f t="shared" si="42"/>
        <v>-0.1653084397640604</v>
      </c>
      <c r="AJ52" s="112">
        <v>825.18</v>
      </c>
      <c r="AK52" s="19">
        <f t="shared" si="43"/>
        <v>-0.18823043324282851</v>
      </c>
      <c r="AL52" s="112">
        <v>807.95</v>
      </c>
      <c r="AM52" s="19">
        <f t="shared" si="44"/>
        <v>-0.19119266422407755</v>
      </c>
      <c r="AN52" s="112">
        <v>816.04</v>
      </c>
      <c r="AO52" s="19">
        <f t="shared" si="45"/>
        <v>-0.18112669837638229</v>
      </c>
      <c r="AP52" s="112">
        <v>749.81</v>
      </c>
      <c r="AQ52" s="19">
        <f t="shared" si="46"/>
        <v>-0.17210272944086213</v>
      </c>
      <c r="AR52" s="112">
        <v>810.62</v>
      </c>
      <c r="AS52" s="19">
        <f t="shared" si="47"/>
        <v>-0.28365146694945209</v>
      </c>
      <c r="AT52" s="112">
        <f t="shared" si="48"/>
        <v>10065.5</v>
      </c>
      <c r="AU52" s="19">
        <f t="shared" si="49"/>
        <v>-0.18227630295137687</v>
      </c>
      <c r="AV52" s="558"/>
      <c r="AW52" s="112">
        <v>1002.98</v>
      </c>
      <c r="AX52" s="19"/>
      <c r="AY52" s="112">
        <v>1134.75</v>
      </c>
      <c r="AZ52" s="19"/>
      <c r="BA52" s="112">
        <v>1121.94</v>
      </c>
      <c r="BB52" s="19"/>
      <c r="BC52" s="112">
        <v>1017.61</v>
      </c>
      <c r="BD52" s="19"/>
      <c r="BE52" s="142">
        <v>1012.28</v>
      </c>
      <c r="BF52" s="19"/>
      <c r="BG52" s="142">
        <v>975.16</v>
      </c>
      <c r="BH52" s="19"/>
      <c r="BI52" s="142">
        <v>995.17</v>
      </c>
      <c r="BJ52" s="19"/>
      <c r="BK52" s="142">
        <v>1016.52</v>
      </c>
      <c r="BL52" s="19"/>
      <c r="BM52" s="142">
        <v>998.94</v>
      </c>
      <c r="BN52" s="19"/>
      <c r="BO52" s="142">
        <v>996.54</v>
      </c>
      <c r="BP52" s="20"/>
      <c r="BQ52" s="142">
        <v>905.68</v>
      </c>
      <c r="BR52" s="20"/>
      <c r="BS52" s="142">
        <v>1131.5999999999999</v>
      </c>
      <c r="BT52" s="20"/>
      <c r="BU52" s="112">
        <f t="shared" si="50"/>
        <v>12309.17</v>
      </c>
      <c r="BV52" s="19"/>
      <c r="BW52" s="23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1"/>
    </row>
    <row r="53" spans="1:88" s="78" customFormat="1" ht="27" customHeight="1">
      <c r="A53" s="716" t="s">
        <v>104</v>
      </c>
      <c r="B53" s="555" t="s">
        <v>626</v>
      </c>
      <c r="C53" s="112">
        <v>157.72999999999999</v>
      </c>
      <c r="D53" s="19">
        <f t="shared" si="26"/>
        <v>-5.4943079688436258E-2</v>
      </c>
      <c r="E53" s="112">
        <v>174.34</v>
      </c>
      <c r="F53" s="19">
        <f t="shared" si="27"/>
        <v>8.0642162028141007E-2</v>
      </c>
      <c r="G53" s="112">
        <v>169.66</v>
      </c>
      <c r="H53" s="19">
        <f t="shared" si="28"/>
        <v>7.6932842452710481E-2</v>
      </c>
      <c r="I53" s="112">
        <v>174.44</v>
      </c>
      <c r="J53" s="19">
        <f t="shared" si="29"/>
        <v>0.12556458897922318</v>
      </c>
      <c r="K53" s="112">
        <v>175.85</v>
      </c>
      <c r="L53" s="19">
        <f t="shared" si="30"/>
        <v>2.5783118474012712E-2</v>
      </c>
      <c r="M53" s="112">
        <v>174.48</v>
      </c>
      <c r="N53" s="19">
        <f t="shared" si="31"/>
        <v>4.4978139785590177E-2</v>
      </c>
      <c r="O53" s="112">
        <v>172.2</v>
      </c>
      <c r="P53" s="19">
        <f t="shared" si="32"/>
        <v>5.3855569155446759E-2</v>
      </c>
      <c r="Q53" s="588"/>
      <c r="R53" s="126"/>
      <c r="S53" s="556">
        <f t="shared" si="33"/>
        <v>1198.7</v>
      </c>
      <c r="T53" s="66">
        <f t="shared" si="34"/>
        <v>-8.2580743915505961E-2</v>
      </c>
      <c r="U53" s="112">
        <f t="shared" si="35"/>
        <v>979.15000000000009</v>
      </c>
      <c r="V53" s="112">
        <v>166.9</v>
      </c>
      <c r="W53" s="19">
        <f t="shared" si="36"/>
        <v>7.7399780517720007E-2</v>
      </c>
      <c r="X53" s="112">
        <v>161.33000000000001</v>
      </c>
      <c r="Y53" s="19">
        <f t="shared" si="37"/>
        <v>-5.9025955088947035E-2</v>
      </c>
      <c r="Z53" s="112">
        <v>157.54</v>
      </c>
      <c r="AA53" s="19">
        <f t="shared" si="38"/>
        <v>-1.6665626365395481E-2</v>
      </c>
      <c r="AB53" s="112">
        <v>154.97999999999999</v>
      </c>
      <c r="AC53" s="19">
        <f t="shared" si="39"/>
        <v>3.6914707596658047E-3</v>
      </c>
      <c r="AD53" s="112">
        <v>171.43</v>
      </c>
      <c r="AE53" s="19">
        <f t="shared" si="40"/>
        <v>8.823716117564917E-2</v>
      </c>
      <c r="AF53" s="112">
        <v>166.97</v>
      </c>
      <c r="AG53" s="19">
        <f t="shared" si="41"/>
        <v>-3.3514702477425273E-2</v>
      </c>
      <c r="AH53" s="112">
        <v>163.4</v>
      </c>
      <c r="AI53" s="19">
        <f t="shared" si="42"/>
        <v>6.4356435643564414E-2</v>
      </c>
      <c r="AJ53" s="112">
        <v>164.05</v>
      </c>
      <c r="AK53" s="19">
        <f t="shared" si="43"/>
        <v>5.4848251028806638E-2</v>
      </c>
      <c r="AL53" s="112">
        <v>160.16</v>
      </c>
      <c r="AM53" s="19">
        <f t="shared" si="44"/>
        <v>2.3582795424042846E-2</v>
      </c>
      <c r="AN53" s="112">
        <v>158.77000000000001</v>
      </c>
      <c r="AO53" s="19">
        <f t="shared" si="45"/>
        <v>-4.5143896169038689E-3</v>
      </c>
      <c r="AP53" s="112">
        <v>153.47</v>
      </c>
      <c r="AQ53" s="19">
        <f t="shared" si="46"/>
        <v>-8.4636257914458835E-3</v>
      </c>
      <c r="AR53" s="112">
        <v>154.94</v>
      </c>
      <c r="AS53" s="19">
        <f t="shared" si="47"/>
        <v>-1.0284254231874845E-2</v>
      </c>
      <c r="AT53" s="112">
        <f t="shared" si="48"/>
        <v>1933.9400000000003</v>
      </c>
      <c r="AU53" s="19">
        <f t="shared" si="49"/>
        <v>1.380792618997706E-2</v>
      </c>
      <c r="AV53" s="557"/>
      <c r="AW53" s="540">
        <v>154.91</v>
      </c>
      <c r="AX53" s="20">
        <f>AW53/BX53-1</f>
        <v>-6.0866929372537126E-2</v>
      </c>
      <c r="AY53" s="540">
        <v>171.45</v>
      </c>
      <c r="AZ53" s="20">
        <f>AY53/BY53-1</f>
        <v>7.6676714393368428E-2</v>
      </c>
      <c r="BA53" s="540">
        <v>160.21</v>
      </c>
      <c r="BB53" s="20">
        <f>BA53/BZ53-1</f>
        <v>2.5934938524590168E-2</v>
      </c>
      <c r="BC53" s="540">
        <v>154.41</v>
      </c>
      <c r="BD53" s="20">
        <f>BC53/CA53-1</f>
        <v>-2.9966076140218734E-2</v>
      </c>
      <c r="BE53" s="560">
        <v>157.53</v>
      </c>
      <c r="BF53" s="20">
        <f>BE53/CB53-1</f>
        <v>-2.1309642147117391E-2</v>
      </c>
      <c r="BG53" s="560">
        <v>172.76</v>
      </c>
      <c r="BH53" s="20">
        <f>BG53/CC53-1</f>
        <v>7.5515159061196435E-2</v>
      </c>
      <c r="BI53" s="560">
        <v>153.52000000000001</v>
      </c>
      <c r="BJ53" s="20">
        <f>BI53/CD53-1</f>
        <v>0.10002866150759537</v>
      </c>
      <c r="BK53" s="560">
        <v>155.52000000000001</v>
      </c>
      <c r="BL53" s="20">
        <f>BK53/CE53-1</f>
        <v>1.5541334726394407E-2</v>
      </c>
      <c r="BM53" s="560">
        <v>156.47</v>
      </c>
      <c r="BN53" s="20">
        <f>BM53/CF53-1</f>
        <v>2.6100072135877728E-2</v>
      </c>
      <c r="BO53" s="560">
        <v>159.49</v>
      </c>
      <c r="BP53" s="20">
        <f>BO53/CG53-1</f>
        <v>3.1563288273720902E-2</v>
      </c>
      <c r="BQ53" s="560">
        <v>154.78</v>
      </c>
      <c r="BR53" s="20">
        <f>BQ53/CH53-1</f>
        <v>-1.0990415335463299E-2</v>
      </c>
      <c r="BS53" s="560">
        <v>156.55000000000001</v>
      </c>
      <c r="BT53" s="20">
        <f>BS53/CI53-1</f>
        <v>-1.4603134638383586E-2</v>
      </c>
      <c r="BU53" s="540">
        <f t="shared" si="50"/>
        <v>1907.6</v>
      </c>
      <c r="BV53" s="20">
        <f>BU53/CJ53-1</f>
        <v>1.6687185882779287E-2</v>
      </c>
      <c r="BW53" s="22"/>
      <c r="BX53" s="548">
        <v>164.95</v>
      </c>
      <c r="BY53" s="548">
        <v>159.24</v>
      </c>
      <c r="BZ53" s="548">
        <v>156.16</v>
      </c>
      <c r="CA53" s="548">
        <v>159.18</v>
      </c>
      <c r="CB53" s="548">
        <v>160.96</v>
      </c>
      <c r="CC53" s="548">
        <v>160.63</v>
      </c>
      <c r="CD53" s="548">
        <v>139.56</v>
      </c>
      <c r="CE53" s="548">
        <v>153.13999999999999</v>
      </c>
      <c r="CF53" s="548">
        <v>152.49</v>
      </c>
      <c r="CG53" s="548">
        <v>154.61000000000001</v>
      </c>
      <c r="CH53" s="548">
        <v>156.5</v>
      </c>
      <c r="CI53" s="548">
        <v>158.87</v>
      </c>
      <c r="CJ53" s="540">
        <f>BX53+BY53+BZ53+CA53+CB53+CC53+CD53+CE53+CF53+CG53+CH53+CI53</f>
        <v>1876.29</v>
      </c>
    </row>
    <row r="54" spans="1:88" ht="27" customHeight="1">
      <c r="A54" s="597"/>
      <c r="B54" s="555" t="s">
        <v>627</v>
      </c>
      <c r="C54" s="112">
        <v>949.53</v>
      </c>
      <c r="D54" s="19">
        <f t="shared" si="26"/>
        <v>-5.8080707880327043E-2</v>
      </c>
      <c r="E54" s="112">
        <v>1049.53</v>
      </c>
      <c r="F54" s="19">
        <f t="shared" si="27"/>
        <v>7.7070697741243643E-2</v>
      </c>
      <c r="G54" s="112">
        <v>1021.35</v>
      </c>
      <c r="H54" s="19">
        <f t="shared" si="28"/>
        <v>7.3365281543603E-2</v>
      </c>
      <c r="I54" s="112">
        <v>1050.1300000000001</v>
      </c>
      <c r="J54" s="19">
        <f t="shared" si="29"/>
        <v>0.12183787710452099</v>
      </c>
      <c r="K54" s="112">
        <v>1058.6199999999999</v>
      </c>
      <c r="L54" s="19">
        <f t="shared" si="30"/>
        <v>2.2386618249246482E-2</v>
      </c>
      <c r="M54" s="112">
        <v>1050.3699999999999</v>
      </c>
      <c r="N54" s="19">
        <f t="shared" si="31"/>
        <v>4.1517104610808042E-2</v>
      </c>
      <c r="O54" s="112">
        <v>1036.6400000000001</v>
      </c>
      <c r="P54" s="19">
        <f t="shared" si="32"/>
        <v>5.0357671185685016E-2</v>
      </c>
      <c r="Q54" s="588"/>
      <c r="R54" s="126"/>
      <c r="S54" s="112">
        <f t="shared" si="33"/>
        <v>7216.17</v>
      </c>
      <c r="T54" s="66">
        <f t="shared" si="34"/>
        <v>-8.5619758054808259E-2</v>
      </c>
      <c r="U54" s="112">
        <f t="shared" si="35"/>
        <v>5914.07</v>
      </c>
      <c r="V54" s="112">
        <v>1008.08</v>
      </c>
      <c r="W54" s="19">
        <f t="shared" si="36"/>
        <v>7.9187675969639493E-2</v>
      </c>
      <c r="X54" s="112">
        <v>974.43</v>
      </c>
      <c r="Y54" s="19">
        <f t="shared" si="37"/>
        <v>-5.9030862528486994E-2</v>
      </c>
      <c r="Z54" s="112">
        <v>951.54</v>
      </c>
      <c r="AA54" s="19">
        <f t="shared" si="38"/>
        <v>-1.6668905721991978E-2</v>
      </c>
      <c r="AB54" s="112">
        <v>936.08</v>
      </c>
      <c r="AC54" s="19">
        <f t="shared" si="39"/>
        <v>3.6884542803226061E-3</v>
      </c>
      <c r="AD54" s="112">
        <v>1035.44</v>
      </c>
      <c r="AE54" s="19">
        <f t="shared" si="40"/>
        <v>8.824147643670921E-2</v>
      </c>
      <c r="AF54" s="112">
        <v>1008.5</v>
      </c>
      <c r="AG54" s="19">
        <f t="shared" si="41"/>
        <v>-3.3513181979357376E-2</v>
      </c>
      <c r="AH54" s="112">
        <v>986.94</v>
      </c>
      <c r="AI54" s="19">
        <f t="shared" si="42"/>
        <v>6.4361667709164738E-2</v>
      </c>
      <c r="AJ54" s="112">
        <v>990.86</v>
      </c>
      <c r="AK54" s="19">
        <f t="shared" si="43"/>
        <v>5.4847020248259382E-2</v>
      </c>
      <c r="AL54" s="112">
        <v>967.37</v>
      </c>
      <c r="AM54" s="19">
        <f t="shared" si="44"/>
        <v>2.3585304947729258E-2</v>
      </c>
      <c r="AN54" s="112">
        <v>958.97</v>
      </c>
      <c r="AO54" s="19">
        <f t="shared" si="45"/>
        <v>-4.5156334343727789E-3</v>
      </c>
      <c r="AP54" s="112">
        <v>926.96</v>
      </c>
      <c r="AQ54" s="19">
        <f t="shared" si="46"/>
        <v>-8.4610694535068864E-3</v>
      </c>
      <c r="AR54" s="112">
        <v>935.84</v>
      </c>
      <c r="AS54" s="19">
        <f t="shared" si="47"/>
        <v>-1.0279622657472731E-2</v>
      </c>
      <c r="AT54" s="112">
        <f t="shared" si="48"/>
        <v>11681.009999999998</v>
      </c>
      <c r="AU54" s="19">
        <f t="shared" si="49"/>
        <v>1.3944876722602251E-2</v>
      </c>
      <c r="AV54" s="558"/>
      <c r="AW54" s="112">
        <v>934.11</v>
      </c>
      <c r="AX54" s="19"/>
      <c r="AY54" s="112">
        <v>1035.56</v>
      </c>
      <c r="AZ54" s="19"/>
      <c r="BA54" s="112">
        <v>967.67</v>
      </c>
      <c r="BB54" s="19"/>
      <c r="BC54" s="112">
        <v>932.64</v>
      </c>
      <c r="BD54" s="19"/>
      <c r="BE54" s="142">
        <v>951.48</v>
      </c>
      <c r="BF54" s="19"/>
      <c r="BG54" s="142">
        <v>1043.47</v>
      </c>
      <c r="BH54" s="19"/>
      <c r="BI54" s="142">
        <v>927.26</v>
      </c>
      <c r="BJ54" s="19"/>
      <c r="BK54" s="142">
        <v>939.34</v>
      </c>
      <c r="BL54" s="19"/>
      <c r="BM54" s="142">
        <v>945.08</v>
      </c>
      <c r="BN54" s="19"/>
      <c r="BO54" s="142">
        <v>963.32</v>
      </c>
      <c r="BP54" s="20"/>
      <c r="BQ54" s="142">
        <v>934.87</v>
      </c>
      <c r="BR54" s="20"/>
      <c r="BS54" s="142">
        <v>945.56</v>
      </c>
      <c r="BT54" s="20"/>
      <c r="BU54" s="112">
        <f t="shared" si="50"/>
        <v>11520.36</v>
      </c>
      <c r="BV54" s="19"/>
      <c r="BW54" s="23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1"/>
    </row>
    <row r="55" spans="1:88" ht="27" customHeight="1">
      <c r="A55" s="597"/>
      <c r="B55" s="555" t="s">
        <v>628</v>
      </c>
      <c r="C55" s="112">
        <v>147.51</v>
      </c>
      <c r="D55" s="19">
        <f t="shared" si="26"/>
        <v>-5.6720808287504809E-2</v>
      </c>
      <c r="E55" s="112">
        <v>163.28</v>
      </c>
      <c r="F55" s="19">
        <f t="shared" si="27"/>
        <v>8.089500860585197E-2</v>
      </c>
      <c r="G55" s="112">
        <v>158.94999999999999</v>
      </c>
      <c r="H55" s="19">
        <f t="shared" si="28"/>
        <v>7.8211911545244872E-2</v>
      </c>
      <c r="I55" s="112">
        <v>163.46</v>
      </c>
      <c r="J55" s="19">
        <f t="shared" si="29"/>
        <v>0.12707715645038964</v>
      </c>
      <c r="K55" s="112">
        <v>164.76</v>
      </c>
      <c r="L55" s="19">
        <f t="shared" si="30"/>
        <v>2.4818063071468499E-2</v>
      </c>
      <c r="M55" s="112">
        <v>163.47999999999999</v>
      </c>
      <c r="N55" s="19">
        <f t="shared" si="31"/>
        <v>4.453389559772547E-2</v>
      </c>
      <c r="O55" s="112">
        <v>161.33000000000001</v>
      </c>
      <c r="P55" s="19">
        <f t="shared" si="32"/>
        <v>5.3893389077606546E-2</v>
      </c>
      <c r="Q55" s="588"/>
      <c r="R55" s="126"/>
      <c r="S55" s="112">
        <f t="shared" si="33"/>
        <v>1122.77</v>
      </c>
      <c r="T55" s="66">
        <f t="shared" si="34"/>
        <v>-8.2689259628425327E-2</v>
      </c>
      <c r="U55" s="112">
        <f t="shared" si="35"/>
        <v>917.17</v>
      </c>
      <c r="V55" s="112">
        <v>156.38</v>
      </c>
      <c r="W55" s="19">
        <f t="shared" si="36"/>
        <v>6.3086335825968787E-2</v>
      </c>
      <c r="X55" s="112">
        <v>151.06</v>
      </c>
      <c r="Y55" s="19">
        <f t="shared" si="37"/>
        <v>-5.9753516743433321E-2</v>
      </c>
      <c r="Z55" s="112">
        <v>147.41999999999999</v>
      </c>
      <c r="AA55" s="19">
        <f t="shared" si="38"/>
        <v>-1.7592962814874102E-2</v>
      </c>
      <c r="AB55" s="112">
        <v>145.03</v>
      </c>
      <c r="AC55" s="19">
        <f t="shared" si="39"/>
        <v>3.7372828569450789E-3</v>
      </c>
      <c r="AD55" s="112">
        <v>160.77000000000001</v>
      </c>
      <c r="AE55" s="19">
        <f t="shared" si="40"/>
        <v>9.0631571806526035E-2</v>
      </c>
      <c r="AF55" s="112">
        <v>156.51</v>
      </c>
      <c r="AG55" s="19">
        <f t="shared" si="41"/>
        <v>-3.2933761739990186E-2</v>
      </c>
      <c r="AH55" s="112">
        <v>153.08000000000001</v>
      </c>
      <c r="AI55" s="19">
        <f t="shared" si="42"/>
        <v>6.5868263473053856E-2</v>
      </c>
      <c r="AJ55" s="112">
        <v>153.72999999999999</v>
      </c>
      <c r="AK55" s="19">
        <f t="shared" si="43"/>
        <v>5.5982964692952164E-2</v>
      </c>
      <c r="AL55" s="112">
        <v>150</v>
      </c>
      <c r="AM55" s="19">
        <f t="shared" si="44"/>
        <v>2.3681157442162037E-2</v>
      </c>
      <c r="AN55" s="112">
        <v>148.62</v>
      </c>
      <c r="AO55" s="19">
        <f t="shared" si="45"/>
        <v>-4.9544724156401765E-3</v>
      </c>
      <c r="AP55" s="112">
        <v>143.69999999999999</v>
      </c>
      <c r="AQ55" s="19">
        <f t="shared" si="46"/>
        <v>-8.6920529801325364E-3</v>
      </c>
      <c r="AR55" s="112">
        <v>145.13</v>
      </c>
      <c r="AS55" s="19">
        <f t="shared" si="47"/>
        <v>-9.9597516883825898E-3</v>
      </c>
      <c r="AT55" s="112">
        <f t="shared" si="48"/>
        <v>1811.4299999999998</v>
      </c>
      <c r="AU55" s="19">
        <f t="shared" si="49"/>
        <v>1.2990716922044676E-2</v>
      </c>
      <c r="AV55" s="558"/>
      <c r="AW55" s="112">
        <v>147.1</v>
      </c>
      <c r="AX55" s="19"/>
      <c r="AY55" s="112">
        <v>160.66</v>
      </c>
      <c r="AZ55" s="19"/>
      <c r="BA55" s="112">
        <v>150.06</v>
      </c>
      <c r="BB55" s="19"/>
      <c r="BC55" s="112">
        <v>144.49</v>
      </c>
      <c r="BD55" s="19"/>
      <c r="BE55" s="142">
        <v>147.41</v>
      </c>
      <c r="BF55" s="19"/>
      <c r="BG55" s="142">
        <v>161.84</v>
      </c>
      <c r="BH55" s="19"/>
      <c r="BI55" s="142">
        <v>143.62</v>
      </c>
      <c r="BJ55" s="19"/>
      <c r="BK55" s="142">
        <v>145.58000000000001</v>
      </c>
      <c r="BL55" s="19"/>
      <c r="BM55" s="142">
        <v>146.53</v>
      </c>
      <c r="BN55" s="19"/>
      <c r="BO55" s="142">
        <v>149.36000000000001</v>
      </c>
      <c r="BP55" s="20"/>
      <c r="BQ55" s="142">
        <v>144.96</v>
      </c>
      <c r="BR55" s="20"/>
      <c r="BS55" s="142">
        <v>146.59</v>
      </c>
      <c r="BT55" s="20"/>
      <c r="BU55" s="112">
        <f t="shared" si="50"/>
        <v>1788.1999999999996</v>
      </c>
      <c r="BV55" s="19"/>
      <c r="BW55" s="23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1"/>
    </row>
    <row r="56" spans="1:88" ht="27" customHeight="1">
      <c r="A56" s="598"/>
      <c r="B56" s="555" t="s">
        <v>471</v>
      </c>
      <c r="C56" s="112">
        <v>693.3</v>
      </c>
      <c r="D56" s="19">
        <f t="shared" si="26"/>
        <v>-6.0709108398477318E-2</v>
      </c>
      <c r="E56" s="112">
        <v>767.42</v>
      </c>
      <c r="F56" s="19">
        <f t="shared" si="27"/>
        <v>7.6325385694249626E-2</v>
      </c>
      <c r="G56" s="112">
        <v>747.07</v>
      </c>
      <c r="H56" s="19">
        <f t="shared" si="28"/>
        <v>7.3654105946940218E-2</v>
      </c>
      <c r="I56" s="112">
        <v>768.26</v>
      </c>
      <c r="J56" s="19">
        <f t="shared" si="29"/>
        <v>0.12230110731294008</v>
      </c>
      <c r="K56" s="112">
        <v>774.37</v>
      </c>
      <c r="L56" s="19">
        <f t="shared" si="30"/>
        <v>2.0478895141204267E-2</v>
      </c>
      <c r="M56" s="112">
        <v>768.36</v>
      </c>
      <c r="N56" s="19">
        <f t="shared" si="31"/>
        <v>4.0109376903604721E-2</v>
      </c>
      <c r="O56" s="112">
        <v>758.25</v>
      </c>
      <c r="P56" s="19">
        <f t="shared" si="32"/>
        <v>4.9422869322113705E-2</v>
      </c>
      <c r="Q56" s="588"/>
      <c r="R56" s="126"/>
      <c r="S56" s="112">
        <f t="shared" si="33"/>
        <v>5277.03</v>
      </c>
      <c r="T56" s="66">
        <f t="shared" si="34"/>
        <v>-8.6573380092017316E-2</v>
      </c>
      <c r="U56" s="112">
        <f t="shared" si="35"/>
        <v>4329.0300000000007</v>
      </c>
      <c r="V56" s="112">
        <v>738.11</v>
      </c>
      <c r="W56" s="19">
        <f t="shared" si="36"/>
        <v>0.11012347907172626</v>
      </c>
      <c r="X56" s="112">
        <v>713</v>
      </c>
      <c r="Y56" s="19">
        <f t="shared" si="37"/>
        <v>-5.9763688152758787E-2</v>
      </c>
      <c r="Z56" s="112">
        <v>695.82</v>
      </c>
      <c r="AA56" s="19">
        <f t="shared" si="38"/>
        <v>-1.7591912802846221E-2</v>
      </c>
      <c r="AB56" s="112">
        <v>684.54</v>
      </c>
      <c r="AC56" s="19">
        <f t="shared" si="39"/>
        <v>3.7390577574449857E-3</v>
      </c>
      <c r="AD56" s="112">
        <v>758.83</v>
      </c>
      <c r="AE56" s="19">
        <f t="shared" si="40"/>
        <v>9.0617723993216437E-2</v>
      </c>
      <c r="AF56" s="112">
        <v>738.73</v>
      </c>
      <c r="AG56" s="19">
        <f t="shared" si="41"/>
        <v>-3.2924019479499411E-2</v>
      </c>
      <c r="AH56" s="112">
        <v>722.54</v>
      </c>
      <c r="AI56" s="19">
        <f t="shared" si="42"/>
        <v>6.5866143474605066E-2</v>
      </c>
      <c r="AJ56" s="112">
        <v>725.61</v>
      </c>
      <c r="AK56" s="19">
        <f t="shared" si="43"/>
        <v>5.5985679774136266E-2</v>
      </c>
      <c r="AL56" s="112">
        <v>708</v>
      </c>
      <c r="AM56" s="19">
        <f t="shared" si="44"/>
        <v>2.3683525635464608E-2</v>
      </c>
      <c r="AN56" s="112">
        <v>701.49</v>
      </c>
      <c r="AO56" s="19">
        <f t="shared" si="45"/>
        <v>-4.9504950495049549E-3</v>
      </c>
      <c r="AP56" s="112">
        <v>678.26</v>
      </c>
      <c r="AQ56" s="19">
        <f t="shared" si="46"/>
        <v>-8.6961605355081462E-3</v>
      </c>
      <c r="AR56" s="112">
        <v>685.01</v>
      </c>
      <c r="AS56" s="19">
        <f t="shared" si="47"/>
        <v>-9.958086428674684E-3</v>
      </c>
      <c r="AT56" s="112">
        <f t="shared" si="48"/>
        <v>8549.94</v>
      </c>
      <c r="AU56" s="19">
        <f t="shared" si="49"/>
        <v>1.6533347283518518E-2</v>
      </c>
      <c r="AV56" s="558"/>
      <c r="AW56" s="112">
        <v>664.89</v>
      </c>
      <c r="AX56" s="19"/>
      <c r="AY56" s="112">
        <v>758.32</v>
      </c>
      <c r="AZ56" s="19"/>
      <c r="BA56" s="112">
        <v>708.28</v>
      </c>
      <c r="BB56" s="19"/>
      <c r="BC56" s="112">
        <v>681.99</v>
      </c>
      <c r="BD56" s="19"/>
      <c r="BE56" s="142">
        <v>695.78</v>
      </c>
      <c r="BF56" s="19"/>
      <c r="BG56" s="142">
        <v>763.88</v>
      </c>
      <c r="BH56" s="19"/>
      <c r="BI56" s="142">
        <v>677.89</v>
      </c>
      <c r="BJ56" s="19"/>
      <c r="BK56" s="142">
        <v>687.14</v>
      </c>
      <c r="BL56" s="19"/>
      <c r="BM56" s="142">
        <v>691.62</v>
      </c>
      <c r="BN56" s="19"/>
      <c r="BO56" s="142">
        <v>704.98</v>
      </c>
      <c r="BP56" s="20"/>
      <c r="BQ56" s="142">
        <v>684.21</v>
      </c>
      <c r="BR56" s="20"/>
      <c r="BS56" s="142">
        <v>691.9</v>
      </c>
      <c r="BT56" s="20"/>
      <c r="BU56" s="112">
        <f t="shared" si="50"/>
        <v>8410.880000000001</v>
      </c>
      <c r="BV56" s="19"/>
      <c r="BW56" s="23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1"/>
    </row>
    <row r="57" spans="1:88" s="78" customFormat="1" ht="27" customHeight="1">
      <c r="A57" s="716" t="s">
        <v>105</v>
      </c>
      <c r="B57" s="555" t="s">
        <v>626</v>
      </c>
      <c r="C57" s="112">
        <v>552.39</v>
      </c>
      <c r="D57" s="19">
        <f t="shared" si="26"/>
        <v>-3.5076073855398571E-2</v>
      </c>
      <c r="E57" s="112">
        <v>564.86</v>
      </c>
      <c r="F57" s="19">
        <f t="shared" si="27"/>
        <v>4.5030711167024506E-2</v>
      </c>
      <c r="G57" s="112">
        <v>505.47</v>
      </c>
      <c r="H57" s="19">
        <f t="shared" si="28"/>
        <v>-4.8670317881542524E-2</v>
      </c>
      <c r="I57" s="112">
        <v>498.46</v>
      </c>
      <c r="J57" s="19">
        <f t="shared" si="29"/>
        <v>-5.1184924336156956E-2</v>
      </c>
      <c r="K57" s="112">
        <v>515.69000000000005</v>
      </c>
      <c r="L57" s="19">
        <f t="shared" si="30"/>
        <v>-1.5295016230666425E-2</v>
      </c>
      <c r="M57" s="112">
        <v>501.28</v>
      </c>
      <c r="N57" s="19">
        <f t="shared" si="31"/>
        <v>-4.0685880506755479E-2</v>
      </c>
      <c r="O57" s="112">
        <v>512.36</v>
      </c>
      <c r="P57" s="19">
        <f t="shared" si="32"/>
        <v>-4.8736562633445391E-2</v>
      </c>
      <c r="Q57" s="588"/>
      <c r="R57" s="126"/>
      <c r="S57" s="556">
        <f t="shared" si="33"/>
        <v>3650.5099999999998</v>
      </c>
      <c r="T57" s="66">
        <f t="shared" si="34"/>
        <v>-0.15085855977818408</v>
      </c>
      <c r="U57" s="112">
        <f t="shared" si="35"/>
        <v>3215.91</v>
      </c>
      <c r="V57" s="112">
        <v>572.47</v>
      </c>
      <c r="W57" s="19">
        <f t="shared" si="36"/>
        <v>-3.1959686828888834E-2</v>
      </c>
      <c r="X57" s="112">
        <v>540.52</v>
      </c>
      <c r="Y57" s="19">
        <f t="shared" si="37"/>
        <v>-6.4701124917284636E-3</v>
      </c>
      <c r="Z57" s="112">
        <v>531.33000000000004</v>
      </c>
      <c r="AA57" s="19">
        <f t="shared" si="38"/>
        <v>-8.897593732512532E-3</v>
      </c>
      <c r="AB57" s="112">
        <v>525.35</v>
      </c>
      <c r="AC57" s="19">
        <f t="shared" si="39"/>
        <v>-6.0616897630755395E-2</v>
      </c>
      <c r="AD57" s="112">
        <v>523.70000000000005</v>
      </c>
      <c r="AE57" s="19">
        <f t="shared" si="40"/>
        <v>-2.1615259588618763E-2</v>
      </c>
      <c r="AF57" s="112">
        <v>522.54</v>
      </c>
      <c r="AG57" s="19">
        <f t="shared" si="41"/>
        <v>-1.3535708217704112E-2</v>
      </c>
      <c r="AH57" s="112">
        <v>538.61</v>
      </c>
      <c r="AI57" s="19">
        <f t="shared" si="42"/>
        <v>-1.6830038515597945E-2</v>
      </c>
      <c r="AJ57" s="112">
        <v>544.54</v>
      </c>
      <c r="AK57" s="19">
        <f t="shared" si="43"/>
        <v>-2.4558889386475657E-2</v>
      </c>
      <c r="AL57" s="112">
        <v>530.54</v>
      </c>
      <c r="AM57" s="19">
        <f t="shared" si="44"/>
        <v>-1.9280181895484194E-2</v>
      </c>
      <c r="AN57" s="112">
        <v>539.67999999999995</v>
      </c>
      <c r="AO57" s="19">
        <f t="shared" si="45"/>
        <v>1.4703117361711593E-2</v>
      </c>
      <c r="AP57" s="112">
        <v>534.19000000000005</v>
      </c>
      <c r="AQ57" s="19">
        <f t="shared" si="46"/>
        <v>4.2973173493693784E-2</v>
      </c>
      <c r="AR57" s="112">
        <v>551.75</v>
      </c>
      <c r="AS57" s="19">
        <f t="shared" si="47"/>
        <v>7.7805125800906261E-2</v>
      </c>
      <c r="AT57" s="112">
        <f t="shared" si="48"/>
        <v>6455.2199999999993</v>
      </c>
      <c r="AU57" s="19">
        <f t="shared" si="49"/>
        <v>-6.6982111944605682E-3</v>
      </c>
      <c r="AV57" s="557"/>
      <c r="AW57" s="540">
        <v>591.37</v>
      </c>
      <c r="AX57" s="20">
        <f>AW57/BX57-1</f>
        <v>0.13358763993252576</v>
      </c>
      <c r="AY57" s="540">
        <v>544.04</v>
      </c>
      <c r="AZ57" s="20">
        <f>AY57/BY57-1</f>
        <v>2.959878879636646E-2</v>
      </c>
      <c r="BA57" s="540">
        <v>536.1</v>
      </c>
      <c r="BB57" s="20">
        <f>BA57/BZ57-1</f>
        <v>-1.4050833118769979E-2</v>
      </c>
      <c r="BC57" s="540">
        <v>559.25</v>
      </c>
      <c r="BD57" s="20">
        <f>BC57/CA57-1</f>
        <v>-1.5803459866603364E-2</v>
      </c>
      <c r="BE57" s="560">
        <v>535.27</v>
      </c>
      <c r="BF57" s="20">
        <f>BE57/CB57-1</f>
        <v>-5.6709842276852718E-2</v>
      </c>
      <c r="BG57" s="560">
        <v>529.71</v>
      </c>
      <c r="BH57" s="20">
        <f>BG57/CC57-1</f>
        <v>-7.8091823592885246E-2</v>
      </c>
      <c r="BI57" s="560">
        <v>547.83000000000004</v>
      </c>
      <c r="BJ57" s="20">
        <f>BI57/CD57-1</f>
        <v>-9.0255405360523233E-2</v>
      </c>
      <c r="BK57" s="560">
        <v>558.25</v>
      </c>
      <c r="BL57" s="20">
        <f>BK57/CE57-1</f>
        <v>-7.4012639540862901E-2</v>
      </c>
      <c r="BM57" s="560">
        <v>540.97</v>
      </c>
      <c r="BN57" s="20">
        <f>BM57/CF57-1</f>
        <v>-6.7260940032414895E-2</v>
      </c>
      <c r="BO57" s="560">
        <v>531.86</v>
      </c>
      <c r="BP57" s="20">
        <f>BO57/CG57-1</f>
        <v>-6.4483219587701313E-2</v>
      </c>
      <c r="BQ57" s="560">
        <v>512.17999999999995</v>
      </c>
      <c r="BR57" s="20">
        <f>BQ57/CH57-1</f>
        <v>-2.4697705417499827E-2</v>
      </c>
      <c r="BS57" s="560">
        <v>511.92</v>
      </c>
      <c r="BT57" s="20">
        <f>BS57/CI57-1</f>
        <v>-1.3831631670198408E-2</v>
      </c>
      <c r="BU57" s="540">
        <f t="shared" si="50"/>
        <v>6498.75</v>
      </c>
      <c r="BV57" s="20">
        <f>BU57/CJ57-1</f>
        <v>-3.0309405718992433E-2</v>
      </c>
      <c r="BW57" s="22"/>
      <c r="BX57" s="548">
        <v>521.67999999999995</v>
      </c>
      <c r="BY57" s="548">
        <v>528.4</v>
      </c>
      <c r="BZ57" s="548">
        <v>543.74</v>
      </c>
      <c r="CA57" s="548">
        <v>568.23</v>
      </c>
      <c r="CB57" s="548">
        <v>567.45000000000005</v>
      </c>
      <c r="CC57" s="548">
        <v>574.58000000000004</v>
      </c>
      <c r="CD57" s="548">
        <v>602.17999999999995</v>
      </c>
      <c r="CE57" s="548">
        <v>602.87</v>
      </c>
      <c r="CF57" s="548">
        <v>579.98</v>
      </c>
      <c r="CG57" s="548">
        <v>568.52</v>
      </c>
      <c r="CH57" s="548">
        <v>525.15</v>
      </c>
      <c r="CI57" s="548">
        <v>519.1</v>
      </c>
      <c r="CJ57" s="540">
        <f>BX57+BY57+BZ57+CA57+CB57+CC57+CD57+CE57+CF57+CG57+CH57+CI57</f>
        <v>6701.880000000001</v>
      </c>
    </row>
    <row r="58" spans="1:88" ht="27" customHeight="1">
      <c r="A58" s="597"/>
      <c r="B58" s="555" t="s">
        <v>627</v>
      </c>
      <c r="C58" s="112">
        <v>3590.54</v>
      </c>
      <c r="D58" s="19">
        <f t="shared" si="26"/>
        <v>-7.2187911832347074E-2</v>
      </c>
      <c r="E58" s="112">
        <v>3671.59</v>
      </c>
      <c r="F58" s="19">
        <f t="shared" si="27"/>
        <v>5.8052412870950532E-2</v>
      </c>
      <c r="G58" s="112">
        <v>3285.56</v>
      </c>
      <c r="H58" s="19">
        <f t="shared" si="28"/>
        <v>-3.6814671927859921E-2</v>
      </c>
      <c r="I58" s="112">
        <v>3239.99</v>
      </c>
      <c r="J58" s="19">
        <f t="shared" si="29"/>
        <v>-3.9362537988288593E-2</v>
      </c>
      <c r="K58" s="112">
        <v>3351.99</v>
      </c>
      <c r="L58" s="19">
        <f t="shared" si="30"/>
        <v>-3.0218758829916315E-3</v>
      </c>
      <c r="M58" s="112">
        <v>3258.32</v>
      </c>
      <c r="N58" s="19">
        <f t="shared" si="31"/>
        <v>-2.8732736957889027E-2</v>
      </c>
      <c r="O58" s="112">
        <v>3330.34</v>
      </c>
      <c r="P58" s="19">
        <f t="shared" si="32"/>
        <v>-3.6883871042372784E-2</v>
      </c>
      <c r="Q58" s="588"/>
      <c r="R58" s="126"/>
      <c r="S58" s="112">
        <f t="shared" si="33"/>
        <v>23728.329999999998</v>
      </c>
      <c r="T58" s="66">
        <f t="shared" si="34"/>
        <v>-0.14629773675625013</v>
      </c>
      <c r="U58" s="112">
        <f t="shared" si="35"/>
        <v>20840.79</v>
      </c>
      <c r="V58" s="112">
        <v>3869.9</v>
      </c>
      <c r="W58" s="19">
        <f t="shared" si="36"/>
        <v>0.36617172551594623</v>
      </c>
      <c r="X58" s="112">
        <v>3470.14</v>
      </c>
      <c r="Y58" s="19">
        <f t="shared" si="37"/>
        <v>0.41116524200304183</v>
      </c>
      <c r="Z58" s="112">
        <v>3411.14</v>
      </c>
      <c r="AA58" s="19">
        <f t="shared" si="38"/>
        <v>0.4728901746583476</v>
      </c>
      <c r="AB58" s="112">
        <v>3372.75</v>
      </c>
      <c r="AC58" s="19">
        <f t="shared" si="39"/>
        <v>-1.2955733358306354E-2</v>
      </c>
      <c r="AD58" s="112">
        <v>3362.15</v>
      </c>
      <c r="AE58" s="19">
        <f t="shared" si="40"/>
        <v>2.8023238036997355E-2</v>
      </c>
      <c r="AF58" s="112">
        <v>3354.71</v>
      </c>
      <c r="AG58" s="19">
        <f t="shared" si="41"/>
        <v>3.8214549877291226E-2</v>
      </c>
      <c r="AH58" s="112">
        <v>3457.88</v>
      </c>
      <c r="AI58" s="19">
        <f t="shared" si="42"/>
        <v>-2.1400877317107603E-2</v>
      </c>
      <c r="AJ58" s="112">
        <v>3495.95</v>
      </c>
      <c r="AK58" s="19">
        <f t="shared" si="43"/>
        <v>-3.6564764112075432E-2</v>
      </c>
      <c r="AL58" s="112">
        <v>3406.07</v>
      </c>
      <c r="AM58" s="19">
        <f t="shared" si="44"/>
        <v>-3.1351046978224217E-2</v>
      </c>
      <c r="AN58" s="112">
        <v>3464.75</v>
      </c>
      <c r="AO58" s="19">
        <f t="shared" si="45"/>
        <v>2.2157363562995691E-3</v>
      </c>
      <c r="AP58" s="112">
        <v>3498.94</v>
      </c>
      <c r="AQ58" s="19">
        <f t="shared" si="46"/>
        <v>5.4237359630965543E-2</v>
      </c>
      <c r="AR58" s="112">
        <v>3613.96</v>
      </c>
      <c r="AS58" s="19">
        <f t="shared" si="47"/>
        <v>8.4426573846246189E-2</v>
      </c>
      <c r="AT58" s="112">
        <f t="shared" si="48"/>
        <v>41778.340000000004</v>
      </c>
      <c r="AU58" s="19">
        <f t="shared" si="49"/>
        <v>9.0434489375541105E-2</v>
      </c>
      <c r="AV58" s="558"/>
      <c r="AW58" s="112">
        <v>2832.66</v>
      </c>
      <c r="AX58" s="19"/>
      <c r="AY58" s="112">
        <v>2459.06</v>
      </c>
      <c r="AZ58" s="19"/>
      <c r="BA58" s="112">
        <v>2315.9499999999998</v>
      </c>
      <c r="BB58" s="19"/>
      <c r="BC58" s="112">
        <v>3417.02</v>
      </c>
      <c r="BD58" s="19"/>
      <c r="BE58" s="142">
        <v>3270.5</v>
      </c>
      <c r="BF58" s="19"/>
      <c r="BG58" s="142">
        <v>3231.23</v>
      </c>
      <c r="BH58" s="19"/>
      <c r="BI58" s="142">
        <v>3533.5</v>
      </c>
      <c r="BJ58" s="19"/>
      <c r="BK58" s="142">
        <v>3628.63</v>
      </c>
      <c r="BL58" s="19"/>
      <c r="BM58" s="142">
        <v>3516.31</v>
      </c>
      <c r="BN58" s="19"/>
      <c r="BO58" s="142">
        <v>3457.09</v>
      </c>
      <c r="BP58" s="20"/>
      <c r="BQ58" s="142">
        <v>3318.93</v>
      </c>
      <c r="BR58" s="20"/>
      <c r="BS58" s="142">
        <v>3332.6</v>
      </c>
      <c r="BT58" s="20"/>
      <c r="BU58" s="112">
        <f t="shared" si="50"/>
        <v>38313.479999999996</v>
      </c>
      <c r="BV58" s="19"/>
      <c r="BW58" s="23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1"/>
    </row>
    <row r="59" spans="1:88" ht="27" customHeight="1">
      <c r="A59" s="597"/>
      <c r="B59" s="555" t="s">
        <v>628</v>
      </c>
      <c r="C59" s="112">
        <v>489.22</v>
      </c>
      <c r="D59" s="19">
        <f t="shared" si="26"/>
        <v>-7.0153764278790387E-2</v>
      </c>
      <c r="E59" s="112">
        <v>492.87</v>
      </c>
      <c r="F59" s="19">
        <f t="shared" si="27"/>
        <v>1.2798634812285492E-3</v>
      </c>
      <c r="G59" s="112">
        <v>448.15</v>
      </c>
      <c r="H59" s="19">
        <f t="shared" si="28"/>
        <v>-9.6817751264636542E-2</v>
      </c>
      <c r="I59" s="112">
        <v>445.82</v>
      </c>
      <c r="J59" s="19">
        <f t="shared" si="29"/>
        <v>-7.244507323568572E-2</v>
      </c>
      <c r="K59" s="112">
        <v>465.07</v>
      </c>
      <c r="L59" s="19">
        <f t="shared" si="30"/>
        <v>-2.1873093991208736E-2</v>
      </c>
      <c r="M59" s="112">
        <v>447.63</v>
      </c>
      <c r="N59" s="19">
        <f t="shared" si="31"/>
        <v>-6.3202394156917752E-2</v>
      </c>
      <c r="O59" s="112">
        <v>453.08</v>
      </c>
      <c r="P59" s="19">
        <f t="shared" si="32"/>
        <v>-7.5346938775510242E-2</v>
      </c>
      <c r="Q59" s="588"/>
      <c r="R59" s="126"/>
      <c r="S59" s="112">
        <f t="shared" si="33"/>
        <v>3241.84</v>
      </c>
      <c r="T59" s="66">
        <f t="shared" si="34"/>
        <v>-0.17597657441486869</v>
      </c>
      <c r="U59" s="112">
        <f t="shared" si="35"/>
        <v>2948.5</v>
      </c>
      <c r="V59" s="112">
        <v>526.13</v>
      </c>
      <c r="W59" s="19">
        <f t="shared" si="36"/>
        <v>-6.3842280386469996E-2</v>
      </c>
      <c r="X59" s="112">
        <v>492.24</v>
      </c>
      <c r="Y59" s="19">
        <f t="shared" si="37"/>
        <v>-5.5763365368015072E-2</v>
      </c>
      <c r="Z59" s="112">
        <v>496.19</v>
      </c>
      <c r="AA59" s="19">
        <f t="shared" si="38"/>
        <v>-1.3754447337560372E-2</v>
      </c>
      <c r="AB59" s="112">
        <v>480.64</v>
      </c>
      <c r="AC59" s="19">
        <f t="shared" si="39"/>
        <v>-9.254993769588038E-2</v>
      </c>
      <c r="AD59" s="112">
        <v>475.47</v>
      </c>
      <c r="AE59" s="19">
        <f t="shared" si="40"/>
        <v>-4.1468429965325404E-2</v>
      </c>
      <c r="AF59" s="112">
        <v>477.83</v>
      </c>
      <c r="AG59" s="19">
        <f t="shared" si="41"/>
        <v>-2.803034926059278E-2</v>
      </c>
      <c r="AH59" s="112">
        <v>490</v>
      </c>
      <c r="AI59" s="19">
        <f t="shared" si="42"/>
        <v>-3.7006465813729461E-2</v>
      </c>
      <c r="AJ59" s="112">
        <v>495.66</v>
      </c>
      <c r="AK59" s="19">
        <f t="shared" si="43"/>
        <v>-3.7721563221961185E-2</v>
      </c>
      <c r="AL59" s="112">
        <v>472.16</v>
      </c>
      <c r="AM59" s="19">
        <f t="shared" si="44"/>
        <v>-3.5463310998529063E-2</v>
      </c>
      <c r="AN59" s="112">
        <v>480.29</v>
      </c>
      <c r="AO59" s="19">
        <f t="shared" si="45"/>
        <v>2.5559446532285701E-2</v>
      </c>
      <c r="AP59" s="112">
        <v>464.09</v>
      </c>
      <c r="AQ59" s="19">
        <f t="shared" si="46"/>
        <v>3.9325465254294256E-2</v>
      </c>
      <c r="AR59" s="112">
        <v>469.59</v>
      </c>
      <c r="AS59" s="19">
        <f t="shared" si="47"/>
        <v>1.5000540365286863E-2</v>
      </c>
      <c r="AT59" s="112">
        <f t="shared" si="48"/>
        <v>5820.29</v>
      </c>
      <c r="AU59" s="19">
        <f t="shared" si="49"/>
        <v>-2.9090793837202256E-2</v>
      </c>
      <c r="AV59" s="558"/>
      <c r="AW59" s="112">
        <v>562.01</v>
      </c>
      <c r="AX59" s="19"/>
      <c r="AY59" s="112">
        <v>521.30999999999995</v>
      </c>
      <c r="AZ59" s="19"/>
      <c r="BA59" s="112">
        <v>503.11</v>
      </c>
      <c r="BB59" s="19"/>
      <c r="BC59" s="112">
        <v>529.66</v>
      </c>
      <c r="BD59" s="19"/>
      <c r="BE59" s="142">
        <v>496.04</v>
      </c>
      <c r="BF59" s="19"/>
      <c r="BG59" s="142">
        <v>491.61</v>
      </c>
      <c r="BH59" s="19"/>
      <c r="BI59" s="142">
        <v>508.83</v>
      </c>
      <c r="BJ59" s="19"/>
      <c r="BK59" s="142">
        <v>515.09</v>
      </c>
      <c r="BL59" s="19"/>
      <c r="BM59" s="142">
        <v>489.52</v>
      </c>
      <c r="BN59" s="19"/>
      <c r="BO59" s="142">
        <v>468.32</v>
      </c>
      <c r="BP59" s="20"/>
      <c r="BQ59" s="142">
        <v>446.53</v>
      </c>
      <c r="BR59" s="20"/>
      <c r="BS59" s="142">
        <v>462.65</v>
      </c>
      <c r="BT59" s="20"/>
      <c r="BU59" s="112">
        <f t="shared" si="50"/>
        <v>5994.6799999999994</v>
      </c>
      <c r="BV59" s="19"/>
      <c r="BW59" s="23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1"/>
    </row>
    <row r="60" spans="1:88" ht="27" customHeight="1">
      <c r="A60" s="598"/>
      <c r="B60" s="555" t="s">
        <v>471</v>
      </c>
      <c r="C60" s="112">
        <v>2255.3000000000002</v>
      </c>
      <c r="D60" s="19">
        <f t="shared" si="26"/>
        <v>-0.11250939513066605</v>
      </c>
      <c r="E60" s="112">
        <v>2272.13</v>
      </c>
      <c r="F60" s="19">
        <f t="shared" si="27"/>
        <v>1.2779665349038627E-3</v>
      </c>
      <c r="G60" s="112">
        <v>2065.9699999999998</v>
      </c>
      <c r="H60" s="19">
        <f t="shared" si="28"/>
        <v>-9.6820025880460348E-2</v>
      </c>
      <c r="I60" s="112">
        <v>2055.23</v>
      </c>
      <c r="J60" s="19">
        <f t="shared" si="29"/>
        <v>-7.2444996050998522E-2</v>
      </c>
      <c r="K60" s="112">
        <v>2143.9699999999998</v>
      </c>
      <c r="L60" s="19">
        <f t="shared" si="30"/>
        <v>-2.1875798386802536E-2</v>
      </c>
      <c r="M60" s="112">
        <v>2063.5700000000002</v>
      </c>
      <c r="N60" s="19">
        <f t="shared" si="31"/>
        <v>-6.3205919738514638E-2</v>
      </c>
      <c r="O60" s="112">
        <v>2088.6999999999998</v>
      </c>
      <c r="P60" s="19">
        <f t="shared" si="32"/>
        <v>-7.5346407543494753E-2</v>
      </c>
      <c r="Q60" s="588"/>
      <c r="R60" s="126"/>
      <c r="S60" s="112">
        <f t="shared" si="33"/>
        <v>14944.869999999999</v>
      </c>
      <c r="T60" s="66">
        <f t="shared" si="34"/>
        <v>-0.18120351255517142</v>
      </c>
      <c r="U60" s="112">
        <f t="shared" si="35"/>
        <v>13708.350000000002</v>
      </c>
      <c r="V60" s="112">
        <v>2541.21</v>
      </c>
      <c r="W60" s="19">
        <f t="shared" si="36"/>
        <v>0.29932661482060952</v>
      </c>
      <c r="X60" s="112">
        <v>2269.23</v>
      </c>
      <c r="Y60" s="19">
        <f t="shared" si="37"/>
        <v>0.34765979938592384</v>
      </c>
      <c r="Z60" s="112">
        <v>2287.44</v>
      </c>
      <c r="AA60" s="19">
        <f t="shared" si="38"/>
        <v>0.45724660763203162</v>
      </c>
      <c r="AB60" s="112">
        <v>2215.75</v>
      </c>
      <c r="AC60" s="19">
        <f t="shared" si="39"/>
        <v>-0.1192977435420467</v>
      </c>
      <c r="AD60" s="112">
        <v>2191.92</v>
      </c>
      <c r="AE60" s="19">
        <f t="shared" si="40"/>
        <v>-6.9718486200179064E-2</v>
      </c>
      <c r="AF60" s="112">
        <v>2202.8000000000002</v>
      </c>
      <c r="AG60" s="19">
        <f t="shared" si="41"/>
        <v>-6.8441707828675646E-2</v>
      </c>
      <c r="AH60" s="112">
        <v>2258.9</v>
      </c>
      <c r="AI60" s="19">
        <f t="shared" si="42"/>
        <v>5.1991840764509023E-2</v>
      </c>
      <c r="AJ60" s="112">
        <v>2284.9899999999998</v>
      </c>
      <c r="AK60" s="19">
        <f t="shared" si="43"/>
        <v>4.8723397419716097E-2</v>
      </c>
      <c r="AL60" s="112">
        <v>2176.66</v>
      </c>
      <c r="AM60" s="19">
        <f t="shared" si="44"/>
        <v>5.1186330994315687E-2</v>
      </c>
      <c r="AN60" s="112">
        <v>2214.14</v>
      </c>
      <c r="AO60" s="19">
        <f t="shared" si="45"/>
        <v>0.11769367841331846</v>
      </c>
      <c r="AP60" s="112">
        <v>2139.4499999999998</v>
      </c>
      <c r="AQ60" s="19">
        <f t="shared" si="46"/>
        <v>0.14077838149117783</v>
      </c>
      <c r="AR60" s="112">
        <v>2164.81</v>
      </c>
      <c r="AS60" s="19">
        <f t="shared" si="47"/>
        <v>0.10097850742017833</v>
      </c>
      <c r="AT60" s="112">
        <f t="shared" si="48"/>
        <v>26947.300000000003</v>
      </c>
      <c r="AU60" s="19">
        <f t="shared" si="49"/>
        <v>9.2510666729372693E-2</v>
      </c>
      <c r="AV60" s="558"/>
      <c r="AW60" s="112">
        <v>1955.79</v>
      </c>
      <c r="AX60" s="19"/>
      <c r="AY60" s="112">
        <v>1683.83</v>
      </c>
      <c r="AZ60" s="19"/>
      <c r="BA60" s="112">
        <v>1569.7</v>
      </c>
      <c r="BB60" s="19"/>
      <c r="BC60" s="112">
        <v>2515.89</v>
      </c>
      <c r="BD60" s="19"/>
      <c r="BE60" s="142">
        <v>2356.19</v>
      </c>
      <c r="BF60" s="19"/>
      <c r="BG60" s="142">
        <v>2364.64</v>
      </c>
      <c r="BH60" s="19"/>
      <c r="BI60" s="142">
        <v>2147.2600000000002</v>
      </c>
      <c r="BJ60" s="19"/>
      <c r="BK60" s="142">
        <v>2178.83</v>
      </c>
      <c r="BL60" s="19"/>
      <c r="BM60" s="142">
        <v>2070.67</v>
      </c>
      <c r="BN60" s="19"/>
      <c r="BO60" s="142">
        <v>1980.99</v>
      </c>
      <c r="BP60" s="20"/>
      <c r="BQ60" s="142">
        <v>1875.43</v>
      </c>
      <c r="BR60" s="20"/>
      <c r="BS60" s="142">
        <v>1966.26</v>
      </c>
      <c r="BT60" s="20"/>
      <c r="BU60" s="112">
        <f t="shared" si="50"/>
        <v>24665.479999999996</v>
      </c>
      <c r="BV60" s="19"/>
      <c r="BW60" s="23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1"/>
    </row>
    <row r="61" spans="1:88" s="78" customFormat="1" ht="27" customHeight="1">
      <c r="A61" s="716" t="s">
        <v>106</v>
      </c>
      <c r="B61" s="555" t="s">
        <v>626</v>
      </c>
      <c r="C61" s="112">
        <v>71.64</v>
      </c>
      <c r="D61" s="19">
        <f t="shared" si="26"/>
        <v>0.11937500000000001</v>
      </c>
      <c r="E61" s="112">
        <v>73.06</v>
      </c>
      <c r="F61" s="19">
        <f t="shared" si="27"/>
        <v>7.4411764705882399E-2</v>
      </c>
      <c r="G61" s="112">
        <v>71.540000000000006</v>
      </c>
      <c r="H61" s="19">
        <f t="shared" si="28"/>
        <v>-6.3888888888887774E-3</v>
      </c>
      <c r="I61" s="112">
        <v>66.099999999999994</v>
      </c>
      <c r="J61" s="19">
        <f t="shared" si="29"/>
        <v>0.1396551724137931</v>
      </c>
      <c r="K61" s="112">
        <v>63.96</v>
      </c>
      <c r="L61" s="19">
        <f t="shared" si="30"/>
        <v>0.14214285714285713</v>
      </c>
      <c r="M61" s="112">
        <v>65.2</v>
      </c>
      <c r="N61" s="19">
        <f t="shared" si="31"/>
        <v>0.12413793103448278</v>
      </c>
      <c r="O61" s="112">
        <v>66.84</v>
      </c>
      <c r="P61" s="19">
        <f t="shared" si="32"/>
        <v>7.8064516129032313E-2</v>
      </c>
      <c r="Q61" s="588"/>
      <c r="R61" s="126"/>
      <c r="S61" s="556">
        <f t="shared" si="33"/>
        <v>478.34000000000003</v>
      </c>
      <c r="T61" s="66">
        <f t="shared" si="34"/>
        <v>-4.7131474103585647E-2</v>
      </c>
      <c r="U61" s="112">
        <f t="shared" si="35"/>
        <v>376</v>
      </c>
      <c r="V61" s="112">
        <v>64</v>
      </c>
      <c r="W61" s="19">
        <f t="shared" si="36"/>
        <v>-0.30207197382769901</v>
      </c>
      <c r="X61" s="112">
        <v>68</v>
      </c>
      <c r="Y61" s="19">
        <f t="shared" si="37"/>
        <v>-0.15106117353308357</v>
      </c>
      <c r="Z61" s="112">
        <v>72</v>
      </c>
      <c r="AA61" s="19">
        <f t="shared" si="38"/>
        <v>-2.5974025974025983E-2</v>
      </c>
      <c r="AB61" s="112">
        <v>58</v>
      </c>
      <c r="AC61" s="19">
        <f t="shared" si="39"/>
        <v>-0.13004349782510871</v>
      </c>
      <c r="AD61" s="112">
        <v>56</v>
      </c>
      <c r="AE61" s="19">
        <f t="shared" si="40"/>
        <v>-9.6774193548387122E-2</v>
      </c>
      <c r="AF61" s="112">
        <v>58</v>
      </c>
      <c r="AG61" s="19">
        <f t="shared" si="41"/>
        <v>-6.7823850851816081E-2</v>
      </c>
      <c r="AH61" s="112">
        <v>62</v>
      </c>
      <c r="AI61" s="19">
        <f t="shared" si="42"/>
        <v>-6.6686737919614769E-2</v>
      </c>
      <c r="AJ61" s="112">
        <v>64</v>
      </c>
      <c r="AK61" s="19">
        <f t="shared" si="43"/>
        <v>-0.12901469787697339</v>
      </c>
      <c r="AL61" s="112">
        <v>65.599999999999994</v>
      </c>
      <c r="AM61" s="19">
        <f t="shared" si="44"/>
        <v>-1.2494354960108534E-2</v>
      </c>
      <c r="AN61" s="112">
        <v>65.8</v>
      </c>
      <c r="AO61" s="19">
        <f t="shared" si="45"/>
        <v>-9.9493636239222583E-2</v>
      </c>
      <c r="AP61" s="112">
        <v>64.400000000000006</v>
      </c>
      <c r="AQ61" s="19">
        <f t="shared" si="46"/>
        <v>6.2500000000000888E-3</v>
      </c>
      <c r="AR61" s="112">
        <v>63.2</v>
      </c>
      <c r="AS61" s="19">
        <f t="shared" si="47"/>
        <v>1.9354838709677358E-2</v>
      </c>
      <c r="AT61" s="112">
        <f t="shared" si="48"/>
        <v>761</v>
      </c>
      <c r="AU61" s="19">
        <f t="shared" si="49"/>
        <v>-9.6220992375477987E-2</v>
      </c>
      <c r="AV61" s="557"/>
      <c r="AW61" s="540">
        <v>91.7</v>
      </c>
      <c r="AX61" s="20">
        <f>AW61/BX61-1</f>
        <v>-0.11826923076923079</v>
      </c>
      <c r="AY61" s="540">
        <v>80.099999999999994</v>
      </c>
      <c r="AZ61" s="20">
        <f>AY61/BY61-1</f>
        <v>-0.26513761467889918</v>
      </c>
      <c r="BA61" s="540">
        <v>73.92</v>
      </c>
      <c r="BB61" s="20">
        <f>BA61/BZ61-1</f>
        <v>-0.39902439024390246</v>
      </c>
      <c r="BC61" s="540">
        <v>66.67</v>
      </c>
      <c r="BD61" s="20">
        <f>BC61/CA61-1</f>
        <v>-0.45172697368421044</v>
      </c>
      <c r="BE61" s="560">
        <v>62</v>
      </c>
      <c r="BF61" s="20">
        <f>BE61/CB61-1</f>
        <v>-0.45756780402449693</v>
      </c>
      <c r="BG61" s="560">
        <v>62.22</v>
      </c>
      <c r="BH61" s="20">
        <f>BG61/CC61-1</f>
        <v>-0.41023696682464461</v>
      </c>
      <c r="BI61" s="560">
        <v>66.430000000000007</v>
      </c>
      <c r="BJ61" s="20">
        <f>BI61/CD61-1</f>
        <v>-0.33101711983887205</v>
      </c>
      <c r="BK61" s="560">
        <v>73.48</v>
      </c>
      <c r="BL61" s="20">
        <f>BK61/CE61-1</f>
        <v>-0.25476673427991881</v>
      </c>
      <c r="BM61" s="560">
        <v>66.430000000000007</v>
      </c>
      <c r="BN61" s="20">
        <f>BM61/CF61-1</f>
        <v>-0.37682926829268282</v>
      </c>
      <c r="BO61" s="560">
        <v>73.069999999999993</v>
      </c>
      <c r="BP61" s="20">
        <f>BO61/CG61-1</f>
        <v>-0.31901211556383979</v>
      </c>
      <c r="BQ61" s="560">
        <v>64</v>
      </c>
      <c r="BR61" s="20">
        <f>BQ61/CH61-1</f>
        <v>-0.35483870967741937</v>
      </c>
      <c r="BS61" s="560">
        <v>62</v>
      </c>
      <c r="BT61" s="20">
        <f>BS61/CI61-1</f>
        <v>-0.33333333333333337</v>
      </c>
      <c r="BU61" s="540">
        <f t="shared" si="50"/>
        <v>842.02</v>
      </c>
      <c r="BV61" s="20">
        <f>BU61/CJ61-1</f>
        <v>-0.34289058841891684</v>
      </c>
      <c r="BW61" s="22"/>
      <c r="BX61" s="548">
        <v>104</v>
      </c>
      <c r="BY61" s="548">
        <v>109</v>
      </c>
      <c r="BZ61" s="548">
        <v>123</v>
      </c>
      <c r="CA61" s="548">
        <v>121.6</v>
      </c>
      <c r="CB61" s="548">
        <v>114.3</v>
      </c>
      <c r="CC61" s="548">
        <v>105.5</v>
      </c>
      <c r="CD61" s="548">
        <v>99.3</v>
      </c>
      <c r="CE61" s="548">
        <v>98.6</v>
      </c>
      <c r="CF61" s="548">
        <v>106.6</v>
      </c>
      <c r="CG61" s="548">
        <v>107.3</v>
      </c>
      <c r="CH61" s="548">
        <v>99.2</v>
      </c>
      <c r="CI61" s="548">
        <v>93</v>
      </c>
      <c r="CJ61" s="540">
        <f>BX61+BY61+BZ61+CA61+CB61+CC61+CD61+CE61+CF61+CG61+CH61+CI61</f>
        <v>1281.4000000000001</v>
      </c>
    </row>
    <row r="62" spans="1:88" ht="27" customHeight="1">
      <c r="A62" s="597"/>
      <c r="B62" s="555" t="s">
        <v>627</v>
      </c>
      <c r="C62" s="112">
        <v>351.04</v>
      </c>
      <c r="D62" s="19">
        <f t="shared" si="26"/>
        <v>0.44342105263157916</v>
      </c>
      <c r="E62" s="112">
        <v>460.28</v>
      </c>
      <c r="F62" s="19">
        <f t="shared" si="27"/>
        <v>0.78126934984520124</v>
      </c>
      <c r="G62" s="112">
        <v>441.4</v>
      </c>
      <c r="H62" s="19">
        <f t="shared" si="28"/>
        <v>0.61330409356725135</v>
      </c>
      <c r="I62" s="112">
        <v>393.3</v>
      </c>
      <c r="J62" s="19">
        <f t="shared" si="29"/>
        <v>0.78448275862068972</v>
      </c>
      <c r="K62" s="112">
        <v>385.68</v>
      </c>
      <c r="L62" s="19">
        <f t="shared" si="30"/>
        <v>0.81240601503759402</v>
      </c>
      <c r="M62" s="112">
        <v>394.46</v>
      </c>
      <c r="N62" s="19">
        <f t="shared" si="31"/>
        <v>0.78974591651542636</v>
      </c>
      <c r="O62" s="112">
        <v>407.72</v>
      </c>
      <c r="P62" s="19">
        <f t="shared" si="32"/>
        <v>0.73056027164685933</v>
      </c>
      <c r="Q62" s="588"/>
      <c r="R62" s="126"/>
      <c r="S62" s="112">
        <f t="shared" si="33"/>
        <v>2833.88</v>
      </c>
      <c r="T62" s="66">
        <f t="shared" si="34"/>
        <v>0.48557349549171724</v>
      </c>
      <c r="U62" s="112">
        <f t="shared" si="35"/>
        <v>1428.8000000000002</v>
      </c>
      <c r="V62" s="112">
        <v>243.2</v>
      </c>
      <c r="W62" s="19">
        <f t="shared" si="36"/>
        <v>-0.48997567318178004</v>
      </c>
      <c r="X62" s="112">
        <v>258.39999999999998</v>
      </c>
      <c r="Y62" s="19">
        <f t="shared" si="37"/>
        <v>-0.37962162681263811</v>
      </c>
      <c r="Z62" s="112">
        <v>273.60000000000002</v>
      </c>
      <c r="AA62" s="19">
        <f t="shared" si="38"/>
        <v>-2.5987896048415671E-2</v>
      </c>
      <c r="AB62" s="112">
        <v>220.4</v>
      </c>
      <c r="AC62" s="19">
        <f t="shared" si="39"/>
        <v>-0.13005723307677119</v>
      </c>
      <c r="AD62" s="112">
        <v>212.8</v>
      </c>
      <c r="AE62" s="19">
        <f t="shared" si="40"/>
        <v>-9.6774193548387011E-2</v>
      </c>
      <c r="AF62" s="112">
        <v>220.4</v>
      </c>
      <c r="AG62" s="19">
        <f t="shared" si="41"/>
        <v>-6.7839621045508336E-2</v>
      </c>
      <c r="AH62" s="112">
        <v>235.6</v>
      </c>
      <c r="AI62" s="19">
        <f t="shared" si="42"/>
        <v>-6.6671948659034252E-2</v>
      </c>
      <c r="AJ62" s="112">
        <v>243.2</v>
      </c>
      <c r="AK62" s="19">
        <f t="shared" si="43"/>
        <v>-0.12900222047131304</v>
      </c>
      <c r="AL62" s="112">
        <v>249.28</v>
      </c>
      <c r="AM62" s="19">
        <f t="shared" si="44"/>
        <v>-1.2478706968268471E-2</v>
      </c>
      <c r="AN62" s="112">
        <v>250.04</v>
      </c>
      <c r="AO62" s="19">
        <f t="shared" si="45"/>
        <v>-9.9506608564122967E-2</v>
      </c>
      <c r="AP62" s="112">
        <v>244.72</v>
      </c>
      <c r="AQ62" s="19">
        <f t="shared" si="46"/>
        <v>6.2500000000000888E-3</v>
      </c>
      <c r="AR62" s="112">
        <v>240.16</v>
      </c>
      <c r="AS62" s="19">
        <f t="shared" si="47"/>
        <v>1.9354838709677358E-2</v>
      </c>
      <c r="AT62" s="112">
        <f t="shared" si="48"/>
        <v>2891.7999999999997</v>
      </c>
      <c r="AU62" s="19">
        <f t="shared" si="49"/>
        <v>-0.15940933666647272</v>
      </c>
      <c r="AV62" s="558"/>
      <c r="AW62" s="112">
        <v>476.84</v>
      </c>
      <c r="AX62" s="19"/>
      <c r="AY62" s="112">
        <v>416.52</v>
      </c>
      <c r="AZ62" s="19"/>
      <c r="BA62" s="112">
        <v>280.89999999999998</v>
      </c>
      <c r="BB62" s="19"/>
      <c r="BC62" s="112">
        <v>253.35</v>
      </c>
      <c r="BD62" s="19"/>
      <c r="BE62" s="142">
        <v>235.6</v>
      </c>
      <c r="BF62" s="19"/>
      <c r="BG62" s="142">
        <v>236.44</v>
      </c>
      <c r="BH62" s="19"/>
      <c r="BI62" s="142">
        <v>252.43</v>
      </c>
      <c r="BJ62" s="19"/>
      <c r="BK62" s="142">
        <v>279.22000000000003</v>
      </c>
      <c r="BL62" s="19"/>
      <c r="BM62" s="142">
        <v>252.43</v>
      </c>
      <c r="BN62" s="19"/>
      <c r="BO62" s="142">
        <v>277.67</v>
      </c>
      <c r="BP62" s="20"/>
      <c r="BQ62" s="142">
        <v>243.2</v>
      </c>
      <c r="BR62" s="20"/>
      <c r="BS62" s="142">
        <v>235.6</v>
      </c>
      <c r="BT62" s="20"/>
      <c r="BU62" s="112">
        <f t="shared" si="50"/>
        <v>3440.1999999999989</v>
      </c>
      <c r="BV62" s="19"/>
      <c r="BW62" s="23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1"/>
    </row>
    <row r="63" spans="1:88" ht="26.7" customHeight="1">
      <c r="A63" s="597"/>
      <c r="B63" s="555" t="s">
        <v>628</v>
      </c>
      <c r="C63" s="112">
        <v>64.67</v>
      </c>
      <c r="D63" s="19">
        <f t="shared" si="26"/>
        <v>0.11499999999999999</v>
      </c>
      <c r="E63" s="112">
        <v>65.760000000000005</v>
      </c>
      <c r="F63" s="19">
        <f t="shared" si="27"/>
        <v>9.6000000000000085E-2</v>
      </c>
      <c r="G63" s="112">
        <v>64.39</v>
      </c>
      <c r="H63" s="19">
        <f t="shared" si="28"/>
        <v>6.0937500000000089E-3</v>
      </c>
      <c r="I63" s="112">
        <v>59.48</v>
      </c>
      <c r="J63" s="19">
        <f t="shared" si="29"/>
        <v>0.14384615384615373</v>
      </c>
      <c r="K63" s="112">
        <v>57.56</v>
      </c>
      <c r="L63" s="19">
        <f t="shared" si="30"/>
        <v>0.1512</v>
      </c>
      <c r="M63" s="112">
        <v>58.72</v>
      </c>
      <c r="N63" s="19">
        <f t="shared" si="31"/>
        <v>0.12923076923076926</v>
      </c>
      <c r="O63" s="112">
        <v>60.16</v>
      </c>
      <c r="P63" s="19">
        <f t="shared" si="32"/>
        <v>7.8136200716845794E-2</v>
      </c>
      <c r="Q63" s="588"/>
      <c r="R63" s="126"/>
      <c r="S63" s="112">
        <f t="shared" si="33"/>
        <v>430.74</v>
      </c>
      <c r="T63" s="66">
        <f t="shared" si="34"/>
        <v>-4.1522029372496716E-2</v>
      </c>
      <c r="U63" s="112">
        <f t="shared" si="35"/>
        <v>336</v>
      </c>
      <c r="V63" s="112">
        <v>58</v>
      </c>
      <c r="W63" s="19">
        <f t="shared" si="36"/>
        <v>-0.2857142857142857</v>
      </c>
      <c r="X63" s="112">
        <v>60</v>
      </c>
      <c r="Y63" s="19">
        <f t="shared" si="37"/>
        <v>-0.16083916083916083</v>
      </c>
      <c r="Z63" s="112">
        <v>64</v>
      </c>
      <c r="AA63" s="19">
        <f t="shared" si="38"/>
        <v>-4.1485697169387437E-2</v>
      </c>
      <c r="AB63" s="112">
        <v>52</v>
      </c>
      <c r="AC63" s="19">
        <f t="shared" si="39"/>
        <v>-0.1333333333333333</v>
      </c>
      <c r="AD63" s="112">
        <v>50</v>
      </c>
      <c r="AE63" s="19">
        <f t="shared" si="40"/>
        <v>-0.10055765425436236</v>
      </c>
      <c r="AF63" s="112">
        <v>52</v>
      </c>
      <c r="AG63" s="19">
        <f t="shared" si="41"/>
        <v>-6.4074874010079275E-2</v>
      </c>
      <c r="AH63" s="112">
        <v>55.8</v>
      </c>
      <c r="AI63" s="19">
        <f t="shared" si="42"/>
        <v>-6.6733567486201739E-2</v>
      </c>
      <c r="AJ63" s="112">
        <v>57.6</v>
      </c>
      <c r="AK63" s="19">
        <f t="shared" si="43"/>
        <v>-0.13500525604445113</v>
      </c>
      <c r="AL63" s="112">
        <v>59</v>
      </c>
      <c r="AM63" s="19">
        <f t="shared" si="44"/>
        <v>-1.6666666666666718E-2</v>
      </c>
      <c r="AN63" s="112">
        <v>59.3</v>
      </c>
      <c r="AO63" s="19">
        <f t="shared" si="45"/>
        <v>-9.2161665646050217E-2</v>
      </c>
      <c r="AP63" s="112">
        <v>58</v>
      </c>
      <c r="AQ63" s="19">
        <f t="shared" si="46"/>
        <v>0</v>
      </c>
      <c r="AR63" s="112">
        <v>56.9</v>
      </c>
      <c r="AS63" s="19">
        <f t="shared" si="47"/>
        <v>1.6071428571428514E-2</v>
      </c>
      <c r="AT63" s="112">
        <f t="shared" si="48"/>
        <v>682.6</v>
      </c>
      <c r="AU63" s="19">
        <f t="shared" si="49"/>
        <v>-9.7471969536703895E-2</v>
      </c>
      <c r="AV63" s="558"/>
      <c r="AW63" s="112">
        <v>81.2</v>
      </c>
      <c r="AX63" s="19"/>
      <c r="AY63" s="112">
        <v>71.5</v>
      </c>
      <c r="AZ63" s="19"/>
      <c r="BA63" s="112">
        <v>66.77</v>
      </c>
      <c r="BB63" s="19"/>
      <c r="BC63" s="112">
        <v>60</v>
      </c>
      <c r="BD63" s="19"/>
      <c r="BE63" s="142">
        <v>55.59</v>
      </c>
      <c r="BF63" s="19"/>
      <c r="BG63" s="142">
        <v>55.56</v>
      </c>
      <c r="BH63" s="19"/>
      <c r="BI63" s="142">
        <v>59.79</v>
      </c>
      <c r="BJ63" s="19"/>
      <c r="BK63" s="142">
        <v>66.59</v>
      </c>
      <c r="BL63" s="19"/>
      <c r="BM63" s="142">
        <v>60</v>
      </c>
      <c r="BN63" s="19"/>
      <c r="BO63" s="142">
        <v>65.319999999999993</v>
      </c>
      <c r="BP63" s="20"/>
      <c r="BQ63" s="142">
        <v>58</v>
      </c>
      <c r="BR63" s="20"/>
      <c r="BS63" s="142">
        <v>56</v>
      </c>
      <c r="BT63" s="20"/>
      <c r="BU63" s="112">
        <f t="shared" si="50"/>
        <v>756.31999999999994</v>
      </c>
      <c r="BV63" s="19"/>
      <c r="BW63" s="23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1"/>
    </row>
    <row r="64" spans="1:88" ht="27" customHeight="1">
      <c r="A64" s="598"/>
      <c r="B64" s="555" t="s">
        <v>471</v>
      </c>
      <c r="C64" s="112">
        <v>261.27</v>
      </c>
      <c r="D64" s="19">
        <f t="shared" si="26"/>
        <v>0.32489858012170392</v>
      </c>
      <c r="E64" s="112">
        <v>361.68</v>
      </c>
      <c r="F64" s="19">
        <f t="shared" si="27"/>
        <v>0.77294117647058824</v>
      </c>
      <c r="G64" s="112">
        <v>347.06</v>
      </c>
      <c r="H64" s="19">
        <f t="shared" si="28"/>
        <v>0.59494485294117649</v>
      </c>
      <c r="I64" s="112">
        <v>314.64999999999998</v>
      </c>
      <c r="J64" s="19">
        <f t="shared" si="29"/>
        <v>0.77969457013574628</v>
      </c>
      <c r="K64" s="112">
        <v>309.67</v>
      </c>
      <c r="L64" s="19">
        <f t="shared" si="30"/>
        <v>0.82158823529411773</v>
      </c>
      <c r="M64" s="112">
        <v>316.5</v>
      </c>
      <c r="N64" s="19">
        <f t="shared" si="31"/>
        <v>0.79015837104072384</v>
      </c>
      <c r="O64" s="112">
        <v>326.07</v>
      </c>
      <c r="P64" s="19">
        <f t="shared" si="32"/>
        <v>0.71869070208728658</v>
      </c>
      <c r="Q64" s="588"/>
      <c r="R64" s="126"/>
      <c r="S64" s="112">
        <f t="shared" si="33"/>
        <v>2236.9</v>
      </c>
      <c r="T64" s="66">
        <f t="shared" si="34"/>
        <v>0.46397811461033034</v>
      </c>
      <c r="U64" s="112">
        <f t="shared" si="35"/>
        <v>1142.3999999999999</v>
      </c>
      <c r="V64" s="112">
        <v>197.2</v>
      </c>
      <c r="W64" s="19">
        <f t="shared" si="36"/>
        <v>-0.48328267477203646</v>
      </c>
      <c r="X64" s="112">
        <v>204</v>
      </c>
      <c r="Y64" s="19">
        <f t="shared" si="37"/>
        <v>-0.3929474780538611</v>
      </c>
      <c r="Z64" s="112">
        <v>217.6</v>
      </c>
      <c r="AA64" s="19">
        <f t="shared" si="38"/>
        <v>-4.1494141485331704E-2</v>
      </c>
      <c r="AB64" s="112">
        <v>176.8</v>
      </c>
      <c r="AC64" s="19">
        <f t="shared" si="39"/>
        <v>-0.1333333333333333</v>
      </c>
      <c r="AD64" s="112">
        <v>170</v>
      </c>
      <c r="AE64" s="19">
        <f t="shared" si="40"/>
        <v>-0.10057668906407069</v>
      </c>
      <c r="AF64" s="112">
        <v>176.8</v>
      </c>
      <c r="AG64" s="19">
        <f t="shared" si="41"/>
        <v>-6.4055055584965603E-2</v>
      </c>
      <c r="AH64" s="112">
        <v>189.72</v>
      </c>
      <c r="AI64" s="19">
        <f t="shared" si="42"/>
        <v>-6.6751930739337828E-2</v>
      </c>
      <c r="AJ64" s="112">
        <v>195.84</v>
      </c>
      <c r="AK64" s="19">
        <f t="shared" si="43"/>
        <v>-0.13502053796210411</v>
      </c>
      <c r="AL64" s="112">
        <v>200.6</v>
      </c>
      <c r="AM64" s="19">
        <f t="shared" si="44"/>
        <v>-1.6666666666666718E-2</v>
      </c>
      <c r="AN64" s="112">
        <v>201.62</v>
      </c>
      <c r="AO64" s="19">
        <f t="shared" si="45"/>
        <v>-9.2169841055428026E-2</v>
      </c>
      <c r="AP64" s="112">
        <v>197.2</v>
      </c>
      <c r="AQ64" s="19">
        <f t="shared" si="46"/>
        <v>0</v>
      </c>
      <c r="AR64" s="112">
        <v>193.46</v>
      </c>
      <c r="AS64" s="19">
        <f t="shared" si="47"/>
        <v>1.6071428571428514E-2</v>
      </c>
      <c r="AT64" s="112">
        <f t="shared" si="48"/>
        <v>2320.8399999999997</v>
      </c>
      <c r="AU64" s="19">
        <f t="shared" si="49"/>
        <v>-0.16215464926119416</v>
      </c>
      <c r="AV64" s="558"/>
      <c r="AW64" s="112">
        <v>381.64</v>
      </c>
      <c r="AX64" s="19"/>
      <c r="AY64" s="112">
        <v>336.05</v>
      </c>
      <c r="AZ64" s="19"/>
      <c r="BA64" s="112">
        <v>227.02</v>
      </c>
      <c r="BB64" s="19"/>
      <c r="BC64" s="112">
        <v>204</v>
      </c>
      <c r="BD64" s="19"/>
      <c r="BE64" s="142">
        <v>189.01</v>
      </c>
      <c r="BF64" s="19"/>
      <c r="BG64" s="142">
        <v>188.9</v>
      </c>
      <c r="BH64" s="19"/>
      <c r="BI64" s="142">
        <v>203.29</v>
      </c>
      <c r="BJ64" s="19"/>
      <c r="BK64" s="142">
        <v>226.41</v>
      </c>
      <c r="BL64" s="19"/>
      <c r="BM64" s="142">
        <v>204</v>
      </c>
      <c r="BN64" s="19"/>
      <c r="BO64" s="142">
        <v>222.09</v>
      </c>
      <c r="BP64" s="20"/>
      <c r="BQ64" s="142">
        <v>197.2</v>
      </c>
      <c r="BR64" s="20"/>
      <c r="BS64" s="142">
        <v>190.4</v>
      </c>
      <c r="BT64" s="20"/>
      <c r="BU64" s="112">
        <f t="shared" si="50"/>
        <v>2770.01</v>
      </c>
      <c r="BV64" s="19"/>
      <c r="BW64" s="23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1"/>
    </row>
    <row r="65" spans="1:88" s="76" customFormat="1" ht="27" customHeight="1">
      <c r="A65" s="716" t="s">
        <v>108</v>
      </c>
      <c r="B65" s="555" t="s">
        <v>626</v>
      </c>
      <c r="C65" s="112">
        <v>99.21</v>
      </c>
      <c r="D65" s="19">
        <f t="shared" si="26"/>
        <v>-8.7304507819687349E-2</v>
      </c>
      <c r="E65" s="112">
        <v>97.64</v>
      </c>
      <c r="F65" s="19">
        <f t="shared" si="27"/>
        <v>-5.7528957528957481E-2</v>
      </c>
      <c r="G65" s="112">
        <v>91.46</v>
      </c>
      <c r="H65" s="19">
        <f t="shared" si="28"/>
        <v>-7.1472081218274197E-2</v>
      </c>
      <c r="I65" s="112">
        <v>90.32</v>
      </c>
      <c r="J65" s="19">
        <f t="shared" si="29"/>
        <v>-8.2300345458240276E-2</v>
      </c>
      <c r="K65" s="112">
        <v>105.7</v>
      </c>
      <c r="L65" s="19">
        <f t="shared" si="30"/>
        <v>-0.12165530995512719</v>
      </c>
      <c r="M65" s="112">
        <v>89.52</v>
      </c>
      <c r="N65" s="19">
        <f t="shared" si="31"/>
        <v>-4.1541755888651055E-2</v>
      </c>
      <c r="O65" s="112">
        <v>90.21</v>
      </c>
      <c r="P65" s="19">
        <f t="shared" si="32"/>
        <v>-5.7366771159874652E-2</v>
      </c>
      <c r="Q65" s="588"/>
      <c r="R65" s="126"/>
      <c r="S65" s="556">
        <f t="shared" si="33"/>
        <v>664.06000000000006</v>
      </c>
      <c r="T65" s="66">
        <f t="shared" si="34"/>
        <v>-0.17891587121024777</v>
      </c>
      <c r="U65" s="112">
        <f t="shared" si="35"/>
        <v>622.96</v>
      </c>
      <c r="V65" s="112">
        <v>108.7</v>
      </c>
      <c r="W65" s="19">
        <f t="shared" si="36"/>
        <v>1.8433179723502668E-3</v>
      </c>
      <c r="X65" s="112">
        <v>103.6</v>
      </c>
      <c r="Y65" s="19">
        <f t="shared" si="37"/>
        <v>-2.8142589118198891E-2</v>
      </c>
      <c r="Z65" s="112">
        <v>98.5</v>
      </c>
      <c r="AA65" s="19">
        <f t="shared" si="38"/>
        <v>5.6866952789699443E-2</v>
      </c>
      <c r="AB65" s="112">
        <v>98.42</v>
      </c>
      <c r="AC65" s="19">
        <f t="shared" si="39"/>
        <v>1.2207527975585108E-3</v>
      </c>
      <c r="AD65" s="112">
        <v>120.34</v>
      </c>
      <c r="AE65" s="19">
        <f t="shared" si="40"/>
        <v>-3.496391339214111E-2</v>
      </c>
      <c r="AF65" s="112">
        <v>93.4</v>
      </c>
      <c r="AG65" s="19">
        <f t="shared" si="41"/>
        <v>8.6393088552916275E-3</v>
      </c>
      <c r="AH65" s="112">
        <v>95.7</v>
      </c>
      <c r="AI65" s="19">
        <f t="shared" si="42"/>
        <v>1.0460251046024993E-3</v>
      </c>
      <c r="AJ65" s="112">
        <v>90.1</v>
      </c>
      <c r="AK65" s="19">
        <f t="shared" si="43"/>
        <v>5.3801169590643294E-2</v>
      </c>
      <c r="AL65" s="112">
        <v>85.54</v>
      </c>
      <c r="AM65" s="19">
        <f t="shared" si="44"/>
        <v>1.2307692307692353E-2</v>
      </c>
      <c r="AN65" s="112">
        <v>92.72</v>
      </c>
      <c r="AO65" s="19">
        <f t="shared" si="45"/>
        <v>-6.9076305220883483E-2</v>
      </c>
      <c r="AP65" s="112">
        <v>87.23</v>
      </c>
      <c r="AQ65" s="19">
        <f t="shared" si="46"/>
        <v>-1.6572717023675243E-2</v>
      </c>
      <c r="AR65" s="112">
        <v>84.89</v>
      </c>
      <c r="AS65" s="19">
        <f t="shared" si="47"/>
        <v>-4.9384098544232868E-2</v>
      </c>
      <c r="AT65" s="112">
        <f t="shared" si="48"/>
        <v>1159.1400000000001</v>
      </c>
      <c r="AU65" s="19">
        <f t="shared" si="49"/>
        <v>-6.8203238797018839E-3</v>
      </c>
      <c r="AV65" s="557"/>
      <c r="AW65" s="540">
        <v>108.5</v>
      </c>
      <c r="AX65" s="20">
        <f>AW65/BX65-1</f>
        <v>-9.4323873121869739E-2</v>
      </c>
      <c r="AY65" s="540">
        <v>106.6</v>
      </c>
      <c r="AZ65" s="20">
        <f>AY65/BY65-1</f>
        <v>-5.0756901157613554E-2</v>
      </c>
      <c r="BA65" s="540">
        <v>93.2</v>
      </c>
      <c r="BB65" s="20">
        <f>BA65/BZ65-1</f>
        <v>-5.4766734279918738E-2</v>
      </c>
      <c r="BC65" s="540">
        <v>98.3</v>
      </c>
      <c r="BD65" s="20">
        <f>BC65/CA65-1</f>
        <v>3.8014783526927109E-2</v>
      </c>
      <c r="BE65" s="560">
        <v>124.7</v>
      </c>
      <c r="BF65" s="20">
        <f>BE65/CB65-1</f>
        <v>9.2900964066608305E-2</v>
      </c>
      <c r="BG65" s="560">
        <v>92.6</v>
      </c>
      <c r="BH65" s="20">
        <f>BG65/CC65-1</f>
        <v>5.4669703872437303E-2</v>
      </c>
      <c r="BI65" s="560">
        <v>95.6</v>
      </c>
      <c r="BJ65" s="20">
        <f>BI65/CD65-1</f>
        <v>4.0261153427638696E-2</v>
      </c>
      <c r="BK65" s="560">
        <v>85.5</v>
      </c>
      <c r="BL65" s="20">
        <f>BK65/CE65-1</f>
        <v>0.11328125</v>
      </c>
      <c r="BM65" s="560">
        <v>84.5</v>
      </c>
      <c r="BN65" s="20">
        <f>BM65/CF65-1</f>
        <v>3.5539215686274606E-2</v>
      </c>
      <c r="BO65" s="560">
        <v>99.6</v>
      </c>
      <c r="BP65" s="20">
        <f>BO65/CG65-1</f>
        <v>3.6420395421435936E-2</v>
      </c>
      <c r="BQ65" s="560">
        <v>88.7</v>
      </c>
      <c r="BR65" s="20">
        <f>BQ65/CH65-1</f>
        <v>4.8463356973995397E-2</v>
      </c>
      <c r="BS65" s="560">
        <v>89.3</v>
      </c>
      <c r="BT65" s="20">
        <f>BS65/CI65-1</f>
        <v>4.3224299065420579E-2</v>
      </c>
      <c r="BU65" s="540">
        <f t="shared" si="50"/>
        <v>1167.1000000000001</v>
      </c>
      <c r="BV65" s="20">
        <f>BU65/CJ65-1</f>
        <v>2.0281493137512152E-2</v>
      </c>
      <c r="BW65" s="22"/>
      <c r="BX65" s="548">
        <v>119.8</v>
      </c>
      <c r="BY65" s="548">
        <v>112.3</v>
      </c>
      <c r="BZ65" s="548">
        <v>98.6</v>
      </c>
      <c r="CA65" s="548">
        <v>94.7</v>
      </c>
      <c r="CB65" s="548">
        <v>114.1</v>
      </c>
      <c r="CC65" s="548">
        <v>87.8</v>
      </c>
      <c r="CD65" s="548">
        <v>91.9</v>
      </c>
      <c r="CE65" s="548">
        <v>76.8</v>
      </c>
      <c r="CF65" s="548">
        <v>81.599999999999994</v>
      </c>
      <c r="CG65" s="548">
        <v>96.1</v>
      </c>
      <c r="CH65" s="548">
        <v>84.6</v>
      </c>
      <c r="CI65" s="548">
        <v>85.6</v>
      </c>
      <c r="CJ65" s="540">
        <f>BX65+BY65+BZ65+CA65+CB65+CC65+CD65+CE65+CF65+CG65+CH65+CI65</f>
        <v>1143.8999999999999</v>
      </c>
    </row>
    <row r="66" spans="1:88" s="77" customFormat="1" ht="27" customHeight="1">
      <c r="A66" s="597"/>
      <c r="B66" s="555" t="s">
        <v>627</v>
      </c>
      <c r="C66" s="112">
        <v>483.15</v>
      </c>
      <c r="D66" s="19">
        <f t="shared" si="26"/>
        <v>-0.23365479173936499</v>
      </c>
      <c r="E66" s="112">
        <v>475.51</v>
      </c>
      <c r="F66" s="19">
        <f t="shared" si="27"/>
        <v>-0.20864398881640267</v>
      </c>
      <c r="G66" s="112">
        <v>445.41</v>
      </c>
      <c r="H66" s="19">
        <f t="shared" si="28"/>
        <v>-0.22035708034307711</v>
      </c>
      <c r="I66" s="112">
        <v>439.86</v>
      </c>
      <c r="J66" s="19">
        <f t="shared" si="29"/>
        <v>-0.2294513348749212</v>
      </c>
      <c r="K66" s="112">
        <v>514.76</v>
      </c>
      <c r="L66" s="19">
        <f t="shared" si="30"/>
        <v>-0.26248979182486354</v>
      </c>
      <c r="M66" s="112">
        <v>435.96</v>
      </c>
      <c r="N66" s="19">
        <f t="shared" si="31"/>
        <v>-0.19523000812227731</v>
      </c>
      <c r="O66" s="112">
        <v>439.32</v>
      </c>
      <c r="P66" s="19">
        <f t="shared" si="32"/>
        <v>-0.2085179980542643</v>
      </c>
      <c r="Q66" s="588"/>
      <c r="R66" s="126"/>
      <c r="S66" s="112">
        <f t="shared" si="33"/>
        <v>3233.97</v>
      </c>
      <c r="T66" s="66">
        <f t="shared" si="34"/>
        <v>-0.30172045239606671</v>
      </c>
      <c r="U66" s="112">
        <f t="shared" si="35"/>
        <v>3613.17</v>
      </c>
      <c r="V66" s="112">
        <v>630.46</v>
      </c>
      <c r="W66" s="19">
        <f t="shared" si="36"/>
        <v>1.8433179723502668E-3</v>
      </c>
      <c r="X66" s="112">
        <v>600.88</v>
      </c>
      <c r="Y66" s="19">
        <f t="shared" si="37"/>
        <v>-2.8142589118198891E-2</v>
      </c>
      <c r="Z66" s="112">
        <v>571.29999999999995</v>
      </c>
      <c r="AA66" s="19">
        <f t="shared" si="38"/>
        <v>5.6866952789699665E-2</v>
      </c>
      <c r="AB66" s="112">
        <v>570.84</v>
      </c>
      <c r="AC66" s="19">
        <f t="shared" si="39"/>
        <v>1.2277686182342595E-3</v>
      </c>
      <c r="AD66" s="112">
        <v>697.97</v>
      </c>
      <c r="AE66" s="19">
        <f t="shared" si="40"/>
        <v>-3.4966678649448246E-2</v>
      </c>
      <c r="AF66" s="112">
        <v>541.72</v>
      </c>
      <c r="AG66" s="19">
        <f t="shared" si="41"/>
        <v>8.6393088552916275E-3</v>
      </c>
      <c r="AH66" s="112">
        <v>555.05999999999995</v>
      </c>
      <c r="AI66" s="19">
        <f t="shared" si="42"/>
        <v>1.0460251046022773E-3</v>
      </c>
      <c r="AJ66" s="112">
        <v>463.11</v>
      </c>
      <c r="AK66" s="19">
        <f t="shared" si="43"/>
        <v>-6.6122202056866253E-2</v>
      </c>
      <c r="AL66" s="112">
        <v>439.68</v>
      </c>
      <c r="AM66" s="19">
        <f t="shared" si="44"/>
        <v>-0.10287696388492151</v>
      </c>
      <c r="AN66" s="112">
        <v>476.58</v>
      </c>
      <c r="AO66" s="19">
        <f t="shared" si="45"/>
        <v>-0.17501038637307853</v>
      </c>
      <c r="AP66" s="112">
        <v>448.36</v>
      </c>
      <c r="AQ66" s="19">
        <f t="shared" si="46"/>
        <v>-0.12848423589783464</v>
      </c>
      <c r="AR66" s="112">
        <v>436.33</v>
      </c>
      <c r="AS66" s="19">
        <f t="shared" si="47"/>
        <v>-0.15756651349577178</v>
      </c>
      <c r="AT66" s="112">
        <f t="shared" si="48"/>
        <v>6432.2899999999991</v>
      </c>
      <c r="AU66" s="19">
        <f t="shared" si="49"/>
        <v>-4.9768214170697322E-2</v>
      </c>
      <c r="AV66" s="558"/>
      <c r="AW66" s="112">
        <v>629.29999999999995</v>
      </c>
      <c r="AX66" s="19"/>
      <c r="AY66" s="112">
        <v>618.28</v>
      </c>
      <c r="AZ66" s="19"/>
      <c r="BA66" s="112">
        <v>540.55999999999995</v>
      </c>
      <c r="BB66" s="19"/>
      <c r="BC66" s="112">
        <v>570.14</v>
      </c>
      <c r="BD66" s="19"/>
      <c r="BE66" s="142">
        <v>723.26</v>
      </c>
      <c r="BF66" s="19"/>
      <c r="BG66" s="142">
        <v>537.08000000000004</v>
      </c>
      <c r="BH66" s="19"/>
      <c r="BI66" s="142">
        <v>554.48</v>
      </c>
      <c r="BJ66" s="19"/>
      <c r="BK66" s="142">
        <v>495.9</v>
      </c>
      <c r="BL66" s="19"/>
      <c r="BM66" s="142">
        <v>490.1</v>
      </c>
      <c r="BN66" s="19"/>
      <c r="BO66" s="142">
        <v>577.67999999999995</v>
      </c>
      <c r="BP66" s="20"/>
      <c r="BQ66" s="142">
        <v>514.46</v>
      </c>
      <c r="BR66" s="20"/>
      <c r="BS66" s="142">
        <v>517.94000000000005</v>
      </c>
      <c r="BT66" s="20"/>
      <c r="BU66" s="112">
        <f t="shared" si="50"/>
        <v>6769.18</v>
      </c>
      <c r="BV66" s="19"/>
      <c r="BW66" s="23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1"/>
    </row>
    <row r="67" spans="1:88" s="77" customFormat="1" ht="27" customHeight="1">
      <c r="A67" s="597"/>
      <c r="B67" s="555" t="s">
        <v>628</v>
      </c>
      <c r="C67" s="112">
        <v>89.34</v>
      </c>
      <c r="D67" s="19">
        <f t="shared" si="26"/>
        <v>-4.0386680988184653E-2</v>
      </c>
      <c r="E67" s="112">
        <v>88.01</v>
      </c>
      <c r="F67" s="19">
        <f t="shared" si="27"/>
        <v>2.3917995444191487E-3</v>
      </c>
      <c r="G67" s="112">
        <v>82.21</v>
      </c>
      <c r="H67" s="19">
        <f t="shared" si="28"/>
        <v>-1.8388059701492598E-2</v>
      </c>
      <c r="I67" s="112">
        <v>80.209999999999994</v>
      </c>
      <c r="J67" s="19">
        <f t="shared" si="29"/>
        <v>-4.2840095465393802E-2</v>
      </c>
      <c r="K67" s="112">
        <v>91.67</v>
      </c>
      <c r="L67" s="19">
        <f t="shared" si="30"/>
        <v>-0.11181087103962783</v>
      </c>
      <c r="M67" s="112">
        <v>78.650000000000006</v>
      </c>
      <c r="N67" s="19">
        <f t="shared" si="31"/>
        <v>-3.2595325953259424E-2</v>
      </c>
      <c r="O67" s="112">
        <v>78.31</v>
      </c>
      <c r="P67" s="19">
        <f t="shared" si="32"/>
        <v>-4.0318627450980249E-2</v>
      </c>
      <c r="Q67" s="588"/>
      <c r="R67" s="126"/>
      <c r="S67" s="112">
        <f t="shared" si="33"/>
        <v>588.40000000000009</v>
      </c>
      <c r="T67" s="66">
        <f t="shared" si="34"/>
        <v>-0.15571371176031668</v>
      </c>
      <c r="U67" s="112">
        <f t="shared" si="35"/>
        <v>532.95999999999992</v>
      </c>
      <c r="V67" s="112">
        <v>93.1</v>
      </c>
      <c r="W67" s="19">
        <f t="shared" si="36"/>
        <v>-2.1030494216614071E-2</v>
      </c>
      <c r="X67" s="112">
        <v>87.8</v>
      </c>
      <c r="Y67" s="19">
        <f t="shared" si="37"/>
        <v>-6.1965811965811968E-2</v>
      </c>
      <c r="Z67" s="112">
        <v>83.75</v>
      </c>
      <c r="AA67" s="19">
        <f t="shared" si="38"/>
        <v>2.7607361963190247E-2</v>
      </c>
      <c r="AB67" s="112">
        <v>83.8</v>
      </c>
      <c r="AC67" s="19">
        <f t="shared" si="39"/>
        <v>-1.1918951132301459E-3</v>
      </c>
      <c r="AD67" s="112">
        <v>103.21</v>
      </c>
      <c r="AE67" s="19">
        <f t="shared" si="40"/>
        <v>-3.8117427772600188E-2</v>
      </c>
      <c r="AF67" s="112">
        <v>81.3</v>
      </c>
      <c r="AG67" s="19">
        <f t="shared" si="41"/>
        <v>2.6515151515151381E-2</v>
      </c>
      <c r="AH67" s="112">
        <v>81.599999999999994</v>
      </c>
      <c r="AI67" s="19">
        <f t="shared" si="42"/>
        <v>1.2269938650306678E-3</v>
      </c>
      <c r="AJ67" s="112">
        <v>82.36</v>
      </c>
      <c r="AK67" s="19">
        <f t="shared" si="43"/>
        <v>0.12513661202185777</v>
      </c>
      <c r="AL67" s="112">
        <v>78.23</v>
      </c>
      <c r="AM67" s="19">
        <f t="shared" si="44"/>
        <v>7.9034482758620683E-2</v>
      </c>
      <c r="AN67" s="112">
        <v>80.150000000000006</v>
      </c>
      <c r="AO67" s="19">
        <f t="shared" si="45"/>
        <v>-4.8099762470308782E-2</v>
      </c>
      <c r="AP67" s="112">
        <v>79.52</v>
      </c>
      <c r="AQ67" s="19">
        <f t="shared" si="46"/>
        <v>5.1851851851851816E-2</v>
      </c>
      <c r="AR67" s="112">
        <v>77.28</v>
      </c>
      <c r="AS67" s="19">
        <f t="shared" si="47"/>
        <v>7.5619295958277988E-3</v>
      </c>
      <c r="AT67" s="112">
        <f t="shared" si="48"/>
        <v>1012.0999999999999</v>
      </c>
      <c r="AU67" s="19">
        <f t="shared" si="49"/>
        <v>7.7666036045003217E-3</v>
      </c>
      <c r="AV67" s="558"/>
      <c r="AW67" s="112">
        <v>95.1</v>
      </c>
      <c r="AX67" s="19"/>
      <c r="AY67" s="112">
        <v>93.6</v>
      </c>
      <c r="AZ67" s="19"/>
      <c r="BA67" s="112">
        <v>81.5</v>
      </c>
      <c r="BB67" s="19"/>
      <c r="BC67" s="112">
        <v>83.9</v>
      </c>
      <c r="BD67" s="19"/>
      <c r="BE67" s="142">
        <v>107.3</v>
      </c>
      <c r="BF67" s="19"/>
      <c r="BG67" s="142">
        <v>79.2</v>
      </c>
      <c r="BH67" s="19"/>
      <c r="BI67" s="142">
        <v>81.5</v>
      </c>
      <c r="BJ67" s="19"/>
      <c r="BK67" s="142">
        <v>73.2</v>
      </c>
      <c r="BL67" s="19"/>
      <c r="BM67" s="142">
        <v>72.5</v>
      </c>
      <c r="BN67" s="19"/>
      <c r="BO67" s="142">
        <v>84.2</v>
      </c>
      <c r="BP67" s="20"/>
      <c r="BQ67" s="142">
        <v>75.599999999999994</v>
      </c>
      <c r="BR67" s="20"/>
      <c r="BS67" s="142">
        <v>76.7</v>
      </c>
      <c r="BT67" s="20"/>
      <c r="BU67" s="112">
        <f t="shared" si="50"/>
        <v>1004.3000000000002</v>
      </c>
      <c r="BV67" s="19"/>
      <c r="BW67" s="23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1"/>
    </row>
    <row r="68" spans="1:88" s="77" customFormat="1" ht="27" customHeight="1">
      <c r="A68" s="598"/>
      <c r="B68" s="555" t="s">
        <v>471</v>
      </c>
      <c r="C68" s="112">
        <v>213.52</v>
      </c>
      <c r="D68" s="19">
        <f t="shared" si="26"/>
        <v>-8.262083780880769E-2</v>
      </c>
      <c r="E68" s="112">
        <v>210.34</v>
      </c>
      <c r="F68" s="19">
        <f t="shared" si="27"/>
        <v>-4.1731207289293804E-2</v>
      </c>
      <c r="G68" s="112">
        <v>196.48</v>
      </c>
      <c r="H68" s="19">
        <f t="shared" si="28"/>
        <v>-6.1610469003725354E-2</v>
      </c>
      <c r="I68" s="112">
        <v>191.7</v>
      </c>
      <c r="J68" s="19">
        <f t="shared" si="29"/>
        <v>-8.4964200477327001E-2</v>
      </c>
      <c r="K68" s="112">
        <v>219.09</v>
      </c>
      <c r="L68" s="19">
        <f t="shared" si="30"/>
        <v>-0.15091268457156137</v>
      </c>
      <c r="M68" s="112">
        <v>187.97</v>
      </c>
      <c r="N68" s="19">
        <f t="shared" si="31"/>
        <v>-7.5178351783517838E-2</v>
      </c>
      <c r="O68" s="112">
        <v>187.16</v>
      </c>
      <c r="P68" s="19">
        <f t="shared" si="32"/>
        <v>-8.254901960784311E-2</v>
      </c>
      <c r="Q68" s="588"/>
      <c r="R68" s="126"/>
      <c r="S68" s="112">
        <f t="shared" si="33"/>
        <v>1406.26</v>
      </c>
      <c r="T68" s="66">
        <f t="shared" si="34"/>
        <v>-0.17573135920565974</v>
      </c>
      <c r="U68" s="112">
        <f t="shared" si="35"/>
        <v>1332.4099999999999</v>
      </c>
      <c r="V68" s="112">
        <v>232.75</v>
      </c>
      <c r="W68" s="19">
        <f t="shared" si="36"/>
        <v>-2.1030494216614071E-2</v>
      </c>
      <c r="X68" s="112">
        <v>219.5</v>
      </c>
      <c r="Y68" s="19">
        <f t="shared" si="37"/>
        <v>-6.1965811965811968E-2</v>
      </c>
      <c r="Z68" s="112">
        <v>209.38</v>
      </c>
      <c r="AA68" s="19">
        <f t="shared" si="38"/>
        <v>2.7631901840490691E-2</v>
      </c>
      <c r="AB68" s="112">
        <v>209.5</v>
      </c>
      <c r="AC68" s="19">
        <f t="shared" si="39"/>
        <v>-1.1918951132300348E-3</v>
      </c>
      <c r="AD68" s="112">
        <v>258.02999999999997</v>
      </c>
      <c r="AE68" s="19">
        <f t="shared" si="40"/>
        <v>-3.8098788443616138E-2</v>
      </c>
      <c r="AF68" s="112">
        <v>203.25</v>
      </c>
      <c r="AG68" s="19">
        <f t="shared" si="41"/>
        <v>2.6515151515151603E-2</v>
      </c>
      <c r="AH68" s="112">
        <v>204</v>
      </c>
      <c r="AI68" s="19">
        <f t="shared" si="42"/>
        <v>1.2269938650306678E-3</v>
      </c>
      <c r="AJ68" s="112">
        <v>169.66</v>
      </c>
      <c r="AK68" s="19">
        <f t="shared" si="43"/>
        <v>-7.2896174863387952E-2</v>
      </c>
      <c r="AL68" s="112">
        <v>161.15</v>
      </c>
      <c r="AM68" s="19">
        <f t="shared" si="44"/>
        <v>-0.11089655172413793</v>
      </c>
      <c r="AN68" s="112">
        <v>165.11</v>
      </c>
      <c r="AO68" s="19">
        <f t="shared" si="45"/>
        <v>-0.21562945368171016</v>
      </c>
      <c r="AP68" s="112">
        <v>163.81</v>
      </c>
      <c r="AQ68" s="19">
        <f t="shared" si="46"/>
        <v>-0.13328042328042322</v>
      </c>
      <c r="AR68" s="112">
        <v>159.19999999999999</v>
      </c>
      <c r="AS68" s="19">
        <f t="shared" si="47"/>
        <v>-0.16975228161668843</v>
      </c>
      <c r="AT68" s="112">
        <f t="shared" si="48"/>
        <v>2355.3399999999997</v>
      </c>
      <c r="AU68" s="19">
        <f t="shared" si="49"/>
        <v>-6.189783929104864E-2</v>
      </c>
      <c r="AV68" s="558"/>
      <c r="AW68" s="112">
        <v>237.75</v>
      </c>
      <c r="AX68" s="19"/>
      <c r="AY68" s="112">
        <v>234</v>
      </c>
      <c r="AZ68" s="19"/>
      <c r="BA68" s="112">
        <v>203.75</v>
      </c>
      <c r="BB68" s="19"/>
      <c r="BC68" s="112">
        <v>209.75</v>
      </c>
      <c r="BD68" s="19"/>
      <c r="BE68" s="142">
        <v>268.25</v>
      </c>
      <c r="BF68" s="19"/>
      <c r="BG68" s="142">
        <v>198</v>
      </c>
      <c r="BH68" s="19"/>
      <c r="BI68" s="142">
        <v>203.75</v>
      </c>
      <c r="BJ68" s="19"/>
      <c r="BK68" s="142">
        <v>183</v>
      </c>
      <c r="BL68" s="19"/>
      <c r="BM68" s="142">
        <v>181.25</v>
      </c>
      <c r="BN68" s="19"/>
      <c r="BO68" s="142">
        <v>210.5</v>
      </c>
      <c r="BP68" s="20"/>
      <c r="BQ68" s="142">
        <v>189</v>
      </c>
      <c r="BR68" s="20"/>
      <c r="BS68" s="142">
        <v>191.75</v>
      </c>
      <c r="BT68" s="20"/>
      <c r="BU68" s="112">
        <f t="shared" si="50"/>
        <v>2510.75</v>
      </c>
      <c r="BV68" s="19"/>
      <c r="BW68" s="23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1"/>
    </row>
    <row r="69" spans="1:88" s="76" customFormat="1" ht="27" customHeight="1">
      <c r="A69" s="716" t="s">
        <v>110</v>
      </c>
      <c r="B69" s="555" t="s">
        <v>626</v>
      </c>
      <c r="C69" s="112">
        <v>81.94</v>
      </c>
      <c r="D69" s="19">
        <f t="shared" ref="D69:D76" si="51">C69/V69-1</f>
        <v>-1.5735735735735723E-2</v>
      </c>
      <c r="E69" s="112">
        <v>84.13</v>
      </c>
      <c r="F69" s="19">
        <f t="shared" ref="F69:F76" si="52">E69/X69-1</f>
        <v>3.1510544384502071E-2</v>
      </c>
      <c r="G69" s="112">
        <v>79.849999999999994</v>
      </c>
      <c r="H69" s="19">
        <f t="shared" ref="H69:H76" si="53">G69/Z69-1</f>
        <v>-1.2612835414863466E-2</v>
      </c>
      <c r="I69" s="112">
        <v>79.06</v>
      </c>
      <c r="J69" s="19">
        <f t="shared" ref="J69:J76" si="54">I69/AB69-1</f>
        <v>-1.0884523958463732E-2</v>
      </c>
      <c r="K69" s="112">
        <v>81.67</v>
      </c>
      <c r="L69" s="19">
        <f t="shared" ref="L69:L76" si="55">K69/AD69-1</f>
        <v>-1.0660205935796419E-2</v>
      </c>
      <c r="M69" s="112">
        <v>68.19</v>
      </c>
      <c r="N69" s="19">
        <f t="shared" ref="N69:N76" si="56">M69/AF69-1</f>
        <v>-0.12397225077081198</v>
      </c>
      <c r="O69" s="112">
        <v>68.11</v>
      </c>
      <c r="P69" s="19">
        <f t="shared" ref="P69:P76" si="57">O69/AH69-1</f>
        <v>-0.11476475175461398</v>
      </c>
      <c r="Q69" s="588"/>
      <c r="R69" s="126"/>
      <c r="S69" s="556">
        <f t="shared" ref="S69:S76" si="58">C69+E69+G69+I69+K69+M69+O69+Q69</f>
        <v>542.95000000000005</v>
      </c>
      <c r="T69" s="66">
        <f t="shared" ref="T69:T76" si="59">S69/SUM(V69+X69+Z69+AB69+AD69+AF69+AH69+AJ69)-1</f>
        <v>-0.1503794695250763</v>
      </c>
      <c r="U69" s="112">
        <f t="shared" ref="U69:U76" si="60">V69+X69+Z69+AB69+AD69+AF69</f>
        <v>486</v>
      </c>
      <c r="V69" s="112">
        <v>83.25</v>
      </c>
      <c r="W69" s="19">
        <f t="shared" ref="W69:W76" si="61">V69/AW69-1</f>
        <v>2.1347073978652764E-2</v>
      </c>
      <c r="X69" s="112">
        <v>81.56</v>
      </c>
      <c r="Y69" s="19">
        <f t="shared" ref="Y69:Y76" si="62">X69/AY69-1</f>
        <v>-8.7083053503469898E-2</v>
      </c>
      <c r="Z69" s="112">
        <v>80.87</v>
      </c>
      <c r="AA69" s="19">
        <f t="shared" ref="AA69:AA76" si="63">Z69/BA69-1</f>
        <v>-1.8329691672736015E-2</v>
      </c>
      <c r="AB69" s="112">
        <v>79.930000000000007</v>
      </c>
      <c r="AC69" s="19">
        <f t="shared" ref="AC69:AC76" si="64">AB69/BC69-1</f>
        <v>-1.1256803562592732E-2</v>
      </c>
      <c r="AD69" s="112">
        <v>82.55</v>
      </c>
      <c r="AE69" s="19">
        <f t="shared" ref="AE69:AE76" si="65">AD69/BE69-1</f>
        <v>-1.1732311744283574E-2</v>
      </c>
      <c r="AF69" s="112">
        <v>77.84</v>
      </c>
      <c r="AG69" s="19">
        <f t="shared" ref="AG69:AG76" si="66">AF69/BG69-1</f>
        <v>-6.3824355374010322E-3</v>
      </c>
      <c r="AH69" s="112">
        <v>76.94</v>
      </c>
      <c r="AI69" s="19">
        <f t="shared" ref="AI69:AI76" si="67">AH69/BI69-1</f>
        <v>-1.1562178828365965E-2</v>
      </c>
      <c r="AJ69" s="112">
        <v>76.11</v>
      </c>
      <c r="AK69" s="19">
        <f t="shared" ref="AK69:AK76" si="68">AJ69/BK69-1</f>
        <v>-1.1044698544698472E-2</v>
      </c>
      <c r="AL69" s="112">
        <v>76.55</v>
      </c>
      <c r="AM69" s="19">
        <f t="shared" ref="AM69:AM76" si="69">AL69/BM69-1</f>
        <v>-1.0342598577892659E-2</v>
      </c>
      <c r="AN69" s="112">
        <v>82.84</v>
      </c>
      <c r="AO69" s="19">
        <f t="shared" ref="AO69:AO76" si="70">AN69/BO69-1</f>
        <v>-1.0983763132760282E-2</v>
      </c>
      <c r="AP69" s="112">
        <v>75.760000000000005</v>
      </c>
      <c r="AQ69" s="19">
        <f t="shared" ref="AQ69:AQ76" si="71">AP69/BQ69-1</f>
        <v>-1.0190749934674725E-2</v>
      </c>
      <c r="AR69" s="112">
        <v>70.38</v>
      </c>
      <c r="AS69" s="19">
        <f t="shared" ref="AS69:AS76" si="72">AR69/BS69-1</f>
        <v>-1.0683159966263789E-2</v>
      </c>
      <c r="AT69" s="112">
        <f t="shared" ref="AT69:AT76" si="73">V69+X69+Z69+AB69+AD69+AF69+AH69+AJ69+AL69+AN69+AP69+AR69</f>
        <v>944.58</v>
      </c>
      <c r="AU69" s="19">
        <f t="shared" ref="AU69:AU76" si="74">AT69/(AW69+AY69+BA69+BC69+BE69+BG69+BI69+BK69+BM69+BO69+BQ69+BS69)-1</f>
        <v>-1.5580544641647487E-2</v>
      </c>
      <c r="AV69" s="557"/>
      <c r="AW69" s="540">
        <v>81.510000000000005</v>
      </c>
      <c r="AX69" s="20">
        <f>AW69/BX69-1</f>
        <v>-0.12916666666666654</v>
      </c>
      <c r="AY69" s="540">
        <v>89.34</v>
      </c>
      <c r="AZ69" s="20">
        <f>AY69/BY69-1</f>
        <v>4.7607879924953078E-2</v>
      </c>
      <c r="BA69" s="540">
        <v>82.38</v>
      </c>
      <c r="BB69" s="20">
        <f>BA69/BZ69-1</f>
        <v>1.6033547113961433E-2</v>
      </c>
      <c r="BC69" s="540">
        <v>80.84</v>
      </c>
      <c r="BD69" s="20">
        <f>BC69/CA69-1</f>
        <v>-1.0162850495898157E-2</v>
      </c>
      <c r="BE69" s="560">
        <v>83.53</v>
      </c>
      <c r="BF69" s="20">
        <f>BE69/CB69-1</f>
        <v>-1.4395280235988239E-2</v>
      </c>
      <c r="BG69" s="560">
        <v>78.34</v>
      </c>
      <c r="BH69" s="20">
        <f>BG69/CC69-1</f>
        <v>-2.6469491736050621E-2</v>
      </c>
      <c r="BI69" s="560">
        <v>77.84</v>
      </c>
      <c r="BJ69" s="20">
        <f>BI69/CD69-1</f>
        <v>-2.0510884610544844E-2</v>
      </c>
      <c r="BK69" s="560">
        <v>76.959999999999994</v>
      </c>
      <c r="BL69" s="20">
        <f>BK69/CE69-1</f>
        <v>-2.2481900165121416E-2</v>
      </c>
      <c r="BM69" s="560">
        <v>77.349999999999994</v>
      </c>
      <c r="BN69" s="20">
        <f>BM69/CF69-1</f>
        <v>-1.0110058868697314E-2</v>
      </c>
      <c r="BO69" s="560">
        <v>83.76</v>
      </c>
      <c r="BP69" s="20">
        <f>BO69/CG69-1</f>
        <v>-2.4117441454036936E-2</v>
      </c>
      <c r="BQ69" s="560">
        <v>76.540000000000006</v>
      </c>
      <c r="BR69" s="20">
        <f>BQ69/CH69-1</f>
        <v>-1.2769250612665983E-2</v>
      </c>
      <c r="BS69" s="560">
        <v>71.14</v>
      </c>
      <c r="BT69" s="20">
        <f>BS69/CI69-1</f>
        <v>-1.4408423385979585E-2</v>
      </c>
      <c r="BU69" s="540">
        <f t="shared" ref="BU69:BU76" si="75">AW69+AY69+BA69+BC69+BE69+BG69+BI69+BK69+BM69+BO69+BQ69+BS69</f>
        <v>959.53000000000009</v>
      </c>
      <c r="BV69" s="20">
        <f>BU69/CJ69-1</f>
        <v>-1.961725910107992E-2</v>
      </c>
      <c r="BW69" s="22"/>
      <c r="BX69" s="548">
        <v>93.6</v>
      </c>
      <c r="BY69" s="548">
        <v>85.28</v>
      </c>
      <c r="BZ69" s="548">
        <v>81.08</v>
      </c>
      <c r="CA69" s="548">
        <v>81.67</v>
      </c>
      <c r="CB69" s="548">
        <v>84.75</v>
      </c>
      <c r="CC69" s="548">
        <v>80.47</v>
      </c>
      <c r="CD69" s="548">
        <v>79.47</v>
      </c>
      <c r="CE69" s="548">
        <v>78.73</v>
      </c>
      <c r="CF69" s="548">
        <v>78.14</v>
      </c>
      <c r="CG69" s="548">
        <v>85.83</v>
      </c>
      <c r="CH69" s="548">
        <v>77.53</v>
      </c>
      <c r="CI69" s="548">
        <v>72.180000000000007</v>
      </c>
      <c r="CJ69" s="540">
        <f>BX69+BY69+BZ69+CA69+CB69+CC69+CD69+CE69+CF69+CG69+CH69+CI69</f>
        <v>978.73</v>
      </c>
    </row>
    <row r="70" spans="1:88" s="77" customFormat="1" ht="27" customHeight="1">
      <c r="A70" s="597"/>
      <c r="B70" s="555" t="s">
        <v>627</v>
      </c>
      <c r="C70" s="112">
        <v>393.31</v>
      </c>
      <c r="D70" s="19">
        <f t="shared" si="51"/>
        <v>-1.5740740740740833E-2</v>
      </c>
      <c r="E70" s="112">
        <v>403.82</v>
      </c>
      <c r="F70" s="19">
        <f t="shared" si="52"/>
        <v>3.1495057345015232E-2</v>
      </c>
      <c r="G70" s="112">
        <v>383.28</v>
      </c>
      <c r="H70" s="19">
        <f t="shared" si="53"/>
        <v>-1.262300994384058E-2</v>
      </c>
      <c r="I70" s="112">
        <v>379.49</v>
      </c>
      <c r="J70" s="19">
        <f t="shared" si="54"/>
        <v>-1.0868998592503787E-2</v>
      </c>
      <c r="K70" s="112">
        <v>392.02</v>
      </c>
      <c r="L70" s="19">
        <f t="shared" si="55"/>
        <v>-1.0650111043811861E-2</v>
      </c>
      <c r="M70" s="112">
        <v>327.31</v>
      </c>
      <c r="N70" s="19">
        <f t="shared" si="56"/>
        <v>-0.12397291438053692</v>
      </c>
      <c r="O70" s="112">
        <v>326.93</v>
      </c>
      <c r="P70" s="19">
        <f t="shared" si="57"/>
        <v>-0.11475454225447457</v>
      </c>
      <c r="Q70" s="588"/>
      <c r="R70" s="126"/>
      <c r="S70" s="112">
        <f t="shared" si="58"/>
        <v>2606.16</v>
      </c>
      <c r="T70" s="66">
        <f t="shared" si="59"/>
        <v>-0.1503794695250763</v>
      </c>
      <c r="U70" s="112">
        <f t="shared" si="60"/>
        <v>2332.8000000000002</v>
      </c>
      <c r="V70" s="112">
        <v>399.6</v>
      </c>
      <c r="W70" s="19">
        <f t="shared" si="61"/>
        <v>2.134185303514391E-2</v>
      </c>
      <c r="X70" s="112">
        <v>391.49</v>
      </c>
      <c r="Y70" s="19">
        <f t="shared" si="62"/>
        <v>-8.7074131940395927E-2</v>
      </c>
      <c r="Z70" s="112">
        <v>388.18</v>
      </c>
      <c r="AA70" s="19">
        <f t="shared" si="63"/>
        <v>-1.8309645440291344E-2</v>
      </c>
      <c r="AB70" s="112">
        <v>383.66</v>
      </c>
      <c r="AC70" s="19">
        <f t="shared" si="64"/>
        <v>-1.1262015823518712E-2</v>
      </c>
      <c r="AD70" s="112">
        <v>396.24</v>
      </c>
      <c r="AE70" s="19">
        <f t="shared" si="65"/>
        <v>-1.1722452237242442E-2</v>
      </c>
      <c r="AF70" s="112">
        <v>373.63</v>
      </c>
      <c r="AG70" s="19">
        <f t="shared" si="66"/>
        <v>-6.3824694838177098E-3</v>
      </c>
      <c r="AH70" s="112">
        <v>369.31</v>
      </c>
      <c r="AI70" s="19">
        <f t="shared" si="67"/>
        <v>-1.1562240719428241E-2</v>
      </c>
      <c r="AJ70" s="112">
        <v>365.33</v>
      </c>
      <c r="AK70" s="19">
        <f t="shared" si="68"/>
        <v>-1.1044638748274438E-2</v>
      </c>
      <c r="AL70" s="112">
        <v>367.44</v>
      </c>
      <c r="AM70" s="19">
        <f t="shared" si="69"/>
        <v>-1.0342598577892659E-2</v>
      </c>
      <c r="AN70" s="112">
        <v>397.63</v>
      </c>
      <c r="AO70" s="19">
        <f t="shared" si="70"/>
        <v>-1.099365750528547E-2</v>
      </c>
      <c r="AP70" s="112">
        <v>363.65</v>
      </c>
      <c r="AQ70" s="19">
        <f t="shared" si="71"/>
        <v>-1.0179917798524785E-2</v>
      </c>
      <c r="AR70" s="112">
        <v>337.82</v>
      </c>
      <c r="AS70" s="19">
        <f t="shared" si="72"/>
        <v>-1.0689079567751336E-2</v>
      </c>
      <c r="AT70" s="112">
        <f t="shared" si="73"/>
        <v>4533.9799999999996</v>
      </c>
      <c r="AU70" s="19">
        <f t="shared" si="74"/>
        <v>-1.5578420793229464E-2</v>
      </c>
      <c r="AV70" s="558"/>
      <c r="AW70" s="112">
        <v>391.25</v>
      </c>
      <c r="AX70" s="19"/>
      <c r="AY70" s="112">
        <v>428.83</v>
      </c>
      <c r="AZ70" s="19"/>
      <c r="BA70" s="112">
        <v>395.42</v>
      </c>
      <c r="BB70" s="19"/>
      <c r="BC70" s="112">
        <v>388.03</v>
      </c>
      <c r="BD70" s="19"/>
      <c r="BE70" s="142">
        <v>400.94</v>
      </c>
      <c r="BF70" s="19"/>
      <c r="BG70" s="142">
        <v>376.03</v>
      </c>
      <c r="BH70" s="19"/>
      <c r="BI70" s="142">
        <v>373.63</v>
      </c>
      <c r="BJ70" s="19"/>
      <c r="BK70" s="142">
        <v>369.41</v>
      </c>
      <c r="BL70" s="19"/>
      <c r="BM70" s="142">
        <v>371.28</v>
      </c>
      <c r="BN70" s="19"/>
      <c r="BO70" s="142">
        <v>402.05</v>
      </c>
      <c r="BP70" s="20"/>
      <c r="BQ70" s="142">
        <v>367.39</v>
      </c>
      <c r="BR70" s="20"/>
      <c r="BS70" s="142">
        <v>341.47</v>
      </c>
      <c r="BT70" s="20"/>
      <c r="BU70" s="112">
        <f t="shared" si="75"/>
        <v>4605.7300000000005</v>
      </c>
      <c r="BV70" s="19"/>
      <c r="BW70" s="23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1"/>
    </row>
    <row r="71" spans="1:88" s="77" customFormat="1" ht="27" customHeight="1">
      <c r="A71" s="597"/>
      <c r="B71" s="555" t="s">
        <v>628</v>
      </c>
      <c r="C71" s="112">
        <v>61.24</v>
      </c>
      <c r="D71" s="19">
        <f t="shared" si="51"/>
        <v>-1.7645171639396828E-2</v>
      </c>
      <c r="E71" s="112">
        <v>62.47</v>
      </c>
      <c r="F71" s="19">
        <f t="shared" si="52"/>
        <v>2.1419228253760636E-2</v>
      </c>
      <c r="G71" s="112">
        <v>59.48</v>
      </c>
      <c r="H71" s="19">
        <f t="shared" si="53"/>
        <v>-7.3431241655541601E-3</v>
      </c>
      <c r="I71" s="112">
        <v>59.01</v>
      </c>
      <c r="J71" s="19">
        <f t="shared" si="54"/>
        <v>-1.0397450947509768E-2</v>
      </c>
      <c r="K71" s="112">
        <v>61.07</v>
      </c>
      <c r="L71" s="19">
        <f t="shared" si="55"/>
        <v>-6.6688353936238398E-3</v>
      </c>
      <c r="M71" s="112">
        <v>50.76</v>
      </c>
      <c r="N71" s="19">
        <f t="shared" si="56"/>
        <v>-0.13776116867674537</v>
      </c>
      <c r="O71" s="112">
        <v>50.71</v>
      </c>
      <c r="P71" s="19">
        <f t="shared" si="57"/>
        <v>-0.11946518492793889</v>
      </c>
      <c r="Q71" s="588"/>
      <c r="R71" s="126"/>
      <c r="S71" s="112">
        <f t="shared" si="58"/>
        <v>404.73999999999995</v>
      </c>
      <c r="T71" s="66">
        <f t="shared" si="59"/>
        <v>-0.15283824514400546</v>
      </c>
      <c r="U71" s="112">
        <f t="shared" si="60"/>
        <v>363.40000000000003</v>
      </c>
      <c r="V71" s="112">
        <v>62.34</v>
      </c>
      <c r="W71" s="19">
        <f t="shared" si="61"/>
        <v>4.1256054785368423E-2</v>
      </c>
      <c r="X71" s="112">
        <v>61.16</v>
      </c>
      <c r="Y71" s="19">
        <f t="shared" si="62"/>
        <v>-6.0955013050821405E-2</v>
      </c>
      <c r="Z71" s="112">
        <v>59.92</v>
      </c>
      <c r="AA71" s="19">
        <f t="shared" si="63"/>
        <v>-2.2831050228310446E-2</v>
      </c>
      <c r="AB71" s="112">
        <v>59.63</v>
      </c>
      <c r="AC71" s="19">
        <f t="shared" si="64"/>
        <v>-1.389118571192316E-2</v>
      </c>
      <c r="AD71" s="112">
        <v>61.48</v>
      </c>
      <c r="AE71" s="19">
        <f t="shared" si="65"/>
        <v>-1.5847606851288609E-2</v>
      </c>
      <c r="AF71" s="112">
        <v>58.87</v>
      </c>
      <c r="AG71" s="19">
        <f t="shared" si="66"/>
        <v>-2.1117392750249486E-2</v>
      </c>
      <c r="AH71" s="112">
        <v>57.59</v>
      </c>
      <c r="AI71" s="19">
        <f t="shared" si="67"/>
        <v>-2.1742823169695891E-2</v>
      </c>
      <c r="AJ71" s="112">
        <v>56.77</v>
      </c>
      <c r="AK71" s="19">
        <f t="shared" si="68"/>
        <v>-2.3563811489508035E-2</v>
      </c>
      <c r="AL71" s="112">
        <v>57.86</v>
      </c>
      <c r="AM71" s="19">
        <f t="shared" si="69"/>
        <v>-8.057603291616644E-3</v>
      </c>
      <c r="AN71" s="112">
        <v>62.38</v>
      </c>
      <c r="AO71" s="19">
        <f t="shared" si="70"/>
        <v>-1.1567105054666404E-2</v>
      </c>
      <c r="AP71" s="112">
        <v>57.41</v>
      </c>
      <c r="AQ71" s="19">
        <f t="shared" si="71"/>
        <v>-9.4893029675638951E-3</v>
      </c>
      <c r="AR71" s="112">
        <v>52.92</v>
      </c>
      <c r="AS71" s="19">
        <f t="shared" si="72"/>
        <v>-3.9215686274509776E-2</v>
      </c>
      <c r="AT71" s="112">
        <f t="shared" si="73"/>
        <v>708.32999999999993</v>
      </c>
      <c r="AU71" s="19">
        <f t="shared" si="74"/>
        <v>-1.7422907794532039E-2</v>
      </c>
      <c r="AV71" s="558"/>
      <c r="AW71" s="112">
        <v>59.87</v>
      </c>
      <c r="AX71" s="19"/>
      <c r="AY71" s="112">
        <v>65.13</v>
      </c>
      <c r="AZ71" s="19"/>
      <c r="BA71" s="112">
        <v>61.32</v>
      </c>
      <c r="BB71" s="19"/>
      <c r="BC71" s="112">
        <v>60.47</v>
      </c>
      <c r="BD71" s="19"/>
      <c r="BE71" s="142">
        <v>62.47</v>
      </c>
      <c r="BF71" s="19"/>
      <c r="BG71" s="142">
        <v>60.14</v>
      </c>
      <c r="BH71" s="19"/>
      <c r="BI71" s="142">
        <v>58.87</v>
      </c>
      <c r="BJ71" s="19"/>
      <c r="BK71" s="142">
        <v>58.14</v>
      </c>
      <c r="BL71" s="19"/>
      <c r="BM71" s="142">
        <v>58.33</v>
      </c>
      <c r="BN71" s="19"/>
      <c r="BO71" s="142">
        <v>63.11</v>
      </c>
      <c r="BP71" s="20"/>
      <c r="BQ71" s="142">
        <v>57.96</v>
      </c>
      <c r="BR71" s="20"/>
      <c r="BS71" s="142">
        <v>55.08</v>
      </c>
      <c r="BT71" s="20"/>
      <c r="BU71" s="112">
        <f t="shared" si="75"/>
        <v>720.8900000000001</v>
      </c>
      <c r="BV71" s="19"/>
      <c r="BW71" s="23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1"/>
    </row>
    <row r="72" spans="1:88" s="77" customFormat="1" ht="27" customHeight="1">
      <c r="A72" s="598"/>
      <c r="B72" s="555" t="s">
        <v>471</v>
      </c>
      <c r="C72" s="112">
        <v>195.97</v>
      </c>
      <c r="D72" s="19">
        <f t="shared" si="51"/>
        <v>-1.7644994736578323E-2</v>
      </c>
      <c r="E72" s="112">
        <v>199.9</v>
      </c>
      <c r="F72" s="19">
        <f t="shared" si="52"/>
        <v>2.1409227939297892E-2</v>
      </c>
      <c r="G72" s="112">
        <v>190.34</v>
      </c>
      <c r="H72" s="19">
        <f t="shared" si="53"/>
        <v>-7.3015541879628554E-3</v>
      </c>
      <c r="I72" s="112">
        <v>188.83</v>
      </c>
      <c r="J72" s="19">
        <f t="shared" si="54"/>
        <v>-1.0428676239387813E-2</v>
      </c>
      <c r="K72" s="112">
        <v>195.42</v>
      </c>
      <c r="L72" s="19">
        <f t="shared" si="55"/>
        <v>-6.7093626105521054E-3</v>
      </c>
      <c r="M72" s="112">
        <v>162.43</v>
      </c>
      <c r="N72" s="19">
        <f t="shared" si="56"/>
        <v>-0.13775347701454499</v>
      </c>
      <c r="O72" s="112">
        <v>162.27000000000001</v>
      </c>
      <c r="P72" s="19">
        <f t="shared" si="57"/>
        <v>-0.1194855933582939</v>
      </c>
      <c r="Q72" s="588"/>
      <c r="R72" s="126"/>
      <c r="S72" s="112">
        <f t="shared" si="58"/>
        <v>1295.1600000000001</v>
      </c>
      <c r="T72" s="66">
        <f t="shared" si="59"/>
        <v>-0.15284236965522657</v>
      </c>
      <c r="U72" s="112">
        <f t="shared" si="60"/>
        <v>1162.8800000000001</v>
      </c>
      <c r="V72" s="112">
        <v>199.49</v>
      </c>
      <c r="W72" s="19">
        <f t="shared" si="61"/>
        <v>4.1288234680029179E-2</v>
      </c>
      <c r="X72" s="112">
        <v>195.71</v>
      </c>
      <c r="Y72" s="19">
        <f t="shared" si="62"/>
        <v>-6.0982631225410144E-2</v>
      </c>
      <c r="Z72" s="112">
        <v>191.74</v>
      </c>
      <c r="AA72" s="19">
        <f t="shared" si="63"/>
        <v>-2.2831515645703737E-2</v>
      </c>
      <c r="AB72" s="112">
        <v>190.82</v>
      </c>
      <c r="AC72" s="19">
        <f t="shared" si="64"/>
        <v>-1.3850129198966443E-2</v>
      </c>
      <c r="AD72" s="112">
        <v>196.74</v>
      </c>
      <c r="AE72" s="19">
        <f t="shared" si="65"/>
        <v>-1.5807903951975955E-2</v>
      </c>
      <c r="AF72" s="112">
        <v>188.38</v>
      </c>
      <c r="AG72" s="19">
        <f t="shared" si="66"/>
        <v>-2.1148350220836498E-2</v>
      </c>
      <c r="AH72" s="112">
        <v>184.29</v>
      </c>
      <c r="AI72" s="19">
        <f t="shared" si="67"/>
        <v>-2.1711434334855118E-2</v>
      </c>
      <c r="AJ72" s="112">
        <v>181.66</v>
      </c>
      <c r="AK72" s="19">
        <f t="shared" si="68"/>
        <v>-2.3595807578608019E-2</v>
      </c>
      <c r="AL72" s="112">
        <v>185.15</v>
      </c>
      <c r="AM72" s="19">
        <f t="shared" si="69"/>
        <v>-8.0895746276652414E-3</v>
      </c>
      <c r="AN72" s="112">
        <v>199.62</v>
      </c>
      <c r="AO72" s="19">
        <f t="shared" si="70"/>
        <v>-1.1537509284476277E-2</v>
      </c>
      <c r="AP72" s="112">
        <v>183.71</v>
      </c>
      <c r="AQ72" s="19">
        <f t="shared" si="71"/>
        <v>-9.4894052946568053E-3</v>
      </c>
      <c r="AR72" s="112">
        <v>169.34</v>
      </c>
      <c r="AS72" s="19">
        <f t="shared" si="72"/>
        <v>-3.9260183819357697E-2</v>
      </c>
      <c r="AT72" s="112">
        <f t="shared" si="73"/>
        <v>2266.6500000000005</v>
      </c>
      <c r="AU72" s="19">
        <f t="shared" si="74"/>
        <v>-1.7422101229387255E-2</v>
      </c>
      <c r="AV72" s="558"/>
      <c r="AW72" s="112">
        <v>191.58</v>
      </c>
      <c r="AX72" s="19"/>
      <c r="AY72" s="112">
        <v>208.42</v>
      </c>
      <c r="AZ72" s="19"/>
      <c r="BA72" s="112">
        <v>196.22</v>
      </c>
      <c r="BB72" s="19"/>
      <c r="BC72" s="112">
        <v>193.5</v>
      </c>
      <c r="BD72" s="19"/>
      <c r="BE72" s="142">
        <v>199.9</v>
      </c>
      <c r="BF72" s="19"/>
      <c r="BG72" s="142">
        <v>192.45</v>
      </c>
      <c r="BH72" s="19"/>
      <c r="BI72" s="142">
        <v>188.38</v>
      </c>
      <c r="BJ72" s="19"/>
      <c r="BK72" s="142">
        <v>186.05</v>
      </c>
      <c r="BL72" s="19"/>
      <c r="BM72" s="142">
        <v>186.66</v>
      </c>
      <c r="BN72" s="19"/>
      <c r="BO72" s="142">
        <v>201.95</v>
      </c>
      <c r="BP72" s="20"/>
      <c r="BQ72" s="142">
        <v>185.47</v>
      </c>
      <c r="BR72" s="20"/>
      <c r="BS72" s="142">
        <v>176.26</v>
      </c>
      <c r="BT72" s="20"/>
      <c r="BU72" s="112">
        <f t="shared" si="75"/>
        <v>2306.84</v>
      </c>
      <c r="BV72" s="19"/>
      <c r="BW72" s="23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1"/>
    </row>
    <row r="73" spans="1:88" s="76" customFormat="1" ht="27" customHeight="1">
      <c r="A73" s="716" t="s">
        <v>112</v>
      </c>
      <c r="B73" s="555" t="s">
        <v>626</v>
      </c>
      <c r="C73" s="112">
        <v>15.84</v>
      </c>
      <c r="D73" s="19">
        <f t="shared" si="51"/>
        <v>-3.7735849056603765E-3</v>
      </c>
      <c r="E73" s="112">
        <v>15.86</v>
      </c>
      <c r="F73" s="19">
        <f t="shared" si="52"/>
        <v>-1.8879798615482057E-3</v>
      </c>
      <c r="G73" s="112">
        <v>15.87</v>
      </c>
      <c r="H73" s="19">
        <f t="shared" si="53"/>
        <v>-2.5141420490257804E-3</v>
      </c>
      <c r="I73" s="112">
        <v>15.88</v>
      </c>
      <c r="J73" s="19">
        <f t="shared" si="54"/>
        <v>-4.3887147335421872E-3</v>
      </c>
      <c r="K73" s="112">
        <v>15.98</v>
      </c>
      <c r="L73" s="19">
        <f t="shared" si="55"/>
        <v>0</v>
      </c>
      <c r="M73" s="112">
        <v>16.010000000000002</v>
      </c>
      <c r="N73" s="19">
        <f t="shared" si="56"/>
        <v>6.250000000000977E-4</v>
      </c>
      <c r="O73" s="112">
        <v>16.05</v>
      </c>
      <c r="P73" s="19">
        <f t="shared" si="57"/>
        <v>-3.1055900621118626E-3</v>
      </c>
      <c r="Q73" s="588"/>
      <c r="R73" s="126"/>
      <c r="S73" s="556">
        <f t="shared" si="58"/>
        <v>111.49000000000001</v>
      </c>
      <c r="T73" s="66">
        <f t="shared" si="59"/>
        <v>-0.12734815278647471</v>
      </c>
      <c r="U73" s="112">
        <f t="shared" si="60"/>
        <v>95.63000000000001</v>
      </c>
      <c r="V73" s="112">
        <v>15.9</v>
      </c>
      <c r="W73" s="19">
        <f t="shared" si="61"/>
        <v>2.8460543337645472E-2</v>
      </c>
      <c r="X73" s="112">
        <v>15.89</v>
      </c>
      <c r="Y73" s="19">
        <f t="shared" si="62"/>
        <v>2.6485788113695063E-2</v>
      </c>
      <c r="Z73" s="112">
        <v>15.91</v>
      </c>
      <c r="AA73" s="19">
        <f t="shared" si="63"/>
        <v>2.8442146089204812E-2</v>
      </c>
      <c r="AB73" s="112">
        <v>15.95</v>
      </c>
      <c r="AC73" s="19">
        <f t="shared" si="64"/>
        <v>3.0361757105943132E-2</v>
      </c>
      <c r="AD73" s="112">
        <v>15.98</v>
      </c>
      <c r="AE73" s="19">
        <f t="shared" si="65"/>
        <v>3.1633311814073695E-2</v>
      </c>
      <c r="AF73" s="112">
        <v>16</v>
      </c>
      <c r="AG73" s="19">
        <f t="shared" si="66"/>
        <v>3.2258064516129004E-2</v>
      </c>
      <c r="AH73" s="112">
        <v>16.100000000000001</v>
      </c>
      <c r="AI73" s="19">
        <f t="shared" si="67"/>
        <v>2.2222222222222365E-2</v>
      </c>
      <c r="AJ73" s="112">
        <v>16.03</v>
      </c>
      <c r="AK73" s="19">
        <f t="shared" si="68"/>
        <v>1.7131979695431454E-2</v>
      </c>
      <c r="AL73" s="112">
        <v>16.04</v>
      </c>
      <c r="AM73" s="19">
        <f t="shared" si="69"/>
        <v>2.8205128205128105E-2</v>
      </c>
      <c r="AN73" s="112">
        <v>16</v>
      </c>
      <c r="AO73" s="19">
        <f t="shared" si="70"/>
        <v>3.1592520954223158E-2</v>
      </c>
      <c r="AP73" s="112">
        <v>15.8</v>
      </c>
      <c r="AQ73" s="19">
        <f t="shared" si="71"/>
        <v>2.0012911555842505E-2</v>
      </c>
      <c r="AR73" s="112">
        <v>15.85</v>
      </c>
      <c r="AS73" s="19">
        <f t="shared" si="72"/>
        <v>3.2573289902280145E-2</v>
      </c>
      <c r="AT73" s="112">
        <f t="shared" si="73"/>
        <v>191.45000000000002</v>
      </c>
      <c r="AU73" s="19">
        <f t="shared" si="74"/>
        <v>2.7422990232907729E-2</v>
      </c>
      <c r="AV73" s="557"/>
      <c r="AW73" s="540">
        <v>15.46</v>
      </c>
      <c r="AX73" s="20">
        <f>AW73/BX73-1</f>
        <v>1.2953367875647714E-3</v>
      </c>
      <c r="AY73" s="540">
        <v>15.48</v>
      </c>
      <c r="AZ73" s="20">
        <f>AY73/BY73-1</f>
        <v>1.2936610608020871E-3</v>
      </c>
      <c r="BA73" s="540">
        <v>15.47</v>
      </c>
      <c r="BB73" s="20">
        <f>BA73/BZ73-1</f>
        <v>-6.4599483204130781E-4</v>
      </c>
      <c r="BC73" s="540">
        <v>15.48</v>
      </c>
      <c r="BD73" s="20">
        <f>BC73/CA73-1</f>
        <v>-1.290322580645098E-3</v>
      </c>
      <c r="BE73" s="560">
        <v>15.49</v>
      </c>
      <c r="BF73" s="20">
        <f>BE73/CB73-1</f>
        <v>-1.3375796178343946E-2</v>
      </c>
      <c r="BG73" s="560">
        <v>15.5</v>
      </c>
      <c r="BH73" s="20">
        <f>BG73/CC73-1</f>
        <v>0</v>
      </c>
      <c r="BI73" s="560">
        <v>15.75</v>
      </c>
      <c r="BJ73" s="20">
        <f>BI73/CD73-1</f>
        <v>1.156069364161838E-2</v>
      </c>
      <c r="BK73" s="560">
        <v>15.76</v>
      </c>
      <c r="BL73" s="20">
        <f>BK73/CE73-1</f>
        <v>1.5463917525773141E-2</v>
      </c>
      <c r="BM73" s="560">
        <v>15.6</v>
      </c>
      <c r="BN73" s="20">
        <f>BM73/CF73-1</f>
        <v>3.215434083601254E-3</v>
      </c>
      <c r="BO73" s="560">
        <v>15.51</v>
      </c>
      <c r="BP73" s="20">
        <f>BO73/CG73-1</f>
        <v>-3.8535645472062008E-3</v>
      </c>
      <c r="BQ73" s="560">
        <v>15.49</v>
      </c>
      <c r="BR73" s="20">
        <f>BQ73/CH73-1</f>
        <v>-4.4987146529563704E-3</v>
      </c>
      <c r="BS73" s="560">
        <v>15.35</v>
      </c>
      <c r="BT73" s="20">
        <f>BS73/CI73-1</f>
        <v>-8.3979328165375566E-3</v>
      </c>
      <c r="BU73" s="540">
        <f t="shared" si="75"/>
        <v>186.34</v>
      </c>
      <c r="BV73" s="20">
        <f>BU73/CJ73-1</f>
        <v>5.3668223045200136E-5</v>
      </c>
      <c r="BW73" s="22"/>
      <c r="BX73" s="548">
        <v>15.44</v>
      </c>
      <c r="BY73" s="548">
        <v>15.46</v>
      </c>
      <c r="BZ73" s="548">
        <v>15.48</v>
      </c>
      <c r="CA73" s="548">
        <v>15.5</v>
      </c>
      <c r="CB73" s="548">
        <v>15.7</v>
      </c>
      <c r="CC73" s="548">
        <v>15.5</v>
      </c>
      <c r="CD73" s="548">
        <v>15.57</v>
      </c>
      <c r="CE73" s="548">
        <v>15.52</v>
      </c>
      <c r="CF73" s="548">
        <v>15.55</v>
      </c>
      <c r="CG73" s="548">
        <v>15.57</v>
      </c>
      <c r="CH73" s="548">
        <v>15.56</v>
      </c>
      <c r="CI73" s="548">
        <v>15.48</v>
      </c>
      <c r="CJ73" s="540">
        <f>BX73+BY73+BZ73+CA73+CB73+CC73+CD73+CE73+CF73+CG73+CH73+CI73</f>
        <v>186.32999999999998</v>
      </c>
    </row>
    <row r="74" spans="1:88" s="77" customFormat="1" ht="27" customHeight="1">
      <c r="A74" s="597"/>
      <c r="B74" s="555" t="s">
        <v>627</v>
      </c>
      <c r="C74" s="112">
        <v>79.2</v>
      </c>
      <c r="D74" s="19">
        <f t="shared" si="51"/>
        <v>0.24528301886792447</v>
      </c>
      <c r="E74" s="112">
        <v>79.3</v>
      </c>
      <c r="F74" s="19">
        <f t="shared" si="52"/>
        <v>0.24764002517306483</v>
      </c>
      <c r="G74" s="112">
        <v>79.349999999999994</v>
      </c>
      <c r="H74" s="19">
        <f t="shared" si="53"/>
        <v>0.24685732243871761</v>
      </c>
      <c r="I74" s="112">
        <v>79.400000000000006</v>
      </c>
      <c r="J74" s="19">
        <f t="shared" si="54"/>
        <v>0.24451410658307227</v>
      </c>
      <c r="K74" s="112">
        <v>79.900000000000006</v>
      </c>
      <c r="L74" s="19">
        <f t="shared" si="55"/>
        <v>0.25</v>
      </c>
      <c r="M74" s="112">
        <v>80.05</v>
      </c>
      <c r="N74" s="19">
        <f t="shared" si="56"/>
        <v>0.25078124999999996</v>
      </c>
      <c r="O74" s="112">
        <v>80.25</v>
      </c>
      <c r="P74" s="19">
        <f t="shared" si="57"/>
        <v>0.24611801242236009</v>
      </c>
      <c r="Q74" s="588"/>
      <c r="R74" s="126"/>
      <c r="S74" s="112">
        <f t="shared" si="58"/>
        <v>557.45000000000005</v>
      </c>
      <c r="T74" s="66">
        <f t="shared" si="59"/>
        <v>9.0814809016906528E-2</v>
      </c>
      <c r="U74" s="112">
        <f t="shared" si="60"/>
        <v>382.52000000000004</v>
      </c>
      <c r="V74" s="112">
        <v>63.6</v>
      </c>
      <c r="W74" s="19">
        <f t="shared" si="61"/>
        <v>2.8460543337645472E-2</v>
      </c>
      <c r="X74" s="112">
        <v>63.56</v>
      </c>
      <c r="Y74" s="19">
        <f t="shared" si="62"/>
        <v>2.6485788113695063E-2</v>
      </c>
      <c r="Z74" s="112">
        <v>63.64</v>
      </c>
      <c r="AA74" s="19">
        <f t="shared" si="63"/>
        <v>2.8442146089204812E-2</v>
      </c>
      <c r="AB74" s="112">
        <v>63.8</v>
      </c>
      <c r="AC74" s="19">
        <f t="shared" si="64"/>
        <v>3.0361757105943132E-2</v>
      </c>
      <c r="AD74" s="112">
        <v>63.92</v>
      </c>
      <c r="AE74" s="19">
        <f t="shared" si="65"/>
        <v>3.1633311814073695E-2</v>
      </c>
      <c r="AF74" s="112">
        <v>64</v>
      </c>
      <c r="AG74" s="19">
        <f t="shared" si="66"/>
        <v>3.2258064516129004E-2</v>
      </c>
      <c r="AH74" s="112">
        <v>64.400000000000006</v>
      </c>
      <c r="AI74" s="19">
        <f t="shared" si="67"/>
        <v>-0.25660856516218389</v>
      </c>
      <c r="AJ74" s="112">
        <v>64.12</v>
      </c>
      <c r="AK74" s="19">
        <f t="shared" si="68"/>
        <v>-0.26026765113059525</v>
      </c>
      <c r="AL74" s="112">
        <v>64.16</v>
      </c>
      <c r="AM74" s="19">
        <f t="shared" si="69"/>
        <v>2.8205128205128105E-2</v>
      </c>
      <c r="AN74" s="112">
        <v>64</v>
      </c>
      <c r="AO74" s="19">
        <f t="shared" si="70"/>
        <v>3.1592520954223158E-2</v>
      </c>
      <c r="AP74" s="112">
        <v>63.2</v>
      </c>
      <c r="AQ74" s="19">
        <f t="shared" si="71"/>
        <v>2.0012911555842505E-2</v>
      </c>
      <c r="AR74" s="112">
        <v>63.4</v>
      </c>
      <c r="AS74" s="19">
        <f t="shared" si="72"/>
        <v>3.2573289902280145E-2</v>
      </c>
      <c r="AT74" s="112">
        <f t="shared" si="73"/>
        <v>765.80000000000007</v>
      </c>
      <c r="AU74" s="19">
        <f t="shared" si="74"/>
        <v>-3.384933701727133E-2</v>
      </c>
      <c r="AV74" s="558"/>
      <c r="AW74" s="112">
        <v>61.84</v>
      </c>
      <c r="AX74" s="19"/>
      <c r="AY74" s="112">
        <v>61.92</v>
      </c>
      <c r="AZ74" s="19"/>
      <c r="BA74" s="112">
        <v>61.88</v>
      </c>
      <c r="BB74" s="19"/>
      <c r="BC74" s="112">
        <v>61.92</v>
      </c>
      <c r="BD74" s="19"/>
      <c r="BE74" s="142">
        <v>61.96</v>
      </c>
      <c r="BF74" s="19"/>
      <c r="BG74" s="142">
        <v>62</v>
      </c>
      <c r="BH74" s="19"/>
      <c r="BI74" s="142">
        <v>86.63</v>
      </c>
      <c r="BJ74" s="19"/>
      <c r="BK74" s="142">
        <v>86.68</v>
      </c>
      <c r="BL74" s="19"/>
      <c r="BM74" s="142">
        <v>62.4</v>
      </c>
      <c r="BN74" s="19"/>
      <c r="BO74" s="142">
        <v>62.04</v>
      </c>
      <c r="BP74" s="20"/>
      <c r="BQ74" s="142">
        <v>61.96</v>
      </c>
      <c r="BR74" s="20"/>
      <c r="BS74" s="142">
        <v>61.4</v>
      </c>
      <c r="BT74" s="20"/>
      <c r="BU74" s="112">
        <f t="shared" si="75"/>
        <v>792.62999999999988</v>
      </c>
      <c r="BV74" s="19"/>
      <c r="BW74" s="23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1"/>
    </row>
    <row r="75" spans="1:88" s="77" customFormat="1" ht="27" customHeight="1">
      <c r="A75" s="597"/>
      <c r="B75" s="555" t="s">
        <v>628</v>
      </c>
      <c r="C75" s="112">
        <v>13.45</v>
      </c>
      <c r="D75" s="19">
        <f t="shared" si="51"/>
        <v>-3.7037037037037646E-3</v>
      </c>
      <c r="E75" s="112">
        <v>13.48</v>
      </c>
      <c r="F75" s="19">
        <f t="shared" si="52"/>
        <v>-7.4128984432908496E-4</v>
      </c>
      <c r="G75" s="112">
        <v>13.49</v>
      </c>
      <c r="H75" s="19">
        <f t="shared" si="53"/>
        <v>-1.4803849000739611E-3</v>
      </c>
      <c r="I75" s="112">
        <v>13.5</v>
      </c>
      <c r="J75" s="19">
        <f t="shared" si="54"/>
        <v>-3.6900369003690647E-3</v>
      </c>
      <c r="K75" s="112">
        <v>13.6</v>
      </c>
      <c r="L75" s="19">
        <f t="shared" si="55"/>
        <v>1.4727540500736325E-3</v>
      </c>
      <c r="M75" s="112">
        <v>13.62</v>
      </c>
      <c r="N75" s="19">
        <f t="shared" si="56"/>
        <v>1.4705882352941124E-3</v>
      </c>
      <c r="O75" s="112">
        <v>13.63</v>
      </c>
      <c r="P75" s="19">
        <f t="shared" si="57"/>
        <v>7.3421439060217253E-4</v>
      </c>
      <c r="Q75" s="588"/>
      <c r="R75" s="126"/>
      <c r="S75" s="112">
        <f t="shared" si="58"/>
        <v>94.77</v>
      </c>
      <c r="T75" s="66">
        <f t="shared" si="59"/>
        <v>-0.12638274336283184</v>
      </c>
      <c r="U75" s="112">
        <f t="shared" si="60"/>
        <v>81.22999999999999</v>
      </c>
      <c r="V75" s="112">
        <v>13.5</v>
      </c>
      <c r="W75" s="19">
        <f t="shared" si="61"/>
        <v>2.2727272727272707E-2</v>
      </c>
      <c r="X75" s="112">
        <v>13.49</v>
      </c>
      <c r="Y75" s="19">
        <f t="shared" si="62"/>
        <v>2.0423600605143699E-2</v>
      </c>
      <c r="Z75" s="112">
        <v>13.51</v>
      </c>
      <c r="AA75" s="19">
        <f t="shared" si="63"/>
        <v>2.3484848484848442E-2</v>
      </c>
      <c r="AB75" s="112">
        <v>13.55</v>
      </c>
      <c r="AC75" s="19">
        <f t="shared" si="64"/>
        <v>2.4187452758881456E-2</v>
      </c>
      <c r="AD75" s="112">
        <v>13.58</v>
      </c>
      <c r="AE75" s="19">
        <f t="shared" si="65"/>
        <v>2.5679758308157163E-2</v>
      </c>
      <c r="AF75" s="112">
        <v>13.6</v>
      </c>
      <c r="AG75" s="19">
        <f t="shared" si="66"/>
        <v>2.564102564102555E-2</v>
      </c>
      <c r="AH75" s="112">
        <v>13.62</v>
      </c>
      <c r="AI75" s="19">
        <f t="shared" si="67"/>
        <v>4.7692307692307701E-2</v>
      </c>
      <c r="AJ75" s="112">
        <v>13.63</v>
      </c>
      <c r="AK75" s="19">
        <f t="shared" si="68"/>
        <v>4.0458015267175629E-2</v>
      </c>
      <c r="AL75" s="112">
        <v>13.64</v>
      </c>
      <c r="AM75" s="19">
        <f t="shared" si="69"/>
        <v>2.7108433734939874E-2</v>
      </c>
      <c r="AN75" s="112">
        <v>13.6</v>
      </c>
      <c r="AO75" s="19">
        <f t="shared" si="70"/>
        <v>2.6415094339622636E-2</v>
      </c>
      <c r="AP75" s="112">
        <v>13.45</v>
      </c>
      <c r="AQ75" s="19">
        <f t="shared" si="71"/>
        <v>1.8168054504163367E-2</v>
      </c>
      <c r="AR75" s="112">
        <v>13.47</v>
      </c>
      <c r="AS75" s="19">
        <f t="shared" si="72"/>
        <v>2.4334600760456349E-2</v>
      </c>
      <c r="AT75" s="112">
        <f t="shared" si="73"/>
        <v>162.63999999999999</v>
      </c>
      <c r="AU75" s="19">
        <f t="shared" si="74"/>
        <v>2.715675129468198E-2</v>
      </c>
      <c r="AV75" s="558"/>
      <c r="AW75" s="112">
        <v>13.2</v>
      </c>
      <c r="AX75" s="19"/>
      <c r="AY75" s="112">
        <v>13.22</v>
      </c>
      <c r="AZ75" s="19"/>
      <c r="BA75" s="112">
        <v>13.2</v>
      </c>
      <c r="BB75" s="19"/>
      <c r="BC75" s="112">
        <v>13.23</v>
      </c>
      <c r="BD75" s="19"/>
      <c r="BE75" s="142">
        <v>13.24</v>
      </c>
      <c r="BF75" s="19"/>
      <c r="BG75" s="142">
        <v>13.26</v>
      </c>
      <c r="BH75" s="19"/>
      <c r="BI75" s="142">
        <v>13</v>
      </c>
      <c r="BJ75" s="19"/>
      <c r="BK75" s="142">
        <v>13.1</v>
      </c>
      <c r="BL75" s="19"/>
      <c r="BM75" s="142">
        <v>13.28</v>
      </c>
      <c r="BN75" s="19"/>
      <c r="BO75" s="142">
        <v>13.25</v>
      </c>
      <c r="BP75" s="20"/>
      <c r="BQ75" s="142">
        <v>13.21</v>
      </c>
      <c r="BR75" s="20"/>
      <c r="BS75" s="142">
        <v>13.15</v>
      </c>
      <c r="BT75" s="20"/>
      <c r="BU75" s="112">
        <f t="shared" si="75"/>
        <v>158.34000000000003</v>
      </c>
      <c r="BV75" s="19"/>
      <c r="BW75" s="23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1"/>
    </row>
    <row r="76" spans="1:88" s="77" customFormat="1" ht="27" customHeight="1">
      <c r="A76" s="598"/>
      <c r="B76" s="555" t="s">
        <v>471</v>
      </c>
      <c r="C76" s="112">
        <v>53.8</v>
      </c>
      <c r="D76" s="19">
        <f t="shared" si="51"/>
        <v>0.13862433862433865</v>
      </c>
      <c r="E76" s="112">
        <v>53.92</v>
      </c>
      <c r="F76" s="19">
        <f t="shared" si="52"/>
        <v>0.14188903007200349</v>
      </c>
      <c r="G76" s="112">
        <v>53.96</v>
      </c>
      <c r="H76" s="19">
        <f t="shared" si="53"/>
        <v>0.14104461831253978</v>
      </c>
      <c r="I76" s="112">
        <v>54</v>
      </c>
      <c r="J76" s="19">
        <f t="shared" si="54"/>
        <v>0.13851992409867164</v>
      </c>
      <c r="K76" s="112">
        <v>54.4</v>
      </c>
      <c r="L76" s="19">
        <f t="shared" si="55"/>
        <v>0.14454029034294114</v>
      </c>
      <c r="M76" s="112">
        <v>54.48</v>
      </c>
      <c r="N76" s="19">
        <f t="shared" si="56"/>
        <v>0.14453781512605035</v>
      </c>
      <c r="O76" s="112">
        <v>54.52</v>
      </c>
      <c r="P76" s="19">
        <f t="shared" si="57"/>
        <v>0.14369624501783096</v>
      </c>
      <c r="Q76" s="588"/>
      <c r="R76" s="126"/>
      <c r="S76" s="112">
        <f t="shared" si="58"/>
        <v>379.08</v>
      </c>
      <c r="T76" s="66">
        <f t="shared" si="59"/>
        <v>-1.6328680537266438E-3</v>
      </c>
      <c r="U76" s="112">
        <f t="shared" si="60"/>
        <v>284.32</v>
      </c>
      <c r="V76" s="112">
        <v>47.25</v>
      </c>
      <c r="W76" s="19">
        <f t="shared" si="61"/>
        <v>2.2727272727272707E-2</v>
      </c>
      <c r="X76" s="112">
        <v>47.22</v>
      </c>
      <c r="Y76" s="19">
        <f t="shared" si="62"/>
        <v>2.0531661984006799E-2</v>
      </c>
      <c r="Z76" s="112">
        <v>47.29</v>
      </c>
      <c r="AA76" s="19">
        <f t="shared" si="63"/>
        <v>2.359307359307361E-2</v>
      </c>
      <c r="AB76" s="112">
        <v>47.43</v>
      </c>
      <c r="AC76" s="19">
        <f t="shared" si="64"/>
        <v>2.4184841286978953E-2</v>
      </c>
      <c r="AD76" s="112">
        <v>47.53</v>
      </c>
      <c r="AE76" s="19">
        <f t="shared" si="65"/>
        <v>2.5679758308156941E-2</v>
      </c>
      <c r="AF76" s="112">
        <v>47.6</v>
      </c>
      <c r="AG76" s="19">
        <f t="shared" si="66"/>
        <v>2.5641025641025772E-2</v>
      </c>
      <c r="AH76" s="112">
        <v>47.67</v>
      </c>
      <c r="AI76" s="19">
        <f t="shared" si="67"/>
        <v>4.7692307692307701E-2</v>
      </c>
      <c r="AJ76" s="112">
        <v>47.71</v>
      </c>
      <c r="AK76" s="19">
        <f t="shared" si="68"/>
        <v>4.0567066521264961E-2</v>
      </c>
      <c r="AL76" s="112">
        <v>47.74</v>
      </c>
      <c r="AM76" s="19">
        <f t="shared" si="69"/>
        <v>2.7108433734939874E-2</v>
      </c>
      <c r="AN76" s="112">
        <v>47.6</v>
      </c>
      <c r="AO76" s="19">
        <f t="shared" si="70"/>
        <v>2.6304441569642067E-2</v>
      </c>
      <c r="AP76" s="112">
        <v>47.08</v>
      </c>
      <c r="AQ76" s="19">
        <f t="shared" si="71"/>
        <v>1.8166089965397925E-2</v>
      </c>
      <c r="AR76" s="112">
        <v>47.15</v>
      </c>
      <c r="AS76" s="19">
        <f t="shared" si="72"/>
        <v>2.4331957419074568E-2</v>
      </c>
      <c r="AT76" s="112">
        <f t="shared" si="73"/>
        <v>569.27</v>
      </c>
      <c r="AU76" s="19">
        <f t="shared" si="74"/>
        <v>2.717381497988125E-2</v>
      </c>
      <c r="AV76" s="558"/>
      <c r="AW76" s="112">
        <v>46.2</v>
      </c>
      <c r="AX76" s="19"/>
      <c r="AY76" s="112">
        <v>46.27</v>
      </c>
      <c r="AZ76" s="19"/>
      <c r="BA76" s="112">
        <v>46.2</v>
      </c>
      <c r="BB76" s="19"/>
      <c r="BC76" s="112">
        <v>46.31</v>
      </c>
      <c r="BD76" s="19"/>
      <c r="BE76" s="142">
        <v>46.34</v>
      </c>
      <c r="BF76" s="19"/>
      <c r="BG76" s="142">
        <v>46.41</v>
      </c>
      <c r="BH76" s="19"/>
      <c r="BI76" s="142">
        <v>45.5</v>
      </c>
      <c r="BJ76" s="19"/>
      <c r="BK76" s="142">
        <v>45.85</v>
      </c>
      <c r="BL76" s="19"/>
      <c r="BM76" s="142">
        <v>46.48</v>
      </c>
      <c r="BN76" s="19"/>
      <c r="BO76" s="142">
        <v>46.38</v>
      </c>
      <c r="BP76" s="20"/>
      <c r="BQ76" s="142">
        <v>46.24</v>
      </c>
      <c r="BR76" s="20"/>
      <c r="BS76" s="142">
        <v>46.03</v>
      </c>
      <c r="BT76" s="20"/>
      <c r="BU76" s="112">
        <f t="shared" si="75"/>
        <v>554.21</v>
      </c>
      <c r="BV76" s="19"/>
      <c r="BW76" s="23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1"/>
    </row>
    <row r="77" spans="1:88" s="77" customFormat="1">
      <c r="A77" s="590"/>
      <c r="B77" s="561"/>
      <c r="C77" s="562"/>
      <c r="D77" s="67"/>
      <c r="E77" s="562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588"/>
      <c r="R77" s="126"/>
      <c r="S77" s="562"/>
      <c r="T77" s="67"/>
      <c r="U77" s="542"/>
      <c r="V77" s="562"/>
      <c r="W77" s="67"/>
      <c r="X77" s="562"/>
      <c r="Y77" s="67"/>
      <c r="Z77" s="562"/>
      <c r="AA77" s="67"/>
      <c r="AB77" s="562"/>
      <c r="AC77" s="67"/>
      <c r="AD77" s="562"/>
      <c r="AE77" s="67"/>
      <c r="AF77" s="562"/>
      <c r="AG77" s="67"/>
      <c r="AH77" s="562"/>
      <c r="AI77" s="67"/>
      <c r="AJ77" s="562"/>
      <c r="AK77" s="67"/>
      <c r="AL77" s="562"/>
      <c r="AM77" s="67"/>
      <c r="AN77" s="562"/>
      <c r="AO77" s="67"/>
      <c r="AP77" s="562"/>
      <c r="AQ77" s="67"/>
      <c r="AR77" s="562"/>
      <c r="AS77" s="67"/>
      <c r="AT77" s="562"/>
      <c r="AU77" s="67"/>
      <c r="AV77" s="558"/>
      <c r="BC77" s="126"/>
      <c r="BD77" s="577"/>
      <c r="BE77" s="114"/>
      <c r="BF77" s="6"/>
      <c r="BG77" s="114"/>
      <c r="BH77" s="6"/>
      <c r="BI77" s="114"/>
      <c r="BJ77" s="6"/>
      <c r="BK77" s="114"/>
      <c r="BL77" s="6"/>
      <c r="BM77" s="114"/>
      <c r="BN77" s="6"/>
    </row>
  </sheetData>
  <autoFilter ref="A3:CH76" xr:uid="{00000000-0009-0000-0000-000009000000}"/>
  <mergeCells count="113">
    <mergeCell ref="CH3:CH4"/>
    <mergeCell ref="CJ3:CJ4"/>
    <mergeCell ref="AT3:AT4"/>
    <mergeCell ref="A73:A76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CI3:CI4"/>
    <mergeCell ref="AA3:AA4"/>
    <mergeCell ref="CC3:CC4"/>
    <mergeCell ref="AM3:AM4"/>
    <mergeCell ref="A5:A8"/>
    <mergeCell ref="A9:A12"/>
    <mergeCell ref="V3:V4"/>
    <mergeCell ref="AN3:AN4"/>
    <mergeCell ref="AP3:AP4"/>
    <mergeCell ref="A69:A72"/>
    <mergeCell ref="AO3:AO4"/>
    <mergeCell ref="BY3:BY4"/>
    <mergeCell ref="A25:A28"/>
    <mergeCell ref="AQ3:AQ4"/>
    <mergeCell ref="BI3:BI4"/>
    <mergeCell ref="BK3:BK4"/>
    <mergeCell ref="BB1:BB2"/>
    <mergeCell ref="BD1:BD2"/>
    <mergeCell ref="M3:M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A13:A16"/>
    <mergeCell ref="AF3:AF4"/>
    <mergeCell ref="AH3:AH4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K3:K4"/>
    <mergeCell ref="C3:C4"/>
    <mergeCell ref="E3:E4"/>
    <mergeCell ref="Y3:Y4"/>
    <mergeCell ref="BG3:BG4"/>
    <mergeCell ref="AC3:AC4"/>
    <mergeCell ref="AE3:AE4"/>
    <mergeCell ref="CA3:CA4"/>
    <mergeCell ref="CD3:CD4"/>
    <mergeCell ref="AR3:AR4"/>
    <mergeCell ref="BB3:BB4"/>
    <mergeCell ref="BF1:BF2"/>
    <mergeCell ref="O3:O4"/>
    <mergeCell ref="AY3:AY4"/>
    <mergeCell ref="Q3:Q4"/>
    <mergeCell ref="S3:S4"/>
    <mergeCell ref="BS3:BS4"/>
    <mergeCell ref="BU3:BU4"/>
    <mergeCell ref="A49:A52"/>
    <mergeCell ref="BM3:BM4"/>
    <mergeCell ref="BJ1:BJ2"/>
    <mergeCell ref="BL1:BL2"/>
    <mergeCell ref="BN1:BN2"/>
    <mergeCell ref="AX1:AX2"/>
    <mergeCell ref="AZ1:AZ2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CE3:CE4"/>
    <mergeCell ref="A57:A60"/>
    <mergeCell ref="BD3:BD4"/>
    <mergeCell ref="A61:A64"/>
    <mergeCell ref="L3:L4"/>
    <mergeCell ref="N3:N4"/>
    <mergeCell ref="F3:F4"/>
    <mergeCell ref="X3:X4"/>
    <mergeCell ref="BF3:BF4"/>
  </mergeCells>
  <phoneticPr fontId="5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K76"/>
  <sheetViews>
    <sheetView workbookViewId="0">
      <pane xSplit="2" ySplit="4" topLeftCell="C11" activePane="bottomRight" state="frozen"/>
      <selection pane="topRight"/>
      <selection pane="bottomLeft"/>
      <selection pane="bottomRight" activeCell="S31" sqref="S31"/>
    </sheetView>
  </sheetViews>
  <sheetFormatPr defaultColWidth="8.88671875" defaultRowHeight="14.4"/>
  <cols>
    <col min="1" max="1" width="8.88671875" style="10" customWidth="1"/>
    <col min="2" max="2" width="34" style="10" customWidth="1"/>
    <col min="3" max="3" width="11" style="10" customWidth="1"/>
    <col min="4" max="4" width="9.88671875" style="10" hidden="1" customWidth="1"/>
    <col min="5" max="5" width="11" style="10" customWidth="1"/>
    <col min="6" max="6" width="9.88671875" style="10" hidden="1" customWidth="1"/>
    <col min="7" max="7" width="11" style="10" customWidth="1"/>
    <col min="8" max="8" width="9.88671875" style="10" customWidth="1"/>
    <col min="9" max="9" width="11" style="10" customWidth="1"/>
    <col min="10" max="10" width="9.88671875" style="10" customWidth="1"/>
    <col min="11" max="11" width="11" style="10" customWidth="1"/>
    <col min="12" max="12" width="9.88671875" style="10" customWidth="1"/>
    <col min="13" max="13" width="11" style="10" customWidth="1"/>
    <col min="14" max="14" width="9.88671875" style="10" customWidth="1"/>
    <col min="15" max="15" width="11" style="10" customWidth="1"/>
    <col min="16" max="16" width="9.88671875" style="10" customWidth="1"/>
    <col min="19" max="19" width="12" style="10" customWidth="1"/>
    <col min="20" max="20" width="9.88671875" style="10" customWidth="1"/>
    <col min="21" max="21" width="11.5546875" style="10" customWidth="1"/>
    <col min="22" max="22" width="11" style="10" customWidth="1"/>
    <col min="23" max="23" width="9.88671875" style="10" customWidth="1"/>
    <col min="24" max="24" width="11" style="10" customWidth="1"/>
    <col min="25" max="25" width="9.88671875" style="10" customWidth="1"/>
    <col min="26" max="26" width="11" style="10" customWidth="1"/>
    <col min="27" max="27" width="11.33203125" style="10" customWidth="1"/>
    <col min="28" max="28" width="11" style="10" customWidth="1"/>
    <col min="29" max="29" width="11.33203125" style="10" customWidth="1"/>
    <col min="30" max="30" width="11" style="10" customWidth="1"/>
    <col min="31" max="31" width="11.33203125" style="10" customWidth="1"/>
    <col min="32" max="32" width="11" style="10" customWidth="1"/>
    <col min="33" max="33" width="11.33203125" style="10" customWidth="1"/>
    <col min="34" max="34" width="11" style="10" customWidth="1"/>
    <col min="35" max="35" width="11.33203125" style="10" customWidth="1"/>
    <col min="36" max="36" width="11" style="10" customWidth="1"/>
    <col min="37" max="37" width="11.33203125" style="10" customWidth="1"/>
    <col min="38" max="38" width="11" style="10" customWidth="1"/>
    <col min="39" max="39" width="11.33203125" style="10" customWidth="1"/>
    <col min="40" max="40" width="11" style="10" customWidth="1"/>
    <col min="41" max="41" width="11.33203125" style="10" customWidth="1"/>
    <col min="42" max="42" width="11" style="10" customWidth="1"/>
    <col min="43" max="43" width="11.33203125" style="10" customWidth="1"/>
    <col min="44" max="44" width="11" style="10" customWidth="1"/>
    <col min="45" max="45" width="11.33203125" style="10" customWidth="1"/>
    <col min="46" max="46" width="13" style="10" customWidth="1"/>
    <col min="47" max="47" width="9.88671875" style="10" customWidth="1"/>
    <col min="48" max="48" width="9" style="10" customWidth="1"/>
    <col min="49" max="49" width="11" style="10" customWidth="1"/>
    <col min="50" max="50" width="8.88671875" style="10" customWidth="1"/>
    <col min="51" max="51" width="11" style="10" customWidth="1"/>
    <col min="52" max="52" width="8.88671875" style="10" customWidth="1"/>
    <col min="53" max="53" width="11" style="10" customWidth="1"/>
    <col min="54" max="54" width="8.88671875" style="10" customWidth="1"/>
    <col min="55" max="55" width="11" style="10" customWidth="1"/>
    <col min="56" max="56" width="8.88671875" style="10" customWidth="1"/>
    <col min="57" max="57" width="11.44140625" style="10" customWidth="1"/>
    <col min="58" max="58" width="8.88671875" style="10" customWidth="1"/>
    <col min="59" max="59" width="11" style="10" customWidth="1"/>
    <col min="60" max="60" width="8.88671875" style="10" customWidth="1"/>
    <col min="61" max="61" width="11" style="10" customWidth="1"/>
    <col min="62" max="62" width="8.88671875" style="10" customWidth="1"/>
    <col min="63" max="63" width="11" style="10" customWidth="1"/>
    <col min="64" max="64" width="8.88671875" style="10" customWidth="1"/>
    <col min="65" max="65" width="11.5546875" style="10" customWidth="1"/>
    <col min="66" max="66" width="8.88671875" style="10" customWidth="1"/>
    <col min="67" max="67" width="11" style="10" customWidth="1"/>
    <col min="68" max="68" width="8.88671875" style="10" customWidth="1"/>
    <col min="69" max="69" width="11" style="10" customWidth="1"/>
    <col min="70" max="70" width="8.88671875" style="10" customWidth="1"/>
    <col min="71" max="71" width="11" style="10" customWidth="1"/>
    <col min="72" max="72" width="8.88671875" style="10" customWidth="1"/>
    <col min="73" max="73" width="12.33203125" style="10" customWidth="1"/>
    <col min="74" max="74" width="8.88671875" style="10" customWidth="1"/>
    <col min="76" max="87" width="11" style="10" customWidth="1"/>
    <col min="88" max="88" width="13" style="10" customWidth="1"/>
    <col min="89" max="89" width="8.88671875" style="10" customWidth="1"/>
  </cols>
  <sheetData>
    <row r="1" spans="1:88">
      <c r="A1" s="740" t="s">
        <v>629</v>
      </c>
      <c r="B1" s="615"/>
      <c r="C1" s="615"/>
      <c r="D1" s="615"/>
      <c r="E1" s="615"/>
      <c r="F1" s="615"/>
      <c r="G1" s="615"/>
      <c r="H1" s="615"/>
      <c r="I1" s="615"/>
      <c r="J1" s="615"/>
      <c r="K1" s="615"/>
      <c r="L1" s="615"/>
      <c r="M1" s="615"/>
      <c r="N1" s="615"/>
      <c r="O1" s="615"/>
      <c r="P1" s="615"/>
      <c r="Q1" s="736"/>
      <c r="R1" s="736"/>
      <c r="S1" s="615"/>
      <c r="T1" s="615"/>
      <c r="U1" s="615"/>
      <c r="V1" s="615"/>
      <c r="W1" s="615"/>
      <c r="X1" s="615"/>
      <c r="Y1" s="615"/>
      <c r="Z1" s="615"/>
      <c r="AA1" s="615"/>
      <c r="AB1" s="615"/>
      <c r="AC1" s="615"/>
      <c r="AD1" s="615"/>
      <c r="AE1" s="615"/>
      <c r="AF1" s="615"/>
      <c r="AG1" s="615"/>
      <c r="AH1" s="615"/>
      <c r="AI1" s="615"/>
      <c r="AJ1" s="615"/>
      <c r="AK1" s="615"/>
      <c r="AL1" s="615"/>
      <c r="AM1" s="615"/>
      <c r="AN1" s="615"/>
      <c r="AO1" s="615"/>
      <c r="AP1" s="615"/>
      <c r="AQ1" s="615"/>
      <c r="AR1" s="615"/>
      <c r="AS1" s="615"/>
      <c r="AT1" s="615"/>
      <c r="AU1" s="615"/>
      <c r="AV1" s="615"/>
      <c r="AW1" s="615"/>
      <c r="AX1" s="615"/>
      <c r="AY1" s="615"/>
      <c r="AZ1" s="615"/>
      <c r="BA1" s="615"/>
      <c r="BB1" s="615"/>
      <c r="BC1" s="615"/>
      <c r="BD1" s="615"/>
      <c r="BE1" s="615"/>
      <c r="BF1" s="615"/>
      <c r="BG1" s="615"/>
      <c r="BH1" s="615"/>
      <c r="BI1" s="615"/>
      <c r="BJ1" s="615"/>
      <c r="BK1" s="615"/>
      <c r="BL1" s="615"/>
      <c r="BM1" s="615"/>
      <c r="BN1" s="746"/>
      <c r="BO1" s="563"/>
      <c r="BP1" s="746"/>
      <c r="BQ1" s="563"/>
      <c r="BR1" s="591"/>
      <c r="BS1" s="563"/>
      <c r="BT1" s="591"/>
      <c r="BU1" s="563"/>
      <c r="BV1" s="591"/>
      <c r="BW1" s="563"/>
      <c r="BX1" s="563"/>
      <c r="BY1" s="563"/>
      <c r="BZ1" s="563"/>
      <c r="CA1" s="563"/>
      <c r="CB1" s="563"/>
      <c r="CC1" s="563"/>
      <c r="CD1" s="563"/>
      <c r="CE1" s="563"/>
      <c r="CF1" s="563"/>
      <c r="CG1" s="563"/>
      <c r="CH1" s="563"/>
      <c r="CI1" s="563"/>
      <c r="CJ1" s="563"/>
    </row>
    <row r="2" spans="1:88" ht="37.950000000000003" customHeight="1">
      <c r="A2" s="615"/>
      <c r="B2" s="615"/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736"/>
      <c r="R2" s="736"/>
      <c r="S2" s="615"/>
      <c r="T2" s="615"/>
      <c r="U2" s="615"/>
      <c r="V2" s="615"/>
      <c r="W2" s="615"/>
      <c r="X2" s="615"/>
      <c r="Y2" s="615"/>
      <c r="Z2" s="615"/>
      <c r="AA2" s="615"/>
      <c r="AB2" s="615"/>
      <c r="AC2" s="615"/>
      <c r="AD2" s="615"/>
      <c r="AE2" s="615"/>
      <c r="AF2" s="615"/>
      <c r="AG2" s="615"/>
      <c r="AH2" s="615"/>
      <c r="AI2" s="615"/>
      <c r="AJ2" s="615"/>
      <c r="AK2" s="615"/>
      <c r="AL2" s="615"/>
      <c r="AM2" s="615"/>
      <c r="AN2" s="615"/>
      <c r="AO2" s="615"/>
      <c r="AP2" s="615"/>
      <c r="AQ2" s="615"/>
      <c r="AR2" s="615"/>
      <c r="AS2" s="615"/>
      <c r="AT2" s="615"/>
      <c r="AU2" s="615"/>
      <c r="AV2" s="615"/>
      <c r="AW2" s="615"/>
      <c r="AX2" s="615"/>
      <c r="AY2" s="615"/>
      <c r="AZ2" s="615"/>
      <c r="BA2" s="615"/>
      <c r="BB2" s="615"/>
      <c r="BC2" s="615"/>
      <c r="BD2" s="615"/>
      <c r="BE2" s="615"/>
      <c r="BF2" s="615"/>
      <c r="BG2" s="615"/>
      <c r="BH2" s="615"/>
      <c r="BI2" s="615"/>
      <c r="BJ2" s="615"/>
      <c r="BK2" s="615"/>
      <c r="BL2" s="615"/>
      <c r="BM2" s="615"/>
      <c r="BN2" s="747"/>
      <c r="BO2" s="563"/>
      <c r="BP2" s="747"/>
      <c r="BQ2" s="563"/>
      <c r="BR2" s="591"/>
      <c r="BS2" s="563"/>
      <c r="BT2" s="591"/>
      <c r="BU2" s="563"/>
      <c r="BV2" s="591"/>
      <c r="BW2" s="563"/>
      <c r="BX2" s="563"/>
      <c r="BY2" s="563"/>
      <c r="BZ2" s="563"/>
      <c r="CA2" s="563"/>
      <c r="CB2" s="563"/>
      <c r="CC2" s="563"/>
      <c r="CD2" s="563"/>
      <c r="CE2" s="563"/>
      <c r="CF2" s="563"/>
      <c r="CG2" s="563"/>
      <c r="CH2" s="563"/>
      <c r="CI2" s="563"/>
      <c r="CJ2" s="563"/>
    </row>
    <row r="3" spans="1:88" ht="46.05" customHeight="1">
      <c r="A3" s="745" t="s">
        <v>1</v>
      </c>
      <c r="B3" s="744" t="s">
        <v>2</v>
      </c>
      <c r="C3" s="742" t="s">
        <v>151</v>
      </c>
      <c r="D3" s="693" t="s">
        <v>3</v>
      </c>
      <c r="E3" s="742" t="s">
        <v>197</v>
      </c>
      <c r="F3" s="693" t="s">
        <v>4</v>
      </c>
      <c r="G3" s="742" t="s">
        <v>198</v>
      </c>
      <c r="H3" s="693" t="s">
        <v>5</v>
      </c>
      <c r="I3" s="742" t="s">
        <v>199</v>
      </c>
      <c r="J3" s="693" t="s">
        <v>6</v>
      </c>
      <c r="K3" s="742" t="s">
        <v>200</v>
      </c>
      <c r="L3" s="693" t="s">
        <v>7</v>
      </c>
      <c r="M3" s="742" t="s">
        <v>201</v>
      </c>
      <c r="N3" s="693" t="s">
        <v>8</v>
      </c>
      <c r="O3" s="742" t="s">
        <v>202</v>
      </c>
      <c r="P3" s="693" t="s">
        <v>9</v>
      </c>
      <c r="Q3" s="742" t="s">
        <v>203</v>
      </c>
      <c r="R3" s="693" t="s">
        <v>10</v>
      </c>
      <c r="S3" s="742" t="s">
        <v>204</v>
      </c>
      <c r="T3" s="693" t="s">
        <v>205</v>
      </c>
      <c r="U3" s="693"/>
      <c r="V3" s="742" t="s">
        <v>13</v>
      </c>
      <c r="W3" s="693" t="s">
        <v>3</v>
      </c>
      <c r="X3" s="742" t="s">
        <v>14</v>
      </c>
      <c r="Y3" s="693" t="s">
        <v>4</v>
      </c>
      <c r="Z3" s="742" t="s">
        <v>15</v>
      </c>
      <c r="AA3" s="693" t="s">
        <v>5</v>
      </c>
      <c r="AB3" s="742" t="s">
        <v>16</v>
      </c>
      <c r="AC3" s="693" t="s">
        <v>6</v>
      </c>
      <c r="AD3" s="742" t="s">
        <v>17</v>
      </c>
      <c r="AE3" s="693" t="s">
        <v>7</v>
      </c>
      <c r="AF3" s="742" t="s">
        <v>18</v>
      </c>
      <c r="AG3" s="693" t="s">
        <v>8</v>
      </c>
      <c r="AH3" s="742" t="s">
        <v>19</v>
      </c>
      <c r="AI3" s="693" t="s">
        <v>9</v>
      </c>
      <c r="AJ3" s="742" t="s">
        <v>20</v>
      </c>
      <c r="AK3" s="693" t="s">
        <v>10</v>
      </c>
      <c r="AL3" s="742" t="s">
        <v>21</v>
      </c>
      <c r="AM3" s="693" t="s">
        <v>22</v>
      </c>
      <c r="AN3" s="742" t="s">
        <v>23</v>
      </c>
      <c r="AO3" s="693" t="s">
        <v>24</v>
      </c>
      <c r="AP3" s="742" t="s">
        <v>25</v>
      </c>
      <c r="AQ3" s="693" t="s">
        <v>26</v>
      </c>
      <c r="AR3" s="742" t="s">
        <v>27</v>
      </c>
      <c r="AS3" s="693" t="s">
        <v>28</v>
      </c>
      <c r="AT3" s="693" t="s">
        <v>29</v>
      </c>
      <c r="AU3" s="693" t="s">
        <v>44</v>
      </c>
      <c r="AV3" s="248"/>
      <c r="AW3" s="742" t="s">
        <v>31</v>
      </c>
      <c r="AX3" s="693" t="s">
        <v>3</v>
      </c>
      <c r="AY3" s="742" t="s">
        <v>32</v>
      </c>
      <c r="AZ3" s="693" t="s">
        <v>4</v>
      </c>
      <c r="BA3" s="742" t="s">
        <v>33</v>
      </c>
      <c r="BB3" s="693" t="s">
        <v>5</v>
      </c>
      <c r="BC3" s="742" t="s">
        <v>34</v>
      </c>
      <c r="BD3" s="693" t="s">
        <v>6</v>
      </c>
      <c r="BE3" s="742" t="s">
        <v>35</v>
      </c>
      <c r="BF3" s="693" t="s">
        <v>7</v>
      </c>
      <c r="BG3" s="742" t="s">
        <v>36</v>
      </c>
      <c r="BH3" s="693" t="s">
        <v>8</v>
      </c>
      <c r="BI3" s="742" t="s">
        <v>37</v>
      </c>
      <c r="BJ3" s="693" t="s">
        <v>9</v>
      </c>
      <c r="BK3" s="742" t="s">
        <v>38</v>
      </c>
      <c r="BL3" s="693" t="s">
        <v>10</v>
      </c>
      <c r="BM3" s="742" t="s">
        <v>39</v>
      </c>
      <c r="BN3" s="743" t="s">
        <v>22</v>
      </c>
      <c r="BO3" s="669" t="s">
        <v>40</v>
      </c>
      <c r="BP3" s="743" t="s">
        <v>24</v>
      </c>
      <c r="BQ3" s="669" t="s">
        <v>41</v>
      </c>
      <c r="BR3" s="743" t="s">
        <v>26</v>
      </c>
      <c r="BS3" s="669" t="s">
        <v>42</v>
      </c>
      <c r="BT3" s="743" t="s">
        <v>28</v>
      </c>
      <c r="BU3" s="743" t="s">
        <v>51</v>
      </c>
      <c r="BV3" s="743" t="s">
        <v>44</v>
      </c>
      <c r="BW3" s="252"/>
      <c r="BX3" s="669" t="s">
        <v>45</v>
      </c>
      <c r="BY3" s="669" t="s">
        <v>46</v>
      </c>
      <c r="BZ3" s="669" t="s">
        <v>47</v>
      </c>
      <c r="CA3" s="669" t="s">
        <v>48</v>
      </c>
      <c r="CB3" s="669" t="s">
        <v>49</v>
      </c>
      <c r="CC3" s="669" t="s">
        <v>50</v>
      </c>
      <c r="CD3" s="669" t="s">
        <v>152</v>
      </c>
      <c r="CE3" s="669" t="s">
        <v>153</v>
      </c>
      <c r="CF3" s="669" t="s">
        <v>154</v>
      </c>
      <c r="CG3" s="669" t="s">
        <v>465</v>
      </c>
      <c r="CH3" s="669" t="s">
        <v>466</v>
      </c>
      <c r="CI3" s="669" t="s">
        <v>467</v>
      </c>
      <c r="CJ3" s="743" t="s">
        <v>51</v>
      </c>
    </row>
    <row r="4" spans="1:88" ht="7.95" customHeight="1">
      <c r="A4" s="598"/>
      <c r="B4" s="598"/>
      <c r="C4" s="598"/>
      <c r="D4" s="600"/>
      <c r="E4" s="598"/>
      <c r="F4" s="600"/>
      <c r="G4" s="598"/>
      <c r="H4" s="600"/>
      <c r="I4" s="598"/>
      <c r="J4" s="600"/>
      <c r="K4" s="598"/>
      <c r="L4" s="600"/>
      <c r="M4" s="598"/>
      <c r="N4" s="600"/>
      <c r="O4" s="598"/>
      <c r="P4" s="600"/>
      <c r="Q4" s="598"/>
      <c r="R4" s="598"/>
      <c r="S4" s="598"/>
      <c r="T4" s="600"/>
      <c r="U4" s="598"/>
      <c r="V4" s="598"/>
      <c r="W4" s="600"/>
      <c r="X4" s="598"/>
      <c r="Y4" s="600"/>
      <c r="Z4" s="598"/>
      <c r="AA4" s="600"/>
      <c r="AB4" s="598"/>
      <c r="AC4" s="600"/>
      <c r="AD4" s="598"/>
      <c r="AE4" s="600"/>
      <c r="AF4" s="598"/>
      <c r="AG4" s="600"/>
      <c r="AH4" s="598"/>
      <c r="AI4" s="600"/>
      <c r="AJ4" s="598"/>
      <c r="AK4" s="600"/>
      <c r="AL4" s="598"/>
      <c r="AM4" s="600"/>
      <c r="AN4" s="598"/>
      <c r="AO4" s="600"/>
      <c r="AP4" s="598"/>
      <c r="AQ4" s="600"/>
      <c r="AR4" s="598"/>
      <c r="AS4" s="600"/>
      <c r="AT4" s="598"/>
      <c r="AU4" s="600"/>
      <c r="AV4" s="433"/>
      <c r="AW4" s="598"/>
      <c r="AX4" s="600"/>
      <c r="AY4" s="598"/>
      <c r="AZ4" s="600"/>
      <c r="BA4" s="598"/>
      <c r="BB4" s="600"/>
      <c r="BC4" s="598"/>
      <c r="BD4" s="600"/>
      <c r="BE4" s="598"/>
      <c r="BF4" s="600"/>
      <c r="BG4" s="598"/>
      <c r="BH4" s="600"/>
      <c r="BI4" s="598"/>
      <c r="BJ4" s="600"/>
      <c r="BK4" s="598"/>
      <c r="BL4" s="600"/>
      <c r="BM4" s="598"/>
      <c r="BN4" s="715"/>
      <c r="BO4" s="598"/>
      <c r="BP4" s="715"/>
      <c r="BQ4" s="598"/>
      <c r="BR4" s="715"/>
      <c r="BS4" s="598"/>
      <c r="BT4" s="715"/>
      <c r="BU4" s="696"/>
      <c r="BV4" s="715"/>
      <c r="BW4" s="252"/>
      <c r="BX4" s="598"/>
      <c r="BY4" s="598"/>
      <c r="BZ4" s="598"/>
      <c r="CA4" s="598"/>
      <c r="CB4" s="598"/>
      <c r="CC4" s="598"/>
      <c r="CD4" s="598"/>
      <c r="CE4" s="598"/>
      <c r="CF4" s="598"/>
      <c r="CG4" s="598"/>
      <c r="CH4" s="598"/>
      <c r="CI4" s="598"/>
      <c r="CJ4" s="696"/>
    </row>
    <row r="5" spans="1:88" ht="28.05" customHeight="1">
      <c r="A5" s="745" t="s">
        <v>80</v>
      </c>
      <c r="B5" s="71" t="s">
        <v>630</v>
      </c>
      <c r="C5" s="109">
        <f>C9+C13+C17+C21+C25+C29+C33+C37+C41+C45+C49+C53+C57+C61+C65+C69+C73</f>
        <v>3802.8000000000052</v>
      </c>
      <c r="D5" s="53">
        <f t="shared" ref="D5:D36" si="0">C5/V5-1</f>
        <v>0.54097390782846477</v>
      </c>
      <c r="E5" s="109">
        <f>E9+E13+E17+E21+E25+E29+E33+E37+E41+E45+E49+E53+E57+E61+E65+E69+E73</f>
        <v>3344.4800000000032</v>
      </c>
      <c r="F5" s="53">
        <f t="shared" ref="F5:F36" si="1">E5/X5-1</f>
        <v>0.47911884765582213</v>
      </c>
      <c r="G5" s="109">
        <f>G9+G13+G17+G21+G25+G29+G33+G37+G41+G45+G49+G53+G57+G61+G65+G69+G73</f>
        <v>4150.4999999999973</v>
      </c>
      <c r="H5" s="53">
        <f t="shared" ref="H5:H36" si="2">G5/Z5-1</f>
        <v>0.55370298275035967</v>
      </c>
      <c r="I5" s="109">
        <f>I9+I13+I17+I21+I25+I29+I33+I37+I41+I45+I49+I53+I57+I61+I65+I69+I73</f>
        <v>4044.1800000000012</v>
      </c>
      <c r="J5" s="53">
        <f t="shared" ref="J5:J36" si="3">I5/AB5-1</f>
        <v>0.38320729742763904</v>
      </c>
      <c r="K5" s="109">
        <f>K9+K13+K17+K21+K25+K29+K33+K37+K41+K45+K49+K53+K57+K61+K65+K69+K73</f>
        <v>4300.9500000000035</v>
      </c>
      <c r="L5" s="53">
        <f t="shared" ref="L5:L36" si="4">K5/AD5-1</f>
        <v>0.39861470172186597</v>
      </c>
      <c r="M5" s="109">
        <v>4371.99</v>
      </c>
      <c r="N5" s="53">
        <f t="shared" ref="N5:N36" si="5">M5/AF5-1</f>
        <v>0.4647170563542109</v>
      </c>
      <c r="O5" s="109">
        <v>4852.3</v>
      </c>
      <c r="P5" s="53">
        <f t="shared" ref="P5:P36" si="6">O5/AH5-1</f>
        <v>0.5974965760640516</v>
      </c>
      <c r="Q5" s="126"/>
      <c r="R5" s="126"/>
      <c r="S5" s="109">
        <f t="shared" ref="S5:S36" si="7">C5+E5+G5+I5+K5+M5+O5+Q5</f>
        <v>28867.200000000008</v>
      </c>
      <c r="T5" s="53">
        <f t="shared" ref="T5:T36" si="8">S5/SUM(V5+X5+Z5+AB5+AD5+AF5+AH5+AJ5)-1</f>
        <v>0.28446465733237036</v>
      </c>
      <c r="U5" s="109">
        <f t="shared" ref="U5:U36" si="9">V5+X5+Z5+AB5+AD5+AF5</f>
        <v>16384.07</v>
      </c>
      <c r="V5" s="109">
        <f>V9+V13+V17+V21+V25+V29+V33+V37+V41+V45+V49+V53+V57+V61+V65+V69+V73</f>
        <v>2467.7899999999986</v>
      </c>
      <c r="W5" s="53">
        <f t="shared" ref="W5:W36" si="10">V5/AW5-1</f>
        <v>-0.17038757761469492</v>
      </c>
      <c r="X5" s="109">
        <f>X9+X13+X17+X21+X25+X29+X33+X37+X41+X45+X49+X53+X57+X61+X65+X69+X73</f>
        <v>2261.129999999996</v>
      </c>
      <c r="Y5" s="53">
        <f t="shared" ref="Y5:Y36" si="11">X5/AY5-1</f>
        <v>6.5023456487742548E-2</v>
      </c>
      <c r="Z5" s="109">
        <f>Z9+Z13+Z17+Z21+Z25+Z29+Z33+Z37+Z41+Z45+Z49+Z53+Z57+Z61+Z65+Z69+Z73</f>
        <v>2671.3599999999979</v>
      </c>
      <c r="AA5" s="53">
        <f t="shared" ref="AA5:AA36" si="12">Z5/BA5-1</f>
        <v>-5.3061803229295768E-2</v>
      </c>
      <c r="AB5" s="109">
        <f>AB9+AB13+AB17+AB21+AB25+AB29+AB33+AB37+AB41+AB45+AB49+AB53+AB57+AB61+AB65+AB69+AB73</f>
        <v>2923.769999999995</v>
      </c>
      <c r="AC5" s="53">
        <f t="shared" ref="AC5:AC36" si="13">AB5/BC5-1</f>
        <v>-2.1836442469825634E-2</v>
      </c>
      <c r="AD5" s="109">
        <f>AD9+AD13+AD17+AD21+AD25+AD29+AD33+AD37+AD41+AD45+AD49+AD53+AD57+AD61+AD65+AD69+AD73</f>
        <v>3075.1500000000051</v>
      </c>
      <c r="AE5" s="53">
        <f t="shared" ref="AE5:AE36" si="14">AD5/BE5-1</f>
        <v>2.0193877144792038E-2</v>
      </c>
      <c r="AF5" s="109">
        <f>AF9+AF13+AF17+AF21+AF25+AF29+AF33+AF37+AF41+AF45+AF49+AF53+AF57+AF61+AF65+AF69+AF73</f>
        <v>2984.8700000000044</v>
      </c>
      <c r="AG5" s="53">
        <f t="shared" ref="AG5:AG36" si="15">AF5/BG5-1</f>
        <v>-9.7146435009858645E-2</v>
      </c>
      <c r="AH5" s="109">
        <f>AH9+AH13+AH17+AH21+AH25+AH29+AH33+AH37+AH41+AH45+AH49+AH53+AH57+AH61+AH65+AH69+AH73</f>
        <v>3037.4400000000046</v>
      </c>
      <c r="AI5" s="53">
        <f t="shared" ref="AI5:AI36" si="16">AH5/BI5-1</f>
        <v>-3.1672505969478015E-2</v>
      </c>
      <c r="AJ5" s="109">
        <f>AJ9+AJ13+AJ17+AJ21+AJ25+AJ29+AJ33+AJ37+AJ41+AJ45+AJ49+AJ53+AJ57+AJ61+AJ65+AJ69+AJ73</f>
        <v>3052.6000000000004</v>
      </c>
      <c r="AK5" s="53">
        <f t="shared" ref="AK5:AK36" si="17">AJ5/BK5-1</f>
        <v>-4.0554684234180627E-2</v>
      </c>
      <c r="AL5" s="109">
        <f>AL9+AL13+AL17+AL21+AL25+AL29+AL33+AL37+AL41+AL45+AL49+AL53+AL57+AL61+AL65+AL69+AL73</f>
        <v>2794.3100000000036</v>
      </c>
      <c r="AM5" s="53">
        <f t="shared" ref="AM5:AM36" si="18">AL5/BM5-1</f>
        <v>-4.5473333265014237E-2</v>
      </c>
      <c r="AN5" s="109">
        <f>AN9+AN13+AN17+AN21+AN25+AN29+AN33+AN37+AN41+AN45+AN49+AN53+AN57+AN61+AN65+AN69+AN73</f>
        <v>3338.5900000000024</v>
      </c>
      <c r="AO5" s="53">
        <f t="shared" ref="AO5:AO36" si="19">AN5/BO5-1</f>
        <v>0.1113112020211775</v>
      </c>
      <c r="AP5" s="109">
        <f>AP9+AP13+AP17+AP21+AP25+AP29+AP33+AP37+AP41+AP45+AP49+AP53+AP57+AP61+AP65+AP69+AP73</f>
        <v>3166.5099999999998</v>
      </c>
      <c r="AQ5" s="53">
        <f t="shared" ref="AQ5:AQ36" si="20">AP5/BQ5-1</f>
        <v>0.12007173530098347</v>
      </c>
      <c r="AR5" s="109">
        <f>AR9+AR13+AR17+AR21+AR25+AR29+AR33+AR37+AR41+AR45+AR49+AR53+AR57+AR61+AR65+AR69+AR73</f>
        <v>3492.6299999999987</v>
      </c>
      <c r="AS5" s="53">
        <f t="shared" ref="AS5:AS36" si="21">AR5/BS5-1</f>
        <v>0.18306810560331654</v>
      </c>
      <c r="AT5" s="109">
        <f t="shared" ref="AT5:AT36" si="22">V5+X5+Z5+AB5+AD5+AF5+AH5+AJ5+AL5+AN5+AP5+AR5</f>
        <v>35266.150000000016</v>
      </c>
      <c r="AU5" s="53">
        <f t="shared" ref="AU5:AU36" si="23">AT5/SUM(AW5,AY5,BA5,BC5,BE5,BG5,BI5,BK5,BM5,BO5,BQ5,BS5)-1</f>
        <v>2.4817485123707073E-4</v>
      </c>
      <c r="AV5" s="54"/>
      <c r="AW5" s="109">
        <f>AW9+AW13+AW17+AW21+AW25+AW29+AW33+AW37+AW41+AW45+AW49+AW53+AW57+AW61+AW65+AW69+AW73</f>
        <v>2974.6299999999983</v>
      </c>
      <c r="AX5" s="53">
        <f>AW5/BX5-1</f>
        <v>0.58324373809092855</v>
      </c>
      <c r="AY5" s="109">
        <f>AY9+AY13+AY17+AY21+AY25+AY29+AY33+AY37+AY41+AY45+AY49+AY53+AY57+AY61+AY65+AY69+AY73</f>
        <v>2123.0799999999995</v>
      </c>
      <c r="AZ5" s="53">
        <f>AY5/BY5-1</f>
        <v>-3.056926450631603E-3</v>
      </c>
      <c r="BA5" s="109">
        <f>BA9+BA13+BA17+BA21+BA25+BA29+BA33+BA37+BA41+BA45+BA49+BA53+BA57+BA61+BA65+BA69+BA73</f>
        <v>2821.0500000000029</v>
      </c>
      <c r="BB5" s="53">
        <f>BA5/BZ5-1</f>
        <v>0.2071606766141918</v>
      </c>
      <c r="BC5" s="109">
        <f>BC9+BC13+BC17+BC21+BC25+BC29+BC33+BC37+BC41+BC45+BC49+BC53+BC57+BC61+BC65+BC69+BC73</f>
        <v>2989.0400000000027</v>
      </c>
      <c r="BD5" s="53">
        <f>BC5/CA5-1</f>
        <v>0.29732638888888996</v>
      </c>
      <c r="BE5" s="109">
        <f>BE9+BE13+BE17+BE21+BE25+BE29+BE33+BE37+BE41+BE45+BE49+BE53+BE57+BE61+BE65+BE69+BE73</f>
        <v>3014.2800000000016</v>
      </c>
      <c r="BF5" s="53">
        <f>BE5/CB5-1</f>
        <v>0.25578256232502383</v>
      </c>
      <c r="BG5" s="109">
        <f>BG9+BG13+BG17+BG21+BG25+BG29+BG33+BG37+BG41+BG45+BG49+BG53+BG57+BG61+BG65+BG69+BG73</f>
        <v>3306.0399999999972</v>
      </c>
      <c r="BH5" s="53">
        <f>BG5/CC5-1</f>
        <v>0.32816963084080131</v>
      </c>
      <c r="BI5" s="109">
        <f>BI9+BI13+BI17+BI21+BI25+BI29+BI33+BI37+BI41+BI45+BI49+BI53+BI57+BI61+BI65+BI69+BI73</f>
        <v>3136.7900000000036</v>
      </c>
      <c r="BJ5" s="53">
        <f>BI5/CD5-1</f>
        <v>0.17107326324592464</v>
      </c>
      <c r="BK5" s="109">
        <f>BK9+BK13+BK17+BK21+BK25+BK29+BK33+BK37+BK41+BK45+BK49+BK53+BK57+BK61+BK65+BK69+BK73</f>
        <v>3181.6299999999965</v>
      </c>
      <c r="BL5" s="53">
        <f>BK5/CE5-1</f>
        <v>0.18240164708155748</v>
      </c>
      <c r="BM5" s="109">
        <f>BM9+BM13+BM17+BM21+BM25+BM29+BM33+BM37+BM41+BM45+BM49+BM53+BM57+BM61+BM65+BM69+BM73</f>
        <v>2927.4300000000044</v>
      </c>
      <c r="BN5" s="53">
        <f>BM5/CF5-1</f>
        <v>0.13170194259205736</v>
      </c>
      <c r="BO5" s="109">
        <f>BO9+BO13+BO17+BO21+BO25+BO29+BO33+BO37+BO41+BO45+BO49+BO53+BO57+BO61+BO65+BO69+BO73</f>
        <v>3004.190000000001</v>
      </c>
      <c r="BP5" s="53">
        <f>BO5/CG5-1</f>
        <v>0.13737776044644212</v>
      </c>
      <c r="BQ5" s="109">
        <f>BQ9+BQ13+BQ17+BQ21+BQ25+BQ29+BQ33+BQ37+BQ41+BQ45+BQ49+BQ53+BQ57+BQ61+BQ65+BQ69+BQ73</f>
        <v>2827.0600000000013</v>
      </c>
      <c r="BR5" s="53">
        <f>BQ5/CH5-1</f>
        <v>4.946135970480614E-2</v>
      </c>
      <c r="BS5" s="109">
        <f>BS9+BS13+BS17+BS21+BS25+BS29+BS33+BS37+BS41+BS45+BS49+BS53+BS57+BS61+BS65+BS69+BS73</f>
        <v>2952.18</v>
      </c>
      <c r="BT5" s="53">
        <f>BS5/CI5-1</f>
        <v>1.1529776976765493E-2</v>
      </c>
      <c r="BU5" s="109">
        <f t="shared" ref="BU5:BU36" si="24">AW5+AY5+BA5+BC5+BE5+BG5+BI5+BK5+BM5+BO5+BQ5+BS5</f>
        <v>35257.400000000009</v>
      </c>
      <c r="BV5" s="53">
        <f>BU5/CJ5-1</f>
        <v>0.18517686858962334</v>
      </c>
      <c r="BW5" s="401"/>
      <c r="BX5" s="319">
        <v>1878.82</v>
      </c>
      <c r="BY5" s="319">
        <v>2129.59</v>
      </c>
      <c r="BZ5" s="319">
        <v>2336.9299999999998</v>
      </c>
      <c r="CA5" s="319">
        <v>2304</v>
      </c>
      <c r="CB5" s="319">
        <v>2400.3200000000002</v>
      </c>
      <c r="CC5" s="319">
        <v>2489.17</v>
      </c>
      <c r="CD5" s="319">
        <v>2678.56</v>
      </c>
      <c r="CE5" s="319">
        <v>2690.82</v>
      </c>
      <c r="CF5" s="319">
        <v>2586.75</v>
      </c>
      <c r="CG5" s="319">
        <v>2641.33</v>
      </c>
      <c r="CH5" s="319">
        <v>2693.82</v>
      </c>
      <c r="CI5" s="319">
        <v>2918.53</v>
      </c>
      <c r="CJ5" s="109">
        <f>BX5+BY5+BZ5+CA5+CB5+CC5+CD5+CE5+CF5+CG5+CH5+CI5</f>
        <v>29748.639999999999</v>
      </c>
    </row>
    <row r="6" spans="1:88" ht="31.95" customHeight="1">
      <c r="A6" s="597"/>
      <c r="B6" s="71" t="s">
        <v>631</v>
      </c>
      <c r="C6" s="109">
        <f>C10+C14+C18+C22+C26+C30+C34+C38+C42+C46+C50+C54+C58+C62+C66+C70+C74</f>
        <v>22107.520000000022</v>
      </c>
      <c r="D6" s="53">
        <f t="shared" si="0"/>
        <v>0.48267735440835891</v>
      </c>
      <c r="E6" s="109">
        <f>E10+E14+E18+E22+E26+E30+E34+E38+E42+E46+E50+E54+E58+E62+E66+E70+E74</f>
        <v>19497.819999999996</v>
      </c>
      <c r="F6" s="53">
        <f t="shared" si="1"/>
        <v>0.43777039557854525</v>
      </c>
      <c r="G6" s="109">
        <f>G10+G14+G18+G22+G26+G30+G34+G38+G42+G46+G50+G54+G58+G62+G66+G70+G74</f>
        <v>24216.789999999972</v>
      </c>
      <c r="H6" s="53">
        <f t="shared" si="2"/>
        <v>0.50589097819402062</v>
      </c>
      <c r="I6" s="109">
        <f>I10+I14+I18+I22+I26+I30+I34+I38+I42+I46+I50+I54+I58+I62+I66+I70+I74</f>
        <v>23698.550000000021</v>
      </c>
      <c r="J6" s="53">
        <f t="shared" si="3"/>
        <v>0.34941590062224681</v>
      </c>
      <c r="K6" s="109">
        <f>K10+K14+K18+K22+K26+K30+K34+K38+K42+K46+K50+K54+K58+K62+K66+K70+K74</f>
        <v>25178.899999999965</v>
      </c>
      <c r="L6" s="53">
        <f t="shared" si="4"/>
        <v>0.37417432692259878</v>
      </c>
      <c r="M6" s="109">
        <v>25535.37</v>
      </c>
      <c r="N6" s="53">
        <f t="shared" si="5"/>
        <v>0.44531212855988311</v>
      </c>
      <c r="O6" s="109">
        <v>28348.02</v>
      </c>
      <c r="P6" s="53">
        <f t="shared" si="6"/>
        <v>0.57880631678023309</v>
      </c>
      <c r="Q6" s="126"/>
      <c r="R6" s="126"/>
      <c r="S6" s="109">
        <f t="shared" si="7"/>
        <v>168582.96999999997</v>
      </c>
      <c r="T6" s="53">
        <f t="shared" si="8"/>
        <v>0.25849547866328448</v>
      </c>
      <c r="U6" s="109">
        <f t="shared" si="9"/>
        <v>98105.790000000095</v>
      </c>
      <c r="V6" s="109">
        <f>V10+V14+V18+V22+V26+V30+V34+V38+V42+V46+V50+V54+V58+V62+V66+V70+V74</f>
        <v>14910.540000000006</v>
      </c>
      <c r="W6" s="53">
        <f t="shared" si="10"/>
        <v>-0.15495788260857501</v>
      </c>
      <c r="X6" s="109">
        <f>X10+X14+X18+X22+X26+X30+X34+X38+X42+X46+X50+X54+X58+X62+X66+X70+X74</f>
        <v>13561.150000000005</v>
      </c>
      <c r="Y6" s="53">
        <f t="shared" si="11"/>
        <v>9.472526017701477E-2</v>
      </c>
      <c r="Z6" s="109">
        <f>Z10+Z14+Z18+Z22+Z26+Z30+Z34+Z38+Z42+Z46+Z50+Z54+Z58+Z62+Z66+Z70+Z74</f>
        <v>16081.369999999995</v>
      </c>
      <c r="AA6" s="53">
        <f t="shared" si="12"/>
        <v>-1.9156534282379845E-2</v>
      </c>
      <c r="AB6" s="109">
        <f>AB10+AB14+AB18+AB22+AB26+AB30+AB34+AB38+AB42+AB46+AB50+AB54+AB58+AB62+AB66+AB70+AB74</f>
        <v>17562.080000000053</v>
      </c>
      <c r="AC6" s="53">
        <f t="shared" si="13"/>
        <v>-1.3660531605455772E-2</v>
      </c>
      <c r="AD6" s="109">
        <f>AD10+AD14+AD18+AD22+AD26+AD30+AD34+AD38+AD42+AD46+AD50+AD54+AD58+AD62+AD66+AD70+AD74</f>
        <v>18322.930000000051</v>
      </c>
      <c r="AE6" s="53">
        <f t="shared" si="14"/>
        <v>1.9934527556930481E-2</v>
      </c>
      <c r="AF6" s="109">
        <f>AF10+AF14+AF18+AF22+AF26+AF30+AF34+AF38+AF42+AF46+AF50+AF54+AF58+AF62+AF66+AF70+AF74</f>
        <v>17667.719999999987</v>
      </c>
      <c r="AG6" s="53">
        <f t="shared" si="15"/>
        <v>-9.8565018074396771E-2</v>
      </c>
      <c r="AH6" s="109">
        <f>AH10+AH14+AH18+AH22+AH26+AH30+AH34+AH38+AH42+AH46+AH50+AH54+AH58+AH62+AH66+AH70+AH74</f>
        <v>17955.350000000028</v>
      </c>
      <c r="AI6" s="53">
        <f t="shared" si="16"/>
        <v>-4.0661687430108007E-2</v>
      </c>
      <c r="AJ6" s="109">
        <f>AJ10+AJ14+AJ18+AJ22+AJ26+AJ30+AJ34+AJ38+AJ42+AJ46+AJ50+AJ54+AJ58+AJ62+AJ66+AJ70+AJ74</f>
        <v>17894.819999999992</v>
      </c>
      <c r="AK6" s="53">
        <f t="shared" si="17"/>
        <v>-5.5760551764313271E-2</v>
      </c>
      <c r="AL6" s="109">
        <f>AL10+AL14+AL18+AL22+AL26+AL30+AL34+AL38+AL42+AL46+AL50+AL54+AL58+AL62+AL66+AL70+AL74</f>
        <v>16394.729999999996</v>
      </c>
      <c r="AM6" s="53">
        <f t="shared" si="18"/>
        <v>-5.995892305469408E-2</v>
      </c>
      <c r="AN6" s="109">
        <f>AN10+AN14+AN18+AN22+AN26+AN30+AN34+AN38+AN42+AN46+AN50+AN54+AN58+AN62+AN66+AN70+AN74</f>
        <v>19433.549999999996</v>
      </c>
      <c r="AO6" s="53">
        <f t="shared" si="19"/>
        <v>8.0680320530286398E-2</v>
      </c>
      <c r="AP6" s="109">
        <f>AP10+AP14+AP18+AP22+AP26+AP30+AP34+AP38+AP42+AP46+AP50+AP54+AP58+AP62+AP66+AP70+AP74</f>
        <v>18554.14</v>
      </c>
      <c r="AQ6" s="53">
        <f t="shared" si="20"/>
        <v>9.595985251849215E-2</v>
      </c>
      <c r="AR6" s="109">
        <f>AR10+AR14+AR18+AR22+AR26+AR30+AR34+AR38+AR42+AR46+AR50+AR54+AR58+AR62+AR66+AR70+AR74</f>
        <v>20474.680000000015</v>
      </c>
      <c r="AS6" s="53">
        <f t="shared" si="21"/>
        <v>0.15599092130670056</v>
      </c>
      <c r="AT6" s="109">
        <f t="shared" si="22"/>
        <v>208813.06000000014</v>
      </c>
      <c r="AU6" s="53">
        <f t="shared" si="23"/>
        <v>-3.4218958092167018E-3</v>
      </c>
      <c r="AV6" s="54"/>
      <c r="AW6" s="109">
        <f>AW10+AW14+AW18+AW22+AW26+AW30+AW34+AW38+AW42+AW46+AW50+AW54+AW58+AW62+AW66+AW70+AW74</f>
        <v>17644.73000000001</v>
      </c>
      <c r="AX6" s="53">
        <f>AW6/BX6-1</f>
        <v>0.58324809056192128</v>
      </c>
      <c r="AY6" s="109">
        <f>AY10+AY14+AY18+AY22+AY26+AY30+AY34+AY38+AY42+AY46+AY50+AY54+AY58+AY62+AY66+AY70+AY74</f>
        <v>12387.719999999996</v>
      </c>
      <c r="AZ6" s="53">
        <f>AY6/BY6-1</f>
        <v>-3.0573705647406468E-3</v>
      </c>
      <c r="BA6" s="109">
        <f>BA10+BA14+BA18+BA22+BA26+BA30+BA34+BA38+BA42+BA46+BA50+BA54+BA58+BA62+BA66+BA70+BA74</f>
        <v>16395.450000000041</v>
      </c>
      <c r="BB6" s="53">
        <f>BA6/BZ6-1</f>
        <v>0.20716237379259761</v>
      </c>
      <c r="BC6" s="109">
        <f>BC10+BC14+BC18+BC22+BC26+BC30+BC34+BC38+BC42+BC46+BC50+BC54+BC58+BC62+BC66+BC70+BC74</f>
        <v>17805.30999999999</v>
      </c>
      <c r="BD6" s="53">
        <f>BC6/CA6-1</f>
        <v>0.31889524354137699</v>
      </c>
      <c r="BE6" s="109">
        <f>BE10+BE14+BE18+BE22+BE26+BE30+BE34+BE38+BE42+BE46+BE50+BE54+BE58+BE62+BE66+BE70+BE74</f>
        <v>17964.81000000003</v>
      </c>
      <c r="BF6" s="53">
        <f>BE6/CB6-1</f>
        <v>0.27731048820581883</v>
      </c>
      <c r="BG6" s="109">
        <f>BG10+BG14+BG18+BG22+BG26+BG30+BG34+BG38+BG42+BG46+BG50+BG54+BG58+BG62+BG66+BG70+BG74</f>
        <v>19599.550000000032</v>
      </c>
      <c r="BH6" s="53">
        <f>BG6/CC6-1</f>
        <v>0.34379990085820267</v>
      </c>
      <c r="BI6" s="109">
        <f>BI10+BI14+BI18+BI22+BI26+BI30+BI34+BI38+BI42+BI46+BI50+BI54+BI58+BI62+BI66+BI70+BI74</f>
        <v>18716.390000000029</v>
      </c>
      <c r="BJ6" s="53">
        <f>BI6/CD6-1</f>
        <v>0.19251488860387234</v>
      </c>
      <c r="BK6" s="109">
        <f>BK10+BK14+BK18+BK22+BK26+BK30+BK34+BK38+BK42+BK46+BK50+BK54+BK58+BK62+BK66+BK70+BK74</f>
        <v>18951.57</v>
      </c>
      <c r="BL6" s="53">
        <f>BK6/CE6-1</f>
        <v>0.20199749726163896</v>
      </c>
      <c r="BM6" s="109">
        <f>BM10+BM14+BM18+BM22+BM26+BM30+BM34+BM38+BM42+BM46+BM50+BM54+BM58+BM62+BM66+BM70+BM74</f>
        <v>17440.440000000006</v>
      </c>
      <c r="BN6" s="53">
        <f>BM6/CF6-1</f>
        <v>0.1506578179090361</v>
      </c>
      <c r="BO6" s="109">
        <f>BO10+BO14+BO18+BO22+BO26+BO30+BO34+BO38+BO42+BO46+BO50+BO54+BO58+BO62+BO66+BO70+BO74</f>
        <v>17982.700000000012</v>
      </c>
      <c r="BP6" s="53">
        <f>BO6/CG6-1</f>
        <v>0.16191781990264187</v>
      </c>
      <c r="BQ6" s="109">
        <f>BQ10+BQ14+BQ18+BQ22+BQ26+BQ30+BQ34+BQ38+BQ42+BQ46+BQ50+BQ54+BQ58+BQ62+BQ66+BQ70+BQ74</f>
        <v>16929.579999999987</v>
      </c>
      <c r="BR6" s="53">
        <f>BQ6/CH6-1</f>
        <v>7.2557495386240456E-2</v>
      </c>
      <c r="BS6" s="109">
        <f>BS10+BS14+BS18+BS22+BS26+BS30+BS34+BS38+BS42+BS46+BS50+BS54+BS58+BS62+BS66+BS70+BS74</f>
        <v>17711.799999999996</v>
      </c>
      <c r="BT6" s="53">
        <f>BS6/CI6-1</f>
        <v>3.571842081564891E-2</v>
      </c>
      <c r="BU6" s="109">
        <f t="shared" si="24"/>
        <v>209530.0500000001</v>
      </c>
      <c r="BV6" s="53">
        <f>BU6/CJ6-1</f>
        <v>0.20224280513538306</v>
      </c>
      <c r="BW6" s="401"/>
      <c r="BX6" s="319">
        <v>11144.64</v>
      </c>
      <c r="BY6" s="319">
        <v>12425.71</v>
      </c>
      <c r="BZ6" s="319">
        <v>13581.81</v>
      </c>
      <c r="CA6" s="319">
        <v>13500.17</v>
      </c>
      <c r="CB6" s="319">
        <v>14064.56</v>
      </c>
      <c r="CC6" s="319">
        <v>14585.17</v>
      </c>
      <c r="CD6" s="319">
        <v>15694.89</v>
      </c>
      <c r="CE6" s="319">
        <v>15766.73</v>
      </c>
      <c r="CF6" s="319">
        <v>15156.93</v>
      </c>
      <c r="CG6" s="319">
        <v>15476.74</v>
      </c>
      <c r="CH6" s="319">
        <v>15784.31</v>
      </c>
      <c r="CI6" s="319">
        <v>17100.98</v>
      </c>
      <c r="CJ6" s="109">
        <f>BX6+BY6+BZ6+CA6+CB6+CC6+CD6+CE6+CF6+CG6+CH6+CI6</f>
        <v>174282.63999999998</v>
      </c>
    </row>
    <row r="7" spans="1:88" ht="28.95" customHeight="1">
      <c r="A7" s="597"/>
      <c r="B7" s="71" t="s">
        <v>632</v>
      </c>
      <c r="C7" s="109">
        <f>C11+C15+C19+C23+C27+C31+C35+C39+C43+C47+C51+C55+C59+C63+C67+C71+C75</f>
        <v>3469.4100000000035</v>
      </c>
      <c r="D7" s="53">
        <f t="shared" si="0"/>
        <v>0.49205891839587368</v>
      </c>
      <c r="E7" s="109">
        <f>E11+E15+E19+E23+E27+E31+E35+E39+E43+E47+E51+E55+E59+E63+E67+E71+E75</f>
        <v>3049.9900000000034</v>
      </c>
      <c r="F7" s="53">
        <f t="shared" si="1"/>
        <v>0.44641832452043118</v>
      </c>
      <c r="G7" s="109">
        <f>G11+G15+G19+G23+G27+G31+G35+G39+G43+G47+G51+G55+G59+G63+G67+G71+G75</f>
        <v>3803.2699999999982</v>
      </c>
      <c r="H7" s="53">
        <f t="shared" si="2"/>
        <v>0.51870797195201912</v>
      </c>
      <c r="I7" s="109">
        <f>I11+I15+I19+I23+I27+I31+I35+I39+I43+I47+I51+I55+I59+I63+I67+I71+I75</f>
        <v>3708.7900000000041</v>
      </c>
      <c r="J7" s="53">
        <f t="shared" si="3"/>
        <v>0.35903392830314917</v>
      </c>
      <c r="K7" s="109">
        <f>K11+K15+K19+K23+K27+K31+K35+K39+K43+K47+K51+K55+K59+K63+K67+K71+K75</f>
        <v>3931.6799999999994</v>
      </c>
      <c r="L7" s="53">
        <f t="shared" si="4"/>
        <v>0.38217024014174061</v>
      </c>
      <c r="M7" s="109">
        <v>3988.31</v>
      </c>
      <c r="N7" s="53">
        <f t="shared" si="5"/>
        <v>0.43570775466712597</v>
      </c>
      <c r="O7" s="109">
        <v>4430.84</v>
      </c>
      <c r="P7" s="53">
        <f t="shared" si="6"/>
        <v>0.60165123155558153</v>
      </c>
      <c r="Q7" s="126"/>
      <c r="R7" s="126"/>
      <c r="S7" s="109">
        <f t="shared" si="7"/>
        <v>26382.290000000012</v>
      </c>
      <c r="T7" s="53">
        <f t="shared" si="8"/>
        <v>0.26736299928711071</v>
      </c>
      <c r="U7" s="109">
        <f t="shared" si="9"/>
        <v>15289.679999999997</v>
      </c>
      <c r="V7" s="109">
        <f>V11+V15+V19+V23+V27+V31+V35+V39+V43+V47+V51+V55+V59+V63+V67+V71+V75</f>
        <v>2325.2499999999986</v>
      </c>
      <c r="W7" s="53">
        <f t="shared" si="10"/>
        <v>-0.17188412610225545</v>
      </c>
      <c r="X7" s="109">
        <f>X11+X15+X19+X23+X27+X31+X35+X39+X43+X47+X51+X55+X59+X63+X67+X71+X75</f>
        <v>2108.6499999999974</v>
      </c>
      <c r="Y7" s="53">
        <f t="shared" si="11"/>
        <v>5.2189056215880214E-2</v>
      </c>
      <c r="Z7" s="109">
        <f>Z11+Z15+Z19+Z23+Z27+Z31+Z35+Z39+Z43+Z47+Z51+Z55+Z59+Z63+Z67+Z71+Z75</f>
        <v>2504.279999999997</v>
      </c>
      <c r="AA7" s="53">
        <f t="shared" si="12"/>
        <v>-6.4026999652415428E-2</v>
      </c>
      <c r="AB7" s="109">
        <f>AB11+AB15+AB19+AB23+AB27+AB31+AB35+AB39+AB43+AB47+AB51+AB55+AB59+AB63+AB67+AB71+AB75</f>
        <v>2728.9899999999948</v>
      </c>
      <c r="AC7" s="53">
        <f t="shared" si="13"/>
        <v>-3.781754076686028E-2</v>
      </c>
      <c r="AD7" s="109">
        <f>AD11+AD15+AD19+AD23+AD27+AD31+AD35+AD39+AD43+AD47+AD51+AD55+AD59+AD63+AD67+AD71+AD75</f>
        <v>2844.5700000000061</v>
      </c>
      <c r="AE7" s="53">
        <f t="shared" si="14"/>
        <v>-2.4547880641173636E-3</v>
      </c>
      <c r="AF7" s="109">
        <f>AF11+AF15+AF19+AF23+AF27+AF31+AF35+AF39+AF43+AF47+AF51+AF55+AF59+AF63+AF67+AF71+AF75</f>
        <v>2777.9400000000028</v>
      </c>
      <c r="AG7" s="53">
        <f t="shared" si="15"/>
        <v>-0.10976872073757971</v>
      </c>
      <c r="AH7" s="109">
        <f>AH11+AH15+AH19+AH23+AH27+AH31+AH35+AH39+AH43+AH47+AH51+AH55+AH59+AH63+AH67+AH71+AH75</f>
        <v>2766.4200000000051</v>
      </c>
      <c r="AI7" s="53">
        <f t="shared" si="16"/>
        <v>-6.4567504235180428E-2</v>
      </c>
      <c r="AJ7" s="109">
        <f>AJ11+AJ15+AJ19+AJ23+AJ27+AJ31+AJ35+AJ39+AJ43+AJ47+AJ51+AJ55+AJ59+AJ63+AJ67+AJ71+AJ75</f>
        <v>2760.58</v>
      </c>
      <c r="AK7" s="53">
        <f t="shared" si="17"/>
        <v>-8.3579265357610288E-2</v>
      </c>
      <c r="AL7" s="109">
        <f>AL11+AL15+AL19+AL23+AL27+AL31+AL35+AL39+AL43+AL47+AL51+AL55+AL59+AL63+AL67+AL71+AL75</f>
        <v>2522.5400000000045</v>
      </c>
      <c r="AM7" s="53">
        <f t="shared" si="18"/>
        <v>-8.3838772708452303E-2</v>
      </c>
      <c r="AN7" s="109">
        <f>AN11+AN15+AN19+AN23+AN27+AN31+AN35+AN39+AN43+AN47+AN51+AN55+AN59+AN63+AN67+AN71+AN75</f>
        <v>3024.2900000000059</v>
      </c>
      <c r="AO7" s="53">
        <f t="shared" si="19"/>
        <v>6.9935364270276024E-2</v>
      </c>
      <c r="AP7" s="109">
        <f>AP11+AP15+AP19+AP23+AP27+AP31+AP35+AP39+AP43+AP47+AP51+AP55+AP59+AP63+AP67+AP71+AP75</f>
        <v>2869.0399999999981</v>
      </c>
      <c r="AQ7" s="53">
        <f t="shared" si="20"/>
        <v>7.8797358882185975E-2</v>
      </c>
      <c r="AR7" s="109">
        <f>AR11+AR15+AR19+AR23+AR27+AR31+AR35+AR39+AR43+AR47+AR51+AR55+AR59+AR63+AR67+AR71+AR75</f>
        <v>3148.7699999999991</v>
      </c>
      <c r="AS7" s="53">
        <f t="shared" si="21"/>
        <v>0.12423548901924741</v>
      </c>
      <c r="AT7" s="109">
        <f t="shared" si="22"/>
        <v>32381.320000000007</v>
      </c>
      <c r="AU7" s="53">
        <f t="shared" si="23"/>
        <v>-2.7757911380053346E-2</v>
      </c>
      <c r="AV7" s="53"/>
      <c r="AW7" s="109">
        <f>AW11+AW15+AW19+AW23+AW27+AW31+AW35+AW39+AW43+AW47+AW51+AW55+AW59+AW63+AW67+AW71+AW75</f>
        <v>2807.8799999999997</v>
      </c>
      <c r="AX7" s="53">
        <f>AW7/BX7-1</f>
        <v>0.58325110375587097</v>
      </c>
      <c r="AY7" s="109">
        <f>AY11+AY15+AY19+AY23+AY27+AY31+AY35+AY39+AY43+AY47+AY51+AY55+AY59+AY63+AY67+AY71+AY75</f>
        <v>2004.0600000000004</v>
      </c>
      <c r="AZ7" s="53">
        <f>AY7/BY7-1</f>
        <v>-3.0593818556268193E-3</v>
      </c>
      <c r="BA7" s="109">
        <f>BA11+BA15+BA19+BA23+BA27+BA31+BA35+BA39+BA43+BA47+BA51+BA55+BA59+BA63+BA67+BA71+BA75</f>
        <v>2675.5900000000033</v>
      </c>
      <c r="BB7" s="53">
        <f>BA7/BZ7-1</f>
        <v>0.21290793452194934</v>
      </c>
      <c r="BC7" s="109">
        <f>BC11+BC15+BC19+BC23+BC27+BC31+BC35+BC39+BC43+BC47+BC51+BC55+BC59+BC63+BC67+BC71+BC75</f>
        <v>2836.2500000000023</v>
      </c>
      <c r="BD7" s="53">
        <f>BC7/CA7-1</f>
        <v>0.30411892369093918</v>
      </c>
      <c r="BE7" s="109">
        <f>BE11+BE15+BE19+BE23+BE27+BE31+BE35+BE39+BE43+BE47+BE51+BE55+BE59+BE63+BE67+BE71+BE75</f>
        <v>2851.5700000000011</v>
      </c>
      <c r="BF7" s="53">
        <f>BE7/CB7-1</f>
        <v>0.25854900783842982</v>
      </c>
      <c r="BG7" s="109">
        <f>BG11+BG15+BG19+BG23+BG27+BG31+BG35+BG39+BG43+BG47+BG51+BG55+BG59+BG63+BG67+BG71+BG75</f>
        <v>3120.469999999998</v>
      </c>
      <c r="BH7" s="53">
        <f>BG7/CC7-1</f>
        <v>0.32806867464238954</v>
      </c>
      <c r="BI7" s="109">
        <f>BI11+BI15+BI19+BI23+BI27+BI31+BI35+BI39+BI43+BI47+BI51+BI55+BI59+BI63+BI67+BI71+BI75</f>
        <v>2957.3700000000008</v>
      </c>
      <c r="BJ7" s="53">
        <f>BI7/CD7-1</f>
        <v>0.16966065495965865</v>
      </c>
      <c r="BK7" s="109">
        <f>BK11+BK15+BK19+BK23+BK27+BK31+BK35+BK39+BK43+BK47+BK51+BK55+BK59+BK63+BK67+BK71+BK75</f>
        <v>3012.3499999999972</v>
      </c>
      <c r="BL7" s="53">
        <f>BK7/CE7-1</f>
        <v>0.18597857455009215</v>
      </c>
      <c r="BM7" s="109">
        <f>BM11+BM15+BM19+BM23+BM27+BM31+BM35+BM39+BM43+BM47+BM51+BM55+BM59+BM63+BM67+BM71+BM75</f>
        <v>2753.3800000000033</v>
      </c>
      <c r="BN7" s="53">
        <f>BM7/CF7-1</f>
        <v>0.12763029642795853</v>
      </c>
      <c r="BO7" s="109">
        <f>BO11+BO15+BO19+BO23+BO27+BO31+BO35+BO39+BO43+BO47+BO51+BO55+BO59+BO63+BO67+BO71+BO75</f>
        <v>2826.610000000001</v>
      </c>
      <c r="BP7" s="53">
        <f>BO7/CG7-1</f>
        <v>0.13370500350947601</v>
      </c>
      <c r="BQ7" s="109">
        <f>BQ11+BQ15+BQ19+BQ23+BQ27+BQ31+BQ35+BQ39+BQ43+BQ47+BQ51+BQ55+BQ59+BQ63+BQ67+BQ71+BQ75</f>
        <v>2659.4800000000023</v>
      </c>
      <c r="BR7" s="53">
        <f>BQ7/CH7-1</f>
        <v>4.5882311301277845E-2</v>
      </c>
      <c r="BS7" s="109">
        <f>BS11+BS15+BS19+BS23+BS27+BS31+BS35+BS39+BS43+BS47+BS51+BS55+BS59+BS63+BS67+BS71+BS75</f>
        <v>2800.8100000000009</v>
      </c>
      <c r="BT7" s="53">
        <f>BS7/CI7-1</f>
        <v>1.6657470997343271E-2</v>
      </c>
      <c r="BU7" s="109">
        <f t="shared" si="24"/>
        <v>33305.820000000014</v>
      </c>
      <c r="BV7" s="53">
        <f>BU7/CJ7-1</f>
        <v>0.18606457402616394</v>
      </c>
      <c r="BW7" s="401"/>
      <c r="BX7" s="319">
        <v>1773.49</v>
      </c>
      <c r="BY7" s="319">
        <v>2010.21</v>
      </c>
      <c r="BZ7" s="319">
        <v>2205.9299999999998</v>
      </c>
      <c r="CA7" s="319">
        <v>2174.84</v>
      </c>
      <c r="CB7" s="319">
        <v>2265.7600000000002</v>
      </c>
      <c r="CC7" s="319">
        <v>2349.63</v>
      </c>
      <c r="CD7" s="319">
        <v>2528.4</v>
      </c>
      <c r="CE7" s="319">
        <v>2539.9699999999998</v>
      </c>
      <c r="CF7" s="319">
        <v>2441.7399999999998</v>
      </c>
      <c r="CG7" s="319">
        <v>2493.25</v>
      </c>
      <c r="CH7" s="319">
        <v>2542.81</v>
      </c>
      <c r="CI7" s="319">
        <v>2754.92</v>
      </c>
      <c r="CJ7" s="109">
        <f>BX7+BY7+BZ7+CA7+CB7+CC7+CD7+CE7+CF7+CG7+CH7+CI7</f>
        <v>28080.950000000004</v>
      </c>
    </row>
    <row r="8" spans="1:88" ht="39" customHeight="1">
      <c r="A8" s="598"/>
      <c r="B8" s="71" t="s">
        <v>471</v>
      </c>
      <c r="C8" s="109">
        <f>C12+C16+C20+C24+C28+C32+C36+C40+C44+C48+C52+C56+C60+C64+C68+C72+C76</f>
        <v>17507.490000000023</v>
      </c>
      <c r="D8" s="53">
        <f t="shared" si="0"/>
        <v>0.43474733435553059</v>
      </c>
      <c r="E8" s="109">
        <f>E12+E16+E20+E24+E28+E32+E36+E40+E44+E48+E52+E56+E60+E64+E68+E72+E76</f>
        <v>15526.08</v>
      </c>
      <c r="F8" s="53">
        <f t="shared" si="1"/>
        <v>0.41384221434633539</v>
      </c>
      <c r="G8" s="109">
        <f>G12+G16+G20+G24+G28+G32+G36+G40+G44+G48+G52+G56+G60+G64+G68+G72+G76</f>
        <v>19476.219999999983</v>
      </c>
      <c r="H8" s="53">
        <f t="shared" si="2"/>
        <v>0.47644208464353799</v>
      </c>
      <c r="I8" s="109">
        <f>I12+I16+I20+I24+I28+I32+I36+I40+I44+I48+I52+I56+I60+I64+I68+I72+I76</f>
        <v>19072.160000000014</v>
      </c>
      <c r="J8" s="53">
        <f t="shared" si="3"/>
        <v>0.33006306448924261</v>
      </c>
      <c r="K8" s="109">
        <f>K12+K16+K20+K24+K28+K32+K36+K40+K44+K48+K52+K56+K60+K64+K68+K72+K76</f>
        <v>20146.589999999989</v>
      </c>
      <c r="L8" s="53">
        <f t="shared" si="4"/>
        <v>0.3691462488897117</v>
      </c>
      <c r="M8" s="109">
        <v>20344.21</v>
      </c>
      <c r="N8" s="53">
        <f t="shared" si="5"/>
        <v>0.43135625656078402</v>
      </c>
      <c r="O8" s="109">
        <v>22705.61</v>
      </c>
      <c r="P8" s="53">
        <f t="shared" si="6"/>
        <v>0.59257482375534254</v>
      </c>
      <c r="Q8" s="126"/>
      <c r="R8" s="126"/>
      <c r="S8" s="109">
        <f t="shared" si="7"/>
        <v>134778.35999999999</v>
      </c>
      <c r="T8" s="53">
        <f t="shared" si="8"/>
        <v>0.24659741267306678</v>
      </c>
      <c r="U8" s="109">
        <f t="shared" si="9"/>
        <v>79642.530000000086</v>
      </c>
      <c r="V8" s="109">
        <f>V12+V16+V20+V24+V28+V32+V36+V40+V44+V48+V52+V56+V60+V64+V68+V72+V76</f>
        <v>12202.490000000003</v>
      </c>
      <c r="W8" s="53">
        <f t="shared" si="10"/>
        <v>-0.14503066401446763</v>
      </c>
      <c r="X8" s="109">
        <f>X12+X16+X20+X24+X28+X32+X36+X40+X44+X48+X52+X56+X60+X64+X68+X72+X76</f>
        <v>10981.480000000003</v>
      </c>
      <c r="Y8" s="53">
        <f t="shared" si="11"/>
        <v>8.5915165658853043E-2</v>
      </c>
      <c r="Z8" s="109">
        <f>Z12+Z16+Z20+Z24+Z28+Z32+Z36+Z40+Z44+Z48+Z52+Z56+Z60+Z64+Z68+Z72+Z76</f>
        <v>13191.319999999992</v>
      </c>
      <c r="AA8" s="53">
        <f t="shared" si="12"/>
        <v>-3.2343204303334261E-2</v>
      </c>
      <c r="AB8" s="109">
        <f>AB12+AB16+AB20+AB24+AB28+AB32+AB36+AB40+AB44+AB48+AB52+AB56+AB60+AB64+AB68+AB72+AB76</f>
        <v>14339.290000000048</v>
      </c>
      <c r="AC8" s="53">
        <f t="shared" si="13"/>
        <v>-2.7378546869579856E-2</v>
      </c>
      <c r="AD8" s="109">
        <f>AD12+AD16+AD20+AD24+AD28+AD32+AD36+AD40+AD44+AD48+AD52+AD56+AD60+AD64+AD68+AD72+AD76</f>
        <v>14714.710000000045</v>
      </c>
      <c r="AE8" s="53">
        <f t="shared" si="14"/>
        <v>-1.0074365298166299E-2</v>
      </c>
      <c r="AF8" s="109">
        <f>AF12+AF16+AF20+AF24+AF28+AF32+AF36+AF40+AF44+AF48+AF52+AF56+AF60+AF64+AF68+AF72+AF76</f>
        <v>14213.24</v>
      </c>
      <c r="AG8" s="53">
        <f t="shared" si="15"/>
        <v>-0.12257830330140551</v>
      </c>
      <c r="AH8" s="109">
        <f>AH12+AH16+AH20+AH24+AH28+AH32+AH36+AH40+AH44+AH48+AH52+AH56+AH60+AH64+AH68+AH72+AH76</f>
        <v>14257.170000000027</v>
      </c>
      <c r="AI8" s="53">
        <f t="shared" si="16"/>
        <v>-6.5362240743872757E-2</v>
      </c>
      <c r="AJ8" s="109">
        <f>AJ12+AJ16+AJ20+AJ24+AJ28+AJ32+AJ36+AJ40+AJ44+AJ48+AJ52+AJ56+AJ60+AJ64+AJ68+AJ72+AJ76</f>
        <v>14217.290000000005</v>
      </c>
      <c r="AK8" s="53">
        <f t="shared" si="17"/>
        <v>-8.4352845101191121E-2</v>
      </c>
      <c r="AL8" s="109">
        <f>AL12+AL16+AL20+AL24+AL28+AL32+AL36+AL40+AL44+AL48+AL52+AL56+AL60+AL64+AL68+AL72+AL76</f>
        <v>12998.739999999996</v>
      </c>
      <c r="AM8" s="53">
        <f t="shared" si="18"/>
        <v>-8.5977750541963327E-2</v>
      </c>
      <c r="AN8" s="109">
        <f>AN12+AN16+AN20+AN24+AN28+AN32+AN36+AN40+AN44+AN48+AN52+AN56+AN60+AN64+AN68+AN72+AN76</f>
        <v>15318.290000000003</v>
      </c>
      <c r="AO8" s="53">
        <f t="shared" si="19"/>
        <v>4.5255328019585983E-2</v>
      </c>
      <c r="AP8" s="109">
        <f>AP12+AP16+AP20+AP24+AP28+AP32+AP36+AP40+AP44+AP48+AP52+AP56+AP60+AP64+AP68+AP72+AP76</f>
        <v>14688.449999999993</v>
      </c>
      <c r="AQ8" s="53">
        <f t="shared" si="20"/>
        <v>6.4957672709555769E-2</v>
      </c>
      <c r="AR8" s="109">
        <f>AR12+AR16+AR20+AR24+AR28+AR32+AR36+AR40+AR44+AR48+AR52+AR56+AR60+AR64+AR68+AR72+AR76</f>
        <v>16033.240000000003</v>
      </c>
      <c r="AS8" s="53">
        <f t="shared" si="21"/>
        <v>0.10076749801414442</v>
      </c>
      <c r="AT8" s="109">
        <f t="shared" si="22"/>
        <v>167155.71000000008</v>
      </c>
      <c r="AU8" s="53">
        <f t="shared" si="23"/>
        <v>-2.7256205503511377E-2</v>
      </c>
      <c r="AV8" s="53"/>
      <c r="AW8" s="109">
        <f>AW12+AW16+AW20+AW24+AW28+AW32+AW36+AW40+AW44+AW48+AW52+AW56+AW60+AW64+AW68+AW72+AW76</f>
        <v>14272.430000000013</v>
      </c>
      <c r="AX8" s="53">
        <f>AW8/BX8-1</f>
        <v>0.5832483790274734</v>
      </c>
      <c r="AY8" s="109">
        <f>AY12+AY16+AY20+AY24+AY28+AY32+AY36+AY40+AY44+AY48+AY52+AY56+AY60+AY64+AY68+AY72+AY76</f>
        <v>10112.650000000003</v>
      </c>
      <c r="AZ8" s="53">
        <f>AY8/BY8-1</f>
        <v>-3.0580647832586516E-3</v>
      </c>
      <c r="BA8" s="109">
        <f>BA12+BA16+BA20+BA24+BA28+BA32+BA36+BA40+BA44+BA48+BA52+BA56+BA60+BA64+BA68+BA72+BA76</f>
        <v>13632.230000000036</v>
      </c>
      <c r="BB8" s="53">
        <f>BA8/BZ8-1</f>
        <v>0.21290954580720789</v>
      </c>
      <c r="BC8" s="109">
        <f>BC12+BC16+BC20+BC24+BC28+BC32+BC36+BC40+BC44+BC48+BC52+BC56+BC60+BC64+BC68+BC72+BC76</f>
        <v>14742.929999999982</v>
      </c>
      <c r="BD8" s="53">
        <f>BC8/CA8-1</f>
        <v>0.33581324801774293</v>
      </c>
      <c r="BE8" s="109">
        <f>BE12+BE16+BE20+BE24+BE28+BE32+BE36+BE40+BE44+BE48+BE52+BE56+BE60+BE64+BE68+BE72+BE76</f>
        <v>14864.460000000026</v>
      </c>
      <c r="BF8" s="53">
        <f>BE8/CB8-1</f>
        <v>0.29277982546621151</v>
      </c>
      <c r="BG8" s="109">
        <f>BG12+BG16+BG20+BG24+BG28+BG32+BG36+BG40+BG44+BG48+BG52+BG56+BG60+BG64+BG68+BG72+BG76</f>
        <v>16198.870000000044</v>
      </c>
      <c r="BH8" s="53">
        <f>BG8/CC8-1</f>
        <v>0.35854618708318609</v>
      </c>
      <c r="BI8" s="109">
        <f>BI12+BI16+BI20+BI24+BI28+BI32+BI36+BI40+BI44+BI48+BI52+BI56+BI60+BI64+BI68+BI72+BI76</f>
        <v>15254.220000000028</v>
      </c>
      <c r="BJ8" s="53">
        <f>BI8/CD8-1</f>
        <v>0.18886779394710485</v>
      </c>
      <c r="BK8" s="109">
        <f>BK12+BK16+BK20+BK24+BK28+BK32+BK36+BK40+BK44+BK48+BK52+BK56+BK60+BK64+BK68+BK72+BK76</f>
        <v>15527.040000000003</v>
      </c>
      <c r="BL8" s="53">
        <f>BK8/CE8-1</f>
        <v>0.20461861083246258</v>
      </c>
      <c r="BM8" s="109">
        <f>BM12+BM16+BM20+BM24+BM28+BM32+BM36+BM40+BM44+BM48+BM52+BM56+BM60+BM64+BM68+BM72+BM76</f>
        <v>14221.470000000012</v>
      </c>
      <c r="BN8" s="53">
        <f>BM8/CF8-1</f>
        <v>0.14771557996014972</v>
      </c>
      <c r="BO8" s="109">
        <f>BO12+BO16+BO20+BO24+BO28+BO32+BO36+BO40+BO44+BO48+BO52+BO56+BO60+BO64+BO68+BO72+BO76</f>
        <v>14655.070000000009</v>
      </c>
      <c r="BP8" s="53">
        <f>BO8/CG8-1</f>
        <v>0.15827464927879942</v>
      </c>
      <c r="BQ8" s="109">
        <f>BQ12+BQ16+BQ20+BQ24+BQ28+BQ32+BQ36+BQ40+BQ44+BQ48+BQ52+BQ56+BQ60+BQ64+BQ68+BQ72+BQ76</f>
        <v>13792.519999999993</v>
      </c>
      <c r="BR8" s="53">
        <f>BQ8/CH8-1</f>
        <v>6.8855340316691604E-2</v>
      </c>
      <c r="BS8" s="109">
        <f>BS12+BS16+BS20+BS24+BS28+BS32+BS36+BS40+BS44+BS48+BS52+BS56+BS60+BS64+BS68+BS72+BS76</f>
        <v>14565.510000000002</v>
      </c>
      <c r="BT8" s="53">
        <f>BS8/CI8-1</f>
        <v>4.1852164458813901E-2</v>
      </c>
      <c r="BU8" s="109">
        <f t="shared" si="24"/>
        <v>171839.40000000017</v>
      </c>
      <c r="BV8" s="53">
        <f>BU8/CJ8-1</f>
        <v>0.20585244676484016</v>
      </c>
      <c r="BW8" s="401"/>
      <c r="BX8" s="319">
        <v>9014.65</v>
      </c>
      <c r="BY8" s="319">
        <v>10143.67</v>
      </c>
      <c r="BZ8" s="319">
        <v>11239.28</v>
      </c>
      <c r="CA8" s="319">
        <v>11036.67</v>
      </c>
      <c r="CB8" s="319">
        <v>11498.06</v>
      </c>
      <c r="CC8" s="319">
        <v>11923.68</v>
      </c>
      <c r="CD8" s="319">
        <v>12830.88</v>
      </c>
      <c r="CE8" s="319">
        <v>12889.59</v>
      </c>
      <c r="CF8" s="319">
        <v>12391.11</v>
      </c>
      <c r="CG8" s="319">
        <v>12652.5</v>
      </c>
      <c r="CH8" s="319">
        <v>12904.01</v>
      </c>
      <c r="CI8" s="319">
        <v>13980.4</v>
      </c>
      <c r="CJ8" s="109">
        <f>BX8+BY8+BZ8+CA8+CB8+CC8+CD8+CE8+CF8+CG8+CH8+CI8</f>
        <v>142504.5</v>
      </c>
    </row>
    <row r="9" spans="1:88" ht="31.95" customHeight="1">
      <c r="A9" s="748" t="s">
        <v>87</v>
      </c>
      <c r="B9" s="71" t="s">
        <v>630</v>
      </c>
      <c r="C9" s="109">
        <v>1572.2299048089801</v>
      </c>
      <c r="D9" s="53">
        <f t="shared" si="0"/>
        <v>0.26089598695419736</v>
      </c>
      <c r="E9" s="109">
        <v>1173.6272054670701</v>
      </c>
      <c r="F9" s="53">
        <f t="shared" si="1"/>
        <v>1.2750285135809669E-4</v>
      </c>
      <c r="G9" s="109">
        <v>1579.0946839923699</v>
      </c>
      <c r="H9" s="53">
        <f t="shared" si="2"/>
        <v>0.10798589138639869</v>
      </c>
      <c r="I9" s="109">
        <v>1484.72453646845</v>
      </c>
      <c r="J9" s="53">
        <f t="shared" si="3"/>
        <v>-3.5536492398571262E-3</v>
      </c>
      <c r="K9" s="109">
        <v>1497.08221061159</v>
      </c>
      <c r="L9" s="53">
        <f t="shared" si="4"/>
        <v>-1.0295385073255781E-2</v>
      </c>
      <c r="M9" s="109">
        <v>1591.1238174939001</v>
      </c>
      <c r="N9" s="53">
        <f t="shared" si="5"/>
        <v>0.11369436668426469</v>
      </c>
      <c r="O9" s="109">
        <v>1825.1975355818799</v>
      </c>
      <c r="P9" s="53">
        <f t="shared" si="6"/>
        <v>0.26889994942077933</v>
      </c>
      <c r="Q9" s="126"/>
      <c r="R9" s="126"/>
      <c r="S9" s="109">
        <f t="shared" si="7"/>
        <v>10723.07989442424</v>
      </c>
      <c r="T9" s="53">
        <f t="shared" si="8"/>
        <v>-3.2961023423147773E-2</v>
      </c>
      <c r="U9" s="109">
        <f t="shared" si="9"/>
        <v>8276.9512260202609</v>
      </c>
      <c r="V9" s="109">
        <v>1246.91482967349</v>
      </c>
      <c r="W9" s="53">
        <f t="shared" si="10"/>
        <v>-0.21421191161258635</v>
      </c>
      <c r="X9" s="109">
        <v>1173.47758372914</v>
      </c>
      <c r="Y9" s="53">
        <f t="shared" si="11"/>
        <v>0.19030534567549995</v>
      </c>
      <c r="Z9" s="109">
        <v>1425.19385514601</v>
      </c>
      <c r="AA9" s="53">
        <f t="shared" si="12"/>
        <v>-9.3440892355414751E-2</v>
      </c>
      <c r="AB9" s="109">
        <v>1490.01954328582</v>
      </c>
      <c r="AC9" s="53">
        <f t="shared" si="13"/>
        <v>-0.11613070221137312</v>
      </c>
      <c r="AD9" s="109">
        <v>1512.6555823147301</v>
      </c>
      <c r="AE9" s="53">
        <f t="shared" si="14"/>
        <v>-0.10931967607940807</v>
      </c>
      <c r="AF9" s="109">
        <v>1428.6898318710701</v>
      </c>
      <c r="AG9" s="53">
        <f t="shared" si="15"/>
        <v>-0.11264584401271716</v>
      </c>
      <c r="AH9" s="109">
        <v>1438.40933748562</v>
      </c>
      <c r="AI9" s="53">
        <f t="shared" si="16"/>
        <v>-2.8886069924971558E-3</v>
      </c>
      <c r="AJ9" s="109">
        <v>1373.20996379805</v>
      </c>
      <c r="AK9" s="53">
        <f t="shared" si="17"/>
        <v>4.9057740625885193E-2</v>
      </c>
      <c r="AL9" s="109">
        <v>1278.5151147290301</v>
      </c>
      <c r="AM9" s="53">
        <f t="shared" si="18"/>
        <v>-1.8259990860313047E-2</v>
      </c>
      <c r="AN9" s="109">
        <v>1322.3490861314799</v>
      </c>
      <c r="AO9" s="53">
        <f t="shared" si="19"/>
        <v>-2.1244298433879649E-2</v>
      </c>
      <c r="AP9" s="109">
        <v>1279.4621781458</v>
      </c>
      <c r="AQ9" s="53">
        <f t="shared" si="20"/>
        <v>4.4632542524929653E-2</v>
      </c>
      <c r="AR9" s="109">
        <v>1332.3628923639501</v>
      </c>
      <c r="AS9" s="53">
        <f t="shared" si="21"/>
        <v>0.12680431462079045</v>
      </c>
      <c r="AT9" s="109">
        <f t="shared" si="22"/>
        <v>16301.259798674191</v>
      </c>
      <c r="AU9" s="53">
        <f t="shared" si="23"/>
        <v>-3.8335538194252727E-2</v>
      </c>
      <c r="AV9" s="53"/>
      <c r="AW9" s="109">
        <v>1586.8334581558699</v>
      </c>
      <c r="AX9" s="53"/>
      <c r="AY9" s="109">
        <v>985.86265111931402</v>
      </c>
      <c r="AZ9" s="53"/>
      <c r="BA9" s="109">
        <v>1572.09148650984</v>
      </c>
      <c r="BB9" s="53"/>
      <c r="BC9" s="109">
        <v>1685.79171944736</v>
      </c>
      <c r="BD9" s="53"/>
      <c r="BE9" s="109">
        <v>1698.3148068841699</v>
      </c>
      <c r="BF9" s="53"/>
      <c r="BG9" s="109">
        <v>1610.05594241173</v>
      </c>
      <c r="BH9" s="53"/>
      <c r="BI9" s="109">
        <v>1442.5763736858601</v>
      </c>
      <c r="BJ9" s="53"/>
      <c r="BK9" s="109">
        <v>1308.99369083228</v>
      </c>
      <c r="BL9" s="53"/>
      <c r="BM9" s="109">
        <v>1302.2950097036501</v>
      </c>
      <c r="BN9" s="53"/>
      <c r="BO9" s="109">
        <v>1351.0512214800599</v>
      </c>
      <c r="BP9" s="53"/>
      <c r="BQ9" s="109">
        <v>1224.7964007068699</v>
      </c>
      <c r="BR9" s="53"/>
      <c r="BS9" s="109">
        <v>1182.4261542806901</v>
      </c>
      <c r="BT9" s="53"/>
      <c r="BU9" s="109">
        <f t="shared" si="24"/>
        <v>16951.088915217693</v>
      </c>
      <c r="BV9" s="53"/>
      <c r="BW9" s="401"/>
      <c r="BX9" s="319"/>
      <c r="BY9" s="319"/>
      <c r="BZ9" s="319"/>
      <c r="CA9" s="319"/>
      <c r="CB9" s="319"/>
      <c r="CC9" s="319"/>
      <c r="CD9" s="319"/>
      <c r="CE9" s="319"/>
      <c r="CF9" s="319"/>
      <c r="CG9" s="319"/>
      <c r="CH9" s="319"/>
      <c r="CI9" s="319"/>
      <c r="CJ9" s="54"/>
    </row>
    <row r="10" spans="1:88" ht="30" customHeight="1">
      <c r="A10" s="597"/>
      <c r="B10" s="71" t="s">
        <v>631</v>
      </c>
      <c r="C10" s="109">
        <v>11071.032119777899</v>
      </c>
      <c r="D10" s="53">
        <f t="shared" si="0"/>
        <v>0.26591460702344039</v>
      </c>
      <c r="E10" s="109">
        <v>8459.3722896024701</v>
      </c>
      <c r="F10" s="53">
        <f t="shared" si="1"/>
        <v>3.7794677793801412E-2</v>
      </c>
      <c r="G10" s="109">
        <v>11259.0560516646</v>
      </c>
      <c r="H10" s="53">
        <f t="shared" si="2"/>
        <v>0.13262329415429197</v>
      </c>
      <c r="I10" s="109">
        <v>10677.3373849824</v>
      </c>
      <c r="J10" s="53">
        <f t="shared" si="3"/>
        <v>1.9450113254037449E-2</v>
      </c>
      <c r="K10" s="109">
        <v>10805.308244449699</v>
      </c>
      <c r="L10" s="53">
        <f t="shared" si="4"/>
        <v>1.9188711500892852E-2</v>
      </c>
      <c r="M10" s="109">
        <v>11403.2323802308</v>
      </c>
      <c r="N10" s="53">
        <f t="shared" si="5"/>
        <v>0.14215371382494046</v>
      </c>
      <c r="O10" s="109">
        <v>13036.3928683541</v>
      </c>
      <c r="P10" s="53">
        <f t="shared" si="6"/>
        <v>0.2927245934436602</v>
      </c>
      <c r="Q10" s="126"/>
      <c r="R10" s="126"/>
      <c r="S10" s="109">
        <f t="shared" si="7"/>
        <v>76711.731339061967</v>
      </c>
      <c r="T10" s="53">
        <f t="shared" si="8"/>
        <v>-1.2235122848037738E-2</v>
      </c>
      <c r="U10" s="109">
        <f t="shared" si="9"/>
        <v>57896.936417207951</v>
      </c>
      <c r="V10" s="109">
        <v>8745.4809813825796</v>
      </c>
      <c r="W10" s="53">
        <f t="shared" si="10"/>
        <v>-0.19383921865275466</v>
      </c>
      <c r="X10" s="109">
        <v>8151.2966587821102</v>
      </c>
      <c r="Y10" s="53">
        <f t="shared" si="11"/>
        <v>0.19061281528933272</v>
      </c>
      <c r="Z10" s="109">
        <v>9940.6891150614392</v>
      </c>
      <c r="AA10" s="53">
        <f t="shared" si="12"/>
        <v>-6.5026593642223407E-2</v>
      </c>
      <c r="AB10" s="109">
        <v>10473.6242079574</v>
      </c>
      <c r="AC10" s="53">
        <f t="shared" si="13"/>
        <v>-9.5720442743393086E-2</v>
      </c>
      <c r="AD10" s="109">
        <v>10601.871981624899</v>
      </c>
      <c r="AE10" s="53">
        <f t="shared" si="14"/>
        <v>-9.2729009758816372E-2</v>
      </c>
      <c r="AF10" s="109">
        <v>9983.9734723995207</v>
      </c>
      <c r="AG10" s="53">
        <f t="shared" si="15"/>
        <v>-0.12216872112621446</v>
      </c>
      <c r="AH10" s="109">
        <v>10084.431699119101</v>
      </c>
      <c r="AI10" s="53">
        <f t="shared" si="16"/>
        <v>-2.1164515280464036E-2</v>
      </c>
      <c r="AJ10" s="109">
        <v>9680.5665337954397</v>
      </c>
      <c r="AK10" s="53">
        <f t="shared" si="17"/>
        <v>1.354404240093765E-2</v>
      </c>
      <c r="AL10" s="109">
        <v>8939.9173216006293</v>
      </c>
      <c r="AM10" s="53">
        <f t="shared" si="18"/>
        <v>-4.2099065865074725E-2</v>
      </c>
      <c r="AN10" s="109">
        <v>9430.7805686410393</v>
      </c>
      <c r="AO10" s="53">
        <f t="shared" si="19"/>
        <v>-2.7646794617827375E-2</v>
      </c>
      <c r="AP10" s="109">
        <v>9114.3313507737803</v>
      </c>
      <c r="AQ10" s="53">
        <f t="shared" si="20"/>
        <v>2.9072671364891445E-2</v>
      </c>
      <c r="AR10" s="109">
        <v>9556.2176814412305</v>
      </c>
      <c r="AS10" s="53">
        <f t="shared" si="21"/>
        <v>0.10519914378917816</v>
      </c>
      <c r="AT10" s="109">
        <f t="shared" si="22"/>
        <v>114703.18157257917</v>
      </c>
      <c r="AU10" s="53">
        <f t="shared" si="23"/>
        <v>-3.8988569721193356E-2</v>
      </c>
      <c r="AV10" s="53"/>
      <c r="AW10" s="109">
        <v>10848.3086547168</v>
      </c>
      <c r="AX10" s="53"/>
      <c r="AY10" s="109">
        <v>6846.3034784328702</v>
      </c>
      <c r="AZ10" s="53"/>
      <c r="BA10" s="109">
        <v>10632.055465391</v>
      </c>
      <c r="BB10" s="53"/>
      <c r="BC10" s="109">
        <v>11582.285725591501</v>
      </c>
      <c r="BD10" s="53"/>
      <c r="BE10" s="109">
        <v>11685.4524124116</v>
      </c>
      <c r="BF10" s="53"/>
      <c r="BG10" s="109">
        <v>11373.453774862601</v>
      </c>
      <c r="BH10" s="53"/>
      <c r="BI10" s="109">
        <v>10302.478666278201</v>
      </c>
      <c r="BJ10" s="53"/>
      <c r="BK10" s="109">
        <v>9551.2046135297605</v>
      </c>
      <c r="BL10" s="53"/>
      <c r="BM10" s="109">
        <v>9332.8203397924608</v>
      </c>
      <c r="BN10" s="53"/>
      <c r="BO10" s="109">
        <v>9698.9247491958195</v>
      </c>
      <c r="BP10" s="53"/>
      <c r="BQ10" s="109">
        <v>8856.8393704257596</v>
      </c>
      <c r="BR10" s="53"/>
      <c r="BS10" s="109">
        <v>8646.6025015887299</v>
      </c>
      <c r="BT10" s="53"/>
      <c r="BU10" s="109">
        <f t="shared" si="24"/>
        <v>119356.72975221711</v>
      </c>
      <c r="BV10" s="53"/>
      <c r="BW10" s="401"/>
      <c r="BX10" s="564"/>
      <c r="BY10" s="564"/>
      <c r="BZ10" s="564"/>
      <c r="CA10" s="564"/>
      <c r="CB10" s="564"/>
      <c r="CC10" s="564"/>
      <c r="CD10" s="564"/>
      <c r="CE10" s="564"/>
      <c r="CF10" s="564"/>
      <c r="CG10" s="564"/>
      <c r="CH10" s="564"/>
      <c r="CI10" s="564"/>
      <c r="CJ10" s="54"/>
    </row>
    <row r="11" spans="1:88" ht="34.049999999999997" customHeight="1">
      <c r="A11" s="597"/>
      <c r="B11" s="71" t="s">
        <v>632</v>
      </c>
      <c r="C11" s="109">
        <v>1572.2299048089801</v>
      </c>
      <c r="D11" s="53">
        <f t="shared" si="0"/>
        <v>0.26089598695419736</v>
      </c>
      <c r="E11" s="109">
        <v>1173.6272054670701</v>
      </c>
      <c r="F11" s="53">
        <f t="shared" si="1"/>
        <v>1.2750285135809669E-4</v>
      </c>
      <c r="G11" s="109">
        <v>1579.0946839923699</v>
      </c>
      <c r="H11" s="53">
        <f t="shared" si="2"/>
        <v>0.10798589138639869</v>
      </c>
      <c r="I11" s="109">
        <v>1484.72453646845</v>
      </c>
      <c r="J11" s="53">
        <f t="shared" si="3"/>
        <v>-3.5536492398571262E-3</v>
      </c>
      <c r="K11" s="109">
        <v>1497.08221061159</v>
      </c>
      <c r="L11" s="53">
        <f t="shared" si="4"/>
        <v>-1.0295385073255781E-2</v>
      </c>
      <c r="M11" s="109">
        <v>1591.1238174939001</v>
      </c>
      <c r="N11" s="53">
        <f t="shared" si="5"/>
        <v>0.11369436668426469</v>
      </c>
      <c r="O11" s="109">
        <v>1825.1975355818799</v>
      </c>
      <c r="P11" s="53">
        <f t="shared" si="6"/>
        <v>0.26889994942077933</v>
      </c>
      <c r="Q11" s="126"/>
      <c r="R11" s="126"/>
      <c r="S11" s="109">
        <f t="shared" si="7"/>
        <v>10723.07989442424</v>
      </c>
      <c r="T11" s="53">
        <f t="shared" si="8"/>
        <v>-3.2961023423147773E-2</v>
      </c>
      <c r="U11" s="109">
        <f t="shared" si="9"/>
        <v>8276.9512260202609</v>
      </c>
      <c r="V11" s="109">
        <v>1246.91482967349</v>
      </c>
      <c r="W11" s="53">
        <f t="shared" si="10"/>
        <v>-0.21421191161258635</v>
      </c>
      <c r="X11" s="109">
        <v>1173.47758372914</v>
      </c>
      <c r="Y11" s="53">
        <f t="shared" si="11"/>
        <v>0.19030534567549995</v>
      </c>
      <c r="Z11" s="109">
        <v>1425.19385514601</v>
      </c>
      <c r="AA11" s="53">
        <f t="shared" si="12"/>
        <v>-9.3440892355414751E-2</v>
      </c>
      <c r="AB11" s="109">
        <v>1490.01954328582</v>
      </c>
      <c r="AC11" s="53">
        <f t="shared" si="13"/>
        <v>-0.11613070221137312</v>
      </c>
      <c r="AD11" s="109">
        <v>1512.6555823147301</v>
      </c>
      <c r="AE11" s="53">
        <f t="shared" si="14"/>
        <v>-0.10931967607940807</v>
      </c>
      <c r="AF11" s="109">
        <v>1428.6898318710701</v>
      </c>
      <c r="AG11" s="53">
        <f t="shared" si="15"/>
        <v>-0.11264584401271716</v>
      </c>
      <c r="AH11" s="109">
        <v>1438.40933748562</v>
      </c>
      <c r="AI11" s="53">
        <f t="shared" si="16"/>
        <v>-2.8886069924971558E-3</v>
      </c>
      <c r="AJ11" s="109">
        <v>1373.20996379805</v>
      </c>
      <c r="AK11" s="53">
        <f t="shared" si="17"/>
        <v>4.9057740625885193E-2</v>
      </c>
      <c r="AL11" s="109">
        <v>1278.5151147290301</v>
      </c>
      <c r="AM11" s="53">
        <f t="shared" si="18"/>
        <v>-1.8259990860313047E-2</v>
      </c>
      <c r="AN11" s="109">
        <v>1322.3490861314799</v>
      </c>
      <c r="AO11" s="53">
        <f t="shared" si="19"/>
        <v>-2.1244298433879649E-2</v>
      </c>
      <c r="AP11" s="109">
        <v>1279.4621781458</v>
      </c>
      <c r="AQ11" s="53">
        <f t="shared" si="20"/>
        <v>4.4632542524929653E-2</v>
      </c>
      <c r="AR11" s="109">
        <v>1332.3628923639501</v>
      </c>
      <c r="AS11" s="53">
        <f t="shared" si="21"/>
        <v>0.12680431462079045</v>
      </c>
      <c r="AT11" s="109">
        <f t="shared" si="22"/>
        <v>16301.259798674191</v>
      </c>
      <c r="AU11" s="53">
        <f t="shared" si="23"/>
        <v>-3.8335538194252727E-2</v>
      </c>
      <c r="AV11" s="53"/>
      <c r="AW11" s="109">
        <v>1586.8334581558699</v>
      </c>
      <c r="AX11" s="53"/>
      <c r="AY11" s="109">
        <v>985.86265111931402</v>
      </c>
      <c r="AZ11" s="53"/>
      <c r="BA11" s="109">
        <v>1572.09148650984</v>
      </c>
      <c r="BB11" s="53"/>
      <c r="BC11" s="109">
        <v>1685.79171944736</v>
      </c>
      <c r="BD11" s="53"/>
      <c r="BE11" s="109">
        <v>1698.3148068841699</v>
      </c>
      <c r="BF11" s="53"/>
      <c r="BG11" s="109">
        <v>1610.05594241173</v>
      </c>
      <c r="BH11" s="53"/>
      <c r="BI11" s="109">
        <v>1442.5763736858601</v>
      </c>
      <c r="BJ11" s="53"/>
      <c r="BK11" s="109">
        <v>1308.99369083228</v>
      </c>
      <c r="BL11" s="53"/>
      <c r="BM11" s="109">
        <v>1302.2950097036501</v>
      </c>
      <c r="BN11" s="53"/>
      <c r="BO11" s="109">
        <v>1351.0512214800599</v>
      </c>
      <c r="BP11" s="53"/>
      <c r="BQ11" s="109">
        <v>1224.7964007068699</v>
      </c>
      <c r="BR11" s="53"/>
      <c r="BS11" s="109">
        <v>1182.4261542806901</v>
      </c>
      <c r="BT11" s="53"/>
      <c r="BU11" s="109">
        <f t="shared" si="24"/>
        <v>16951.088915217693</v>
      </c>
      <c r="BV11" s="53"/>
      <c r="BW11" s="401"/>
      <c r="BX11" s="564"/>
      <c r="BY11" s="564"/>
      <c r="BZ11" s="564"/>
      <c r="CA11" s="564"/>
      <c r="CB11" s="564"/>
      <c r="CC11" s="564"/>
      <c r="CD11" s="564"/>
      <c r="CE11" s="564"/>
      <c r="CF11" s="564"/>
      <c r="CG11" s="564"/>
      <c r="CH11" s="564"/>
      <c r="CI11" s="564"/>
      <c r="CJ11" s="54"/>
    </row>
    <row r="12" spans="1:88" ht="28.8" customHeight="1">
      <c r="A12" s="598"/>
      <c r="B12" s="71" t="s">
        <v>471</v>
      </c>
      <c r="C12" s="109">
        <v>11071.032119777899</v>
      </c>
      <c r="D12" s="53">
        <f t="shared" si="0"/>
        <v>0.26591460702344039</v>
      </c>
      <c r="E12" s="109">
        <v>8459.3722896024701</v>
      </c>
      <c r="F12" s="53">
        <f t="shared" si="1"/>
        <v>3.7794677793801412E-2</v>
      </c>
      <c r="G12" s="109">
        <v>11259.0560516646</v>
      </c>
      <c r="H12" s="53">
        <f t="shared" si="2"/>
        <v>0.13262329415429197</v>
      </c>
      <c r="I12" s="109">
        <v>10677.3373849824</v>
      </c>
      <c r="J12" s="53">
        <f t="shared" si="3"/>
        <v>1.9450113254037449E-2</v>
      </c>
      <c r="K12" s="109">
        <v>10805.308244449699</v>
      </c>
      <c r="L12" s="53">
        <f t="shared" si="4"/>
        <v>1.9188711500892852E-2</v>
      </c>
      <c r="M12" s="109">
        <v>11403.2323802308</v>
      </c>
      <c r="N12" s="53">
        <f t="shared" si="5"/>
        <v>0.14215371382494046</v>
      </c>
      <c r="O12" s="109">
        <v>13036.3928683541</v>
      </c>
      <c r="P12" s="53">
        <f t="shared" si="6"/>
        <v>0.2927245934436602</v>
      </c>
      <c r="Q12" s="126"/>
      <c r="R12" s="126"/>
      <c r="S12" s="109">
        <f t="shared" si="7"/>
        <v>76711.731339061967</v>
      </c>
      <c r="T12" s="53">
        <f t="shared" si="8"/>
        <v>-1.2235122848037738E-2</v>
      </c>
      <c r="U12" s="109">
        <f t="shared" si="9"/>
        <v>57896.936417207951</v>
      </c>
      <c r="V12" s="109">
        <v>8745.4809813825796</v>
      </c>
      <c r="W12" s="53">
        <f t="shared" si="10"/>
        <v>-0.19383921865275466</v>
      </c>
      <c r="X12" s="109">
        <v>8151.2966587821102</v>
      </c>
      <c r="Y12" s="53">
        <f t="shared" si="11"/>
        <v>0.19061281528933272</v>
      </c>
      <c r="Z12" s="109">
        <v>9940.6891150614392</v>
      </c>
      <c r="AA12" s="53">
        <f t="shared" si="12"/>
        <v>-6.5026593642223407E-2</v>
      </c>
      <c r="AB12" s="109">
        <v>10473.6242079574</v>
      </c>
      <c r="AC12" s="53">
        <f t="shared" si="13"/>
        <v>-9.5720442743393086E-2</v>
      </c>
      <c r="AD12" s="109">
        <v>10601.871981624899</v>
      </c>
      <c r="AE12" s="53">
        <f t="shared" si="14"/>
        <v>-9.2729009758816372E-2</v>
      </c>
      <c r="AF12" s="109">
        <v>9983.9734723995207</v>
      </c>
      <c r="AG12" s="53">
        <f t="shared" si="15"/>
        <v>-0.12216872112621446</v>
      </c>
      <c r="AH12" s="109">
        <v>10084.431699119101</v>
      </c>
      <c r="AI12" s="53">
        <f t="shared" si="16"/>
        <v>-2.1164515280464036E-2</v>
      </c>
      <c r="AJ12" s="109">
        <v>9680.5665337954397</v>
      </c>
      <c r="AK12" s="53">
        <f t="shared" si="17"/>
        <v>1.354404240093765E-2</v>
      </c>
      <c r="AL12" s="109">
        <v>8939.9173216006293</v>
      </c>
      <c r="AM12" s="53">
        <f t="shared" si="18"/>
        <v>-4.2099065865074725E-2</v>
      </c>
      <c r="AN12" s="109">
        <v>9430.7805686410393</v>
      </c>
      <c r="AO12" s="53">
        <f t="shared" si="19"/>
        <v>-2.7646794617827375E-2</v>
      </c>
      <c r="AP12" s="109">
        <v>9114.3313507737803</v>
      </c>
      <c r="AQ12" s="53">
        <f t="shared" si="20"/>
        <v>2.9072671364891445E-2</v>
      </c>
      <c r="AR12" s="109">
        <v>9556.2176814412305</v>
      </c>
      <c r="AS12" s="53">
        <f t="shared" si="21"/>
        <v>0.10519914378917816</v>
      </c>
      <c r="AT12" s="109">
        <f t="shared" si="22"/>
        <v>114703.18157257917</v>
      </c>
      <c r="AU12" s="53">
        <f t="shared" si="23"/>
        <v>-3.8988569721193356E-2</v>
      </c>
      <c r="AV12" s="53"/>
      <c r="AW12" s="109">
        <v>10848.3086547168</v>
      </c>
      <c r="AX12" s="53"/>
      <c r="AY12" s="109">
        <v>6846.3034784328702</v>
      </c>
      <c r="AZ12" s="53"/>
      <c r="BA12" s="109">
        <v>10632.055465391</v>
      </c>
      <c r="BB12" s="53"/>
      <c r="BC12" s="109">
        <v>11582.285725591501</v>
      </c>
      <c r="BD12" s="53"/>
      <c r="BE12" s="109">
        <v>11685.4524124116</v>
      </c>
      <c r="BF12" s="53"/>
      <c r="BG12" s="109">
        <v>11373.453774862601</v>
      </c>
      <c r="BH12" s="53"/>
      <c r="BI12" s="109">
        <v>10302.478666278201</v>
      </c>
      <c r="BJ12" s="53"/>
      <c r="BK12" s="109">
        <v>9551.2046135297605</v>
      </c>
      <c r="BL12" s="53"/>
      <c r="BM12" s="109">
        <v>9332.8203397924608</v>
      </c>
      <c r="BN12" s="53"/>
      <c r="BO12" s="109">
        <v>9698.9247491958195</v>
      </c>
      <c r="BP12" s="53"/>
      <c r="BQ12" s="109">
        <v>8856.8393704257596</v>
      </c>
      <c r="BR12" s="53"/>
      <c r="BS12" s="109">
        <v>8646.6025015887299</v>
      </c>
      <c r="BT12" s="53"/>
      <c r="BU12" s="109">
        <f t="shared" si="24"/>
        <v>119356.72975221711</v>
      </c>
      <c r="BV12" s="53"/>
      <c r="BW12" s="401"/>
      <c r="BX12" s="564"/>
      <c r="BY12" s="564"/>
      <c r="BZ12" s="564"/>
      <c r="CA12" s="564"/>
      <c r="CB12" s="564"/>
      <c r="CC12" s="564"/>
      <c r="CD12" s="564"/>
      <c r="CE12" s="564"/>
      <c r="CF12" s="564"/>
      <c r="CG12" s="564"/>
      <c r="CH12" s="564"/>
      <c r="CI12" s="564"/>
      <c r="CJ12" s="54"/>
    </row>
    <row r="13" spans="1:88" ht="28.8" customHeight="1">
      <c r="A13" s="741" t="s">
        <v>94</v>
      </c>
      <c r="B13" s="71" t="s">
        <v>630</v>
      </c>
      <c r="C13" s="109">
        <v>105.50200222450999</v>
      </c>
      <c r="D13" s="53">
        <f t="shared" si="0"/>
        <v>0.97167453147274796</v>
      </c>
      <c r="E13" s="109">
        <v>105.489456080506</v>
      </c>
      <c r="F13" s="53">
        <f t="shared" si="1"/>
        <v>1.0339268343605097</v>
      </c>
      <c r="G13" s="109">
        <v>113.009439040076</v>
      </c>
      <c r="H13" s="53">
        <f t="shared" si="2"/>
        <v>0.3299431169125242</v>
      </c>
      <c r="I13" s="109">
        <v>105.38726094566999</v>
      </c>
      <c r="J13" s="53">
        <f t="shared" si="3"/>
        <v>3.6993067582900219E-2</v>
      </c>
      <c r="K13" s="109">
        <v>127.58060629027</v>
      </c>
      <c r="L13" s="53">
        <f t="shared" si="4"/>
        <v>0.15267944990386662</v>
      </c>
      <c r="M13" s="109">
        <v>143.03080021198801</v>
      </c>
      <c r="N13" s="53">
        <f t="shared" si="5"/>
        <v>0.2886118880237809</v>
      </c>
      <c r="O13" s="109">
        <v>160.481676414193</v>
      </c>
      <c r="P13" s="53">
        <f t="shared" si="6"/>
        <v>0.43298313767565544</v>
      </c>
      <c r="Q13" s="126"/>
      <c r="R13" s="126"/>
      <c r="S13" s="109">
        <f t="shared" si="7"/>
        <v>860.48124120721297</v>
      </c>
      <c r="T13" s="53">
        <f t="shared" si="8"/>
        <v>0.1548806498751556</v>
      </c>
      <c r="U13" s="109">
        <f t="shared" si="9"/>
        <v>513.65243178331627</v>
      </c>
      <c r="V13" s="109">
        <v>53.5088324875328</v>
      </c>
      <c r="W13" s="53">
        <f t="shared" si="10"/>
        <v>-0.46772057854791926</v>
      </c>
      <c r="X13" s="109">
        <v>51.864921735826897</v>
      </c>
      <c r="Y13" s="53">
        <f t="shared" si="11"/>
        <v>-0.44946957341368254</v>
      </c>
      <c r="Z13" s="109">
        <v>84.9731372740426</v>
      </c>
      <c r="AA13" s="53">
        <f t="shared" si="12"/>
        <v>-0.10133194257759892</v>
      </c>
      <c r="AB13" s="109">
        <v>101.62773912396</v>
      </c>
      <c r="AC13" s="53">
        <f t="shared" si="13"/>
        <v>2.3088886033696188E-2</v>
      </c>
      <c r="AD13" s="109">
        <v>110.68177393195499</v>
      </c>
      <c r="AE13" s="53">
        <f t="shared" si="14"/>
        <v>0.10310461466996768</v>
      </c>
      <c r="AF13" s="109">
        <v>110.996027229999</v>
      </c>
      <c r="AG13" s="53">
        <f t="shared" si="15"/>
        <v>-0.16639659661769868</v>
      </c>
      <c r="AH13" s="109">
        <v>111.99132229462199</v>
      </c>
      <c r="AI13" s="53">
        <f t="shared" si="16"/>
        <v>-0.21371792536139511</v>
      </c>
      <c r="AJ13" s="109">
        <v>119.438641492749</v>
      </c>
      <c r="AK13" s="53">
        <f t="shared" si="17"/>
        <v>-0.17452981928398026</v>
      </c>
      <c r="AL13" s="109">
        <v>107.11171906167399</v>
      </c>
      <c r="AM13" s="53">
        <f t="shared" si="18"/>
        <v>-0.25093813680065458</v>
      </c>
      <c r="AN13" s="109">
        <v>136.35976300113401</v>
      </c>
      <c r="AO13" s="53">
        <f t="shared" si="19"/>
        <v>-1.591765844833648E-2</v>
      </c>
      <c r="AP13" s="109">
        <v>105.543525153158</v>
      </c>
      <c r="AQ13" s="53">
        <f t="shared" si="20"/>
        <v>-0.20125507129681497</v>
      </c>
      <c r="AR13" s="109">
        <v>102.652411787364</v>
      </c>
      <c r="AS13" s="53">
        <f t="shared" si="21"/>
        <v>-0.27784623418351473</v>
      </c>
      <c r="AT13" s="109">
        <f t="shared" si="22"/>
        <v>1196.7498145740171</v>
      </c>
      <c r="AU13" s="53">
        <f t="shared" si="23"/>
        <v>-0.18315135241496949</v>
      </c>
      <c r="AV13" s="53"/>
      <c r="AW13" s="109">
        <v>100.527712195896</v>
      </c>
      <c r="AX13" s="53"/>
      <c r="AY13" s="109">
        <v>94.209001412377006</v>
      </c>
      <c r="AZ13" s="53"/>
      <c r="BA13" s="109">
        <v>94.554531645161902</v>
      </c>
      <c r="BB13" s="53"/>
      <c r="BC13" s="109">
        <v>99.334222579574401</v>
      </c>
      <c r="BD13" s="53"/>
      <c r="BE13" s="109">
        <v>100.336606755171</v>
      </c>
      <c r="BF13" s="53"/>
      <c r="BG13" s="109">
        <v>133.15208020941199</v>
      </c>
      <c r="BH13" s="53"/>
      <c r="BI13" s="109">
        <v>142.43148344199</v>
      </c>
      <c r="BJ13" s="53"/>
      <c r="BK13" s="109">
        <v>144.691648811768</v>
      </c>
      <c r="BL13" s="53"/>
      <c r="BM13" s="109">
        <v>142.99448993997001</v>
      </c>
      <c r="BN13" s="53"/>
      <c r="BO13" s="109">
        <v>138.56539970641799</v>
      </c>
      <c r="BP13" s="53"/>
      <c r="BQ13" s="109">
        <v>132.13670767777501</v>
      </c>
      <c r="BR13" s="53"/>
      <c r="BS13" s="109">
        <v>142.14758219989699</v>
      </c>
      <c r="BT13" s="53"/>
      <c r="BU13" s="109">
        <f t="shared" si="24"/>
        <v>1465.0814665754106</v>
      </c>
      <c r="BV13" s="53"/>
      <c r="BW13" s="401"/>
      <c r="BX13" s="319"/>
      <c r="BY13" s="319"/>
      <c r="BZ13" s="319"/>
      <c r="CA13" s="319"/>
      <c r="CB13" s="319"/>
      <c r="CC13" s="319"/>
      <c r="CD13" s="319"/>
      <c r="CE13" s="319"/>
      <c r="CF13" s="319"/>
      <c r="CG13" s="319"/>
      <c r="CH13" s="319"/>
      <c r="CI13" s="319"/>
      <c r="CJ13" s="54"/>
    </row>
    <row r="14" spans="1:88" ht="28.8" customHeight="1">
      <c r="A14" s="597"/>
      <c r="B14" s="71" t="s">
        <v>631</v>
      </c>
      <c r="C14" s="109">
        <v>476.22058218394898</v>
      </c>
      <c r="D14" s="53">
        <f t="shared" si="0"/>
        <v>0.97952219335448909</v>
      </c>
      <c r="E14" s="109">
        <v>487.407743743975</v>
      </c>
      <c r="F14" s="53">
        <f t="shared" si="1"/>
        <v>1.1105293452119529</v>
      </c>
      <c r="G14" s="109">
        <v>516.51618009185495</v>
      </c>
      <c r="H14" s="53">
        <f t="shared" si="2"/>
        <v>0.35951600631886627</v>
      </c>
      <c r="I14" s="109">
        <v>485.82582741137497</v>
      </c>
      <c r="J14" s="53">
        <f t="shared" si="3"/>
        <v>6.0932883526129578E-2</v>
      </c>
      <c r="K14" s="109">
        <v>590.271172925212</v>
      </c>
      <c r="L14" s="53">
        <f t="shared" si="4"/>
        <v>0.18701869790518089</v>
      </c>
      <c r="M14" s="109">
        <v>657.096218608149</v>
      </c>
      <c r="N14" s="53">
        <f t="shared" si="5"/>
        <v>0.32154107770806561</v>
      </c>
      <c r="O14" s="109">
        <v>734.76493152334103</v>
      </c>
      <c r="P14" s="53">
        <f t="shared" si="6"/>
        <v>0.45988857900812552</v>
      </c>
      <c r="Q14" s="126"/>
      <c r="R14" s="126"/>
      <c r="S14" s="109">
        <f t="shared" si="7"/>
        <v>3948.1026564878557</v>
      </c>
      <c r="T14" s="53">
        <f t="shared" si="8"/>
        <v>0.17963063866286744</v>
      </c>
      <c r="U14" s="109">
        <f t="shared" si="9"/>
        <v>2303.8559326758468</v>
      </c>
      <c r="V14" s="109">
        <v>240.57349989946201</v>
      </c>
      <c r="W14" s="53">
        <f t="shared" si="10"/>
        <v>-0.43116715054093246</v>
      </c>
      <c r="X14" s="109">
        <v>230.940993476225</v>
      </c>
      <c r="Y14" s="53">
        <f t="shared" si="11"/>
        <v>-0.44932736504817339</v>
      </c>
      <c r="Z14" s="109">
        <v>379.92651626840001</v>
      </c>
      <c r="AA14" s="53">
        <f t="shared" si="12"/>
        <v>-7.3164973196031435E-2</v>
      </c>
      <c r="AB14" s="109">
        <v>457.92324373685</v>
      </c>
      <c r="AC14" s="53">
        <f t="shared" si="13"/>
        <v>4.671399630168227E-2</v>
      </c>
      <c r="AD14" s="109">
        <v>497.27200925049198</v>
      </c>
      <c r="AE14" s="53">
        <f t="shared" si="14"/>
        <v>0.1236520996510353</v>
      </c>
      <c r="AF14" s="109">
        <v>497.21967004441802</v>
      </c>
      <c r="AG14" s="53">
        <f t="shared" si="15"/>
        <v>-0.17534263323480059</v>
      </c>
      <c r="AH14" s="109">
        <v>503.30206160154597</v>
      </c>
      <c r="AI14" s="53">
        <f t="shared" si="16"/>
        <v>-0.22812957403509537</v>
      </c>
      <c r="AJ14" s="109">
        <v>539.73935400028597</v>
      </c>
      <c r="AK14" s="53">
        <f t="shared" si="17"/>
        <v>-0.2024744192391229</v>
      </c>
      <c r="AL14" s="109">
        <v>480.10919853092901</v>
      </c>
      <c r="AM14" s="53">
        <f t="shared" si="18"/>
        <v>-0.26912721107059845</v>
      </c>
      <c r="AN14" s="109">
        <v>623.39477793949902</v>
      </c>
      <c r="AO14" s="53">
        <f t="shared" si="19"/>
        <v>-2.2354998661412884E-2</v>
      </c>
      <c r="AP14" s="109">
        <v>481.95263393579199</v>
      </c>
      <c r="AQ14" s="53">
        <f t="shared" si="20"/>
        <v>-0.21315243010426432</v>
      </c>
      <c r="AR14" s="109">
        <v>471.963121071638</v>
      </c>
      <c r="AS14" s="53">
        <f t="shared" si="21"/>
        <v>-0.29169269827200695</v>
      </c>
      <c r="AT14" s="109">
        <f t="shared" si="22"/>
        <v>5404.3170797555367</v>
      </c>
      <c r="AU14" s="53">
        <f t="shared" si="23"/>
        <v>-0.18577881112883032</v>
      </c>
      <c r="AV14" s="53"/>
      <c r="AW14" s="109">
        <v>422.924766261716</v>
      </c>
      <c r="AX14" s="53"/>
      <c r="AY14" s="109">
        <v>419.37982535926801</v>
      </c>
      <c r="AZ14" s="53"/>
      <c r="BA14" s="109">
        <v>409.918168046056</v>
      </c>
      <c r="BB14" s="53"/>
      <c r="BC14" s="109">
        <v>437.486500949461</v>
      </c>
      <c r="BD14" s="53"/>
      <c r="BE14" s="109">
        <v>442.54979757963002</v>
      </c>
      <c r="BF14" s="53"/>
      <c r="BG14" s="109">
        <v>602.94091835353595</v>
      </c>
      <c r="BH14" s="53"/>
      <c r="BI14" s="109">
        <v>652.05511789414004</v>
      </c>
      <c r="BJ14" s="53"/>
      <c r="BK14" s="109">
        <v>676.76745050027</v>
      </c>
      <c r="BL14" s="53"/>
      <c r="BM14" s="109">
        <v>656.89844498685397</v>
      </c>
      <c r="BN14" s="53"/>
      <c r="BO14" s="109">
        <v>637.64943009573994</v>
      </c>
      <c r="BP14" s="53"/>
      <c r="BQ14" s="109">
        <v>612.51079926402394</v>
      </c>
      <c r="BR14" s="53"/>
      <c r="BS14" s="109">
        <v>666.32536459843402</v>
      </c>
      <c r="BT14" s="53"/>
      <c r="BU14" s="109">
        <f t="shared" si="24"/>
        <v>6637.4065838891302</v>
      </c>
      <c r="BV14" s="53"/>
      <c r="BW14" s="401"/>
      <c r="BX14" s="564"/>
      <c r="BY14" s="564"/>
      <c r="BZ14" s="564"/>
      <c r="CA14" s="564"/>
      <c r="CB14" s="564"/>
      <c r="CC14" s="564"/>
      <c r="CD14" s="564"/>
      <c r="CE14" s="564"/>
      <c r="CF14" s="564"/>
      <c r="CG14" s="564"/>
      <c r="CH14" s="564"/>
      <c r="CI14" s="564"/>
      <c r="CJ14" s="54"/>
    </row>
    <row r="15" spans="1:88" ht="28.8" customHeight="1">
      <c r="A15" s="597"/>
      <c r="B15" s="71" t="s">
        <v>632</v>
      </c>
      <c r="C15" s="109">
        <v>91.902236682962297</v>
      </c>
      <c r="D15" s="53">
        <f t="shared" si="0"/>
        <v>0.84691352228252059</v>
      </c>
      <c r="E15" s="109">
        <v>93.666642604964807</v>
      </c>
      <c r="F15" s="53">
        <f t="shared" si="1"/>
        <v>1.0453987565944534</v>
      </c>
      <c r="G15" s="109">
        <v>99.080997103954701</v>
      </c>
      <c r="H15" s="53">
        <f t="shared" si="2"/>
        <v>0.29066205584749438</v>
      </c>
      <c r="I15" s="109">
        <v>92.405622697591994</v>
      </c>
      <c r="J15" s="53">
        <f t="shared" si="3"/>
        <v>1.2907483011392884E-2</v>
      </c>
      <c r="K15" s="109">
        <v>111.971884738206</v>
      </c>
      <c r="L15" s="53">
        <f t="shared" si="4"/>
        <v>0.14450192306608911</v>
      </c>
      <c r="M15" s="109">
        <v>125.19687568385299</v>
      </c>
      <c r="N15" s="53">
        <f t="shared" si="5"/>
        <v>0.24898691549481144</v>
      </c>
      <c r="O15" s="109">
        <v>140.34496364157499</v>
      </c>
      <c r="P15" s="53">
        <f t="shared" si="6"/>
        <v>0.44629266012499857</v>
      </c>
      <c r="Q15" s="126"/>
      <c r="R15" s="126"/>
      <c r="S15" s="109">
        <f t="shared" si="7"/>
        <v>754.56922315310771</v>
      </c>
      <c r="T15" s="53">
        <f t="shared" si="8"/>
        <v>0.14473175373603042</v>
      </c>
      <c r="U15" s="109">
        <f t="shared" si="9"/>
        <v>461.62274366185346</v>
      </c>
      <c r="V15" s="109">
        <v>49.759902439495001</v>
      </c>
      <c r="W15" s="53">
        <f t="shared" si="10"/>
        <v>-0.4763675180556366</v>
      </c>
      <c r="X15" s="109">
        <v>45.793829835370502</v>
      </c>
      <c r="Y15" s="53">
        <f t="shared" si="11"/>
        <v>-0.48366131933601053</v>
      </c>
      <c r="Z15" s="109">
        <v>76.767575722131696</v>
      </c>
      <c r="AA15" s="53">
        <f t="shared" si="12"/>
        <v>-0.11008129118592158</v>
      </c>
      <c r="AB15" s="109">
        <v>91.228097577943004</v>
      </c>
      <c r="AC15" s="53">
        <f t="shared" si="13"/>
        <v>1.7484813626235995E-2</v>
      </c>
      <c r="AD15" s="109">
        <v>97.834597287732294</v>
      </c>
      <c r="AE15" s="53">
        <f t="shared" si="14"/>
        <v>8.6812500330970988E-2</v>
      </c>
      <c r="AF15" s="109">
        <v>100.238740799181</v>
      </c>
      <c r="AG15" s="53">
        <f t="shared" si="15"/>
        <v>-0.14296900602903051</v>
      </c>
      <c r="AH15" s="109">
        <v>97.037734831237699</v>
      </c>
      <c r="AI15" s="53">
        <f t="shared" si="16"/>
        <v>-0.20368354060548888</v>
      </c>
      <c r="AJ15" s="109">
        <v>100.506370587875</v>
      </c>
      <c r="AK15" s="53">
        <f t="shared" si="17"/>
        <v>-0.26570977048852118</v>
      </c>
      <c r="AL15" s="109">
        <v>92.125854853774996</v>
      </c>
      <c r="AM15" s="53">
        <f t="shared" si="18"/>
        <v>-0.25678561475287931</v>
      </c>
      <c r="AN15" s="109">
        <v>120.408802125183</v>
      </c>
      <c r="AO15" s="53">
        <f t="shared" si="19"/>
        <v>-4.6246133318579852E-2</v>
      </c>
      <c r="AP15" s="109">
        <v>93.914943415261007</v>
      </c>
      <c r="AQ15" s="53">
        <f t="shared" si="20"/>
        <v>-0.21038239621582966</v>
      </c>
      <c r="AR15" s="109">
        <v>90.892377115172593</v>
      </c>
      <c r="AS15" s="53">
        <f t="shared" si="21"/>
        <v>-0.29188167653589325</v>
      </c>
      <c r="AT15" s="109">
        <f t="shared" si="22"/>
        <v>1056.5088265903578</v>
      </c>
      <c r="AU15" s="53">
        <f t="shared" si="23"/>
        <v>-0.20134125236809708</v>
      </c>
      <c r="AV15" s="53"/>
      <c r="AW15" s="109">
        <v>95.028295904649497</v>
      </c>
      <c r="AX15" s="53"/>
      <c r="AY15" s="109">
        <v>88.6895201740098</v>
      </c>
      <c r="AZ15" s="53"/>
      <c r="BA15" s="109">
        <v>86.263582237116395</v>
      </c>
      <c r="BB15" s="53"/>
      <c r="BC15" s="109">
        <v>89.660402156581796</v>
      </c>
      <c r="BD15" s="53"/>
      <c r="BE15" s="109">
        <v>90.019757095118393</v>
      </c>
      <c r="BF15" s="53"/>
      <c r="BG15" s="109">
        <v>116.960461761989</v>
      </c>
      <c r="BH15" s="53"/>
      <c r="BI15" s="109">
        <v>121.85825583088101</v>
      </c>
      <c r="BJ15" s="53"/>
      <c r="BK15" s="109">
        <v>136.87553851117099</v>
      </c>
      <c r="BL15" s="53"/>
      <c r="BM15" s="109">
        <v>123.955963020203</v>
      </c>
      <c r="BN15" s="53"/>
      <c r="BO15" s="109">
        <v>126.247249244865</v>
      </c>
      <c r="BP15" s="53"/>
      <c r="BQ15" s="109">
        <v>118.93724628881399</v>
      </c>
      <c r="BR15" s="53"/>
      <c r="BS15" s="109">
        <v>128.35761214386901</v>
      </c>
      <c r="BT15" s="53"/>
      <c r="BU15" s="109">
        <f t="shared" si="24"/>
        <v>1322.8538843692681</v>
      </c>
      <c r="BV15" s="53"/>
      <c r="BW15" s="401"/>
      <c r="BX15" s="564"/>
      <c r="BY15" s="564"/>
      <c r="BZ15" s="564"/>
      <c r="CA15" s="564"/>
      <c r="CB15" s="564"/>
      <c r="CC15" s="564"/>
      <c r="CD15" s="564"/>
      <c r="CE15" s="564"/>
      <c r="CF15" s="564"/>
      <c r="CG15" s="564"/>
      <c r="CH15" s="564"/>
      <c r="CI15" s="564"/>
      <c r="CJ15" s="54"/>
    </row>
    <row r="16" spans="1:88" ht="28.8" customHeight="1">
      <c r="A16" s="598"/>
      <c r="B16" s="71" t="s">
        <v>471</v>
      </c>
      <c r="C16" s="109">
        <v>311.27397031851501</v>
      </c>
      <c r="D16" s="53">
        <f t="shared" si="0"/>
        <v>1.0126313376162557</v>
      </c>
      <c r="E16" s="109">
        <v>343.841583796056</v>
      </c>
      <c r="F16" s="53">
        <f t="shared" si="1"/>
        <v>1.5245520605511338</v>
      </c>
      <c r="G16" s="109">
        <v>355.26173749805997</v>
      </c>
      <c r="H16" s="53">
        <f t="shared" si="2"/>
        <v>0.5437698904332946</v>
      </c>
      <c r="I16" s="109">
        <v>338.70211993936698</v>
      </c>
      <c r="J16" s="53">
        <f t="shared" si="3"/>
        <v>0.19920285945734317</v>
      </c>
      <c r="K16" s="109">
        <v>415.22932053833802</v>
      </c>
      <c r="L16" s="53">
        <f t="shared" si="4"/>
        <v>0.38240192044514609</v>
      </c>
      <c r="M16" s="109">
        <v>452.527952211485</v>
      </c>
      <c r="N16" s="53">
        <f t="shared" si="5"/>
        <v>0.4368066226538041</v>
      </c>
      <c r="O16" s="109">
        <v>503.857330974408</v>
      </c>
      <c r="P16" s="53">
        <f t="shared" si="6"/>
        <v>0.67125347413184899</v>
      </c>
      <c r="Q16" s="126"/>
      <c r="R16" s="126"/>
      <c r="S16" s="109">
        <f t="shared" si="7"/>
        <v>2720.694015276229</v>
      </c>
      <c r="T16" s="53">
        <f t="shared" si="8"/>
        <v>0.33077091293062533</v>
      </c>
      <c r="U16" s="109">
        <f t="shared" si="9"/>
        <v>1418.7467177733552</v>
      </c>
      <c r="V16" s="109">
        <v>154.660202542203</v>
      </c>
      <c r="W16" s="53">
        <f t="shared" si="10"/>
        <v>-0.39211270469286963</v>
      </c>
      <c r="X16" s="109">
        <v>136.19904662254899</v>
      </c>
      <c r="Y16" s="53">
        <f t="shared" si="11"/>
        <v>-0.52669008828082242</v>
      </c>
      <c r="Z16" s="109">
        <v>230.12609566983301</v>
      </c>
      <c r="AA16" s="53">
        <f t="shared" si="12"/>
        <v>-5.2891471140109059E-2</v>
      </c>
      <c r="AB16" s="109">
        <v>282.43938652100502</v>
      </c>
      <c r="AC16" s="53">
        <f t="shared" si="13"/>
        <v>0.1143575952636422</v>
      </c>
      <c r="AD16" s="109">
        <v>300.36801482786598</v>
      </c>
      <c r="AE16" s="53">
        <f t="shared" si="14"/>
        <v>0.17856405820470678</v>
      </c>
      <c r="AF16" s="109">
        <v>314.95397158989903</v>
      </c>
      <c r="AG16" s="53">
        <f t="shared" si="15"/>
        <v>-0.19153917754501304</v>
      </c>
      <c r="AH16" s="109">
        <v>301.484687256158</v>
      </c>
      <c r="AI16" s="53">
        <f t="shared" si="16"/>
        <v>-0.26870256093322742</v>
      </c>
      <c r="AJ16" s="109">
        <v>324.218160887669</v>
      </c>
      <c r="AK16" s="53">
        <f t="shared" si="17"/>
        <v>-0.35326009771118483</v>
      </c>
      <c r="AL16" s="109">
        <v>291.27473933947698</v>
      </c>
      <c r="AM16" s="53">
        <f t="shared" si="18"/>
        <v>-0.32056443577877081</v>
      </c>
      <c r="AN16" s="109">
        <v>417.85040495714401</v>
      </c>
      <c r="AO16" s="53">
        <f t="shared" si="19"/>
        <v>-3.9615884976129334E-2</v>
      </c>
      <c r="AP16" s="109">
        <v>328.44382775191002</v>
      </c>
      <c r="AQ16" s="53">
        <f t="shared" si="20"/>
        <v>-0.21933192327356354</v>
      </c>
      <c r="AR16" s="109">
        <v>324.89006551154</v>
      </c>
      <c r="AS16" s="53">
        <f t="shared" si="21"/>
        <v>-0.32480674964559264</v>
      </c>
      <c r="AT16" s="109">
        <f t="shared" si="22"/>
        <v>3406.9086034772531</v>
      </c>
      <c r="AU16" s="53">
        <f t="shared" si="23"/>
        <v>-0.21901217375139326</v>
      </c>
      <c r="AV16" s="53"/>
      <c r="AW16" s="109">
        <v>254.422495314797</v>
      </c>
      <c r="AX16" s="53"/>
      <c r="AY16" s="109">
        <v>287.75870365325898</v>
      </c>
      <c r="AZ16" s="53"/>
      <c r="BA16" s="109">
        <v>242.977534947187</v>
      </c>
      <c r="BB16" s="53"/>
      <c r="BC16" s="109">
        <v>253.45489430094801</v>
      </c>
      <c r="BD16" s="53"/>
      <c r="BE16" s="109">
        <v>254.85930335039501</v>
      </c>
      <c r="BF16" s="53"/>
      <c r="BG16" s="109">
        <v>389.57233652152001</v>
      </c>
      <c r="BH16" s="53"/>
      <c r="BI16" s="109">
        <v>412.260006873387</v>
      </c>
      <c r="BJ16" s="53"/>
      <c r="BK16" s="109">
        <v>501.31151602098402</v>
      </c>
      <c r="BL16" s="53"/>
      <c r="BM16" s="109">
        <v>428.70104933841202</v>
      </c>
      <c r="BN16" s="53"/>
      <c r="BO16" s="109">
        <v>435.08675166577302</v>
      </c>
      <c r="BP16" s="53"/>
      <c r="BQ16" s="109">
        <v>420.72147887635998</v>
      </c>
      <c r="BR16" s="53"/>
      <c r="BS16" s="109">
        <v>481.18085502336697</v>
      </c>
      <c r="BT16" s="53"/>
      <c r="BU16" s="109">
        <f t="shared" si="24"/>
        <v>4362.3069258863889</v>
      </c>
      <c r="BV16" s="53"/>
      <c r="BW16" s="401"/>
      <c r="BX16" s="564"/>
      <c r="BY16" s="564"/>
      <c r="BZ16" s="564"/>
      <c r="CA16" s="564"/>
      <c r="CB16" s="564"/>
      <c r="CC16" s="564"/>
      <c r="CD16" s="564"/>
      <c r="CE16" s="564"/>
      <c r="CF16" s="564"/>
      <c r="CG16" s="564"/>
      <c r="CH16" s="564"/>
      <c r="CI16" s="564"/>
      <c r="CJ16" s="54"/>
    </row>
    <row r="17" spans="1:88" ht="28.8" customHeight="1">
      <c r="A17" s="741" t="s">
        <v>95</v>
      </c>
      <c r="B17" s="71" t="s">
        <v>630</v>
      </c>
      <c r="C17" s="109">
        <v>191.793770327456</v>
      </c>
      <c r="D17" s="53">
        <f t="shared" si="0"/>
        <v>0.7434416853782575</v>
      </c>
      <c r="E17" s="109">
        <v>221.00403963940499</v>
      </c>
      <c r="F17" s="53">
        <f t="shared" si="1"/>
        <v>1.133306478679887</v>
      </c>
      <c r="G17" s="109">
        <v>302.40546691407098</v>
      </c>
      <c r="H17" s="53">
        <f t="shared" si="2"/>
        <v>1.5080399363532786</v>
      </c>
      <c r="I17" s="109">
        <v>283.15925519903101</v>
      </c>
      <c r="J17" s="53">
        <f t="shared" si="3"/>
        <v>1.1323484642563879</v>
      </c>
      <c r="K17" s="109">
        <v>316.98432362139101</v>
      </c>
      <c r="L17" s="53">
        <f t="shared" si="4"/>
        <v>1.1404301259930762</v>
      </c>
      <c r="M17" s="109">
        <v>309.99602611805801</v>
      </c>
      <c r="N17" s="53">
        <f t="shared" si="5"/>
        <v>1.030514158420007</v>
      </c>
      <c r="O17" s="109">
        <v>351.73652901464999</v>
      </c>
      <c r="P17" s="53">
        <f t="shared" si="6"/>
        <v>1.5191659147579513</v>
      </c>
      <c r="Q17" s="126"/>
      <c r="R17" s="126"/>
      <c r="S17" s="109">
        <f t="shared" si="7"/>
        <v>1977.0794108340619</v>
      </c>
      <c r="T17" s="53">
        <f t="shared" si="8"/>
        <v>0.83042947874758455</v>
      </c>
      <c r="U17" s="109">
        <f t="shared" si="9"/>
        <v>767.73476921392898</v>
      </c>
      <c r="V17" s="109">
        <v>110.008709746919</v>
      </c>
      <c r="W17" s="53">
        <f t="shared" si="10"/>
        <v>-0.35381696039239685</v>
      </c>
      <c r="X17" s="109">
        <v>103.596947671656</v>
      </c>
      <c r="Y17" s="53">
        <f t="shared" si="11"/>
        <v>-0.32936063856522002</v>
      </c>
      <c r="Z17" s="109">
        <v>120.57442249255899</v>
      </c>
      <c r="AA17" s="53">
        <f t="shared" si="12"/>
        <v>-0.23692940075998492</v>
      </c>
      <c r="AB17" s="109">
        <v>132.79220537614</v>
      </c>
      <c r="AC17" s="53">
        <f t="shared" si="13"/>
        <v>-0.16779365094708276</v>
      </c>
      <c r="AD17" s="109">
        <v>148.09374983653001</v>
      </c>
      <c r="AE17" s="53">
        <f t="shared" si="14"/>
        <v>-7.7431145323960338E-2</v>
      </c>
      <c r="AF17" s="109">
        <v>152.66873409012501</v>
      </c>
      <c r="AG17" s="53">
        <f t="shared" si="15"/>
        <v>-0.13122122171665951</v>
      </c>
      <c r="AH17" s="109">
        <v>139.624201389072</v>
      </c>
      <c r="AI17" s="53">
        <f t="shared" si="16"/>
        <v>-0.30974262724378654</v>
      </c>
      <c r="AJ17" s="109">
        <v>172.75880164071199</v>
      </c>
      <c r="AK17" s="53">
        <f t="shared" si="17"/>
        <v>-0.16606494201010469</v>
      </c>
      <c r="AL17" s="109">
        <v>165.99068169678301</v>
      </c>
      <c r="AM17" s="53">
        <f t="shared" si="18"/>
        <v>-8.499212676934309E-2</v>
      </c>
      <c r="AN17" s="109">
        <v>190.49954760668001</v>
      </c>
      <c r="AO17" s="53">
        <f t="shared" si="19"/>
        <v>0.1877673026681832</v>
      </c>
      <c r="AP17" s="109">
        <v>136.365325334875</v>
      </c>
      <c r="AQ17" s="53">
        <f t="shared" si="20"/>
        <v>-0.13302246178288846</v>
      </c>
      <c r="AR17" s="109">
        <v>183.50061156258599</v>
      </c>
      <c r="AS17" s="53">
        <f t="shared" si="21"/>
        <v>-5.0769459355936353E-2</v>
      </c>
      <c r="AT17" s="109">
        <f t="shared" si="22"/>
        <v>1756.473938444637</v>
      </c>
      <c r="AU17" s="53">
        <f t="shared" si="23"/>
        <v>-0.15569762239287255</v>
      </c>
      <c r="AV17" s="53"/>
      <c r="AW17" s="109">
        <v>170.24388293094501</v>
      </c>
      <c r="AX17" s="53"/>
      <c r="AY17" s="109">
        <v>154.47489907245901</v>
      </c>
      <c r="AZ17" s="53"/>
      <c r="BA17" s="109">
        <v>158.01214541963199</v>
      </c>
      <c r="BB17" s="53"/>
      <c r="BC17" s="109">
        <v>159.56644109632501</v>
      </c>
      <c r="BD17" s="53"/>
      <c r="BE17" s="109">
        <v>160.52324884578201</v>
      </c>
      <c r="BF17" s="53"/>
      <c r="BG17" s="109">
        <v>175.72797345693701</v>
      </c>
      <c r="BH17" s="53"/>
      <c r="BI17" s="109">
        <v>202.27846438140801</v>
      </c>
      <c r="BJ17" s="53"/>
      <c r="BK17" s="109">
        <v>207.16097732733201</v>
      </c>
      <c r="BL17" s="53"/>
      <c r="BM17" s="109">
        <v>181.40902013303199</v>
      </c>
      <c r="BN17" s="53"/>
      <c r="BO17" s="109">
        <v>160.38456958593201</v>
      </c>
      <c r="BP17" s="53"/>
      <c r="BQ17" s="109">
        <v>157.28818720644401</v>
      </c>
      <c r="BR17" s="53"/>
      <c r="BS17" s="109">
        <v>193.31511545981101</v>
      </c>
      <c r="BT17" s="53"/>
      <c r="BU17" s="109">
        <f t="shared" si="24"/>
        <v>2080.3849249160389</v>
      </c>
      <c r="BV17" s="53"/>
      <c r="BW17" s="401"/>
      <c r="BX17" s="319"/>
      <c r="BY17" s="319"/>
      <c r="BZ17" s="319"/>
      <c r="CA17" s="319"/>
      <c r="CB17" s="319"/>
      <c r="CC17" s="319"/>
      <c r="CD17" s="319"/>
      <c r="CE17" s="319"/>
      <c r="CF17" s="319"/>
      <c r="CG17" s="319"/>
      <c r="CH17" s="319"/>
      <c r="CI17" s="319"/>
      <c r="CJ17" s="54"/>
    </row>
    <row r="18" spans="1:88" ht="28.8" customHeight="1">
      <c r="A18" s="597"/>
      <c r="B18" s="71" t="s">
        <v>631</v>
      </c>
      <c r="C18" s="109">
        <v>1066.5781055882201</v>
      </c>
      <c r="D18" s="53">
        <f t="shared" si="0"/>
        <v>0.7532270824099967</v>
      </c>
      <c r="E18" s="109">
        <v>1264.1663573758799</v>
      </c>
      <c r="F18" s="53">
        <f t="shared" si="1"/>
        <v>1.164692737826035</v>
      </c>
      <c r="G18" s="109">
        <v>1733.23075215571</v>
      </c>
      <c r="H18" s="53">
        <f t="shared" si="2"/>
        <v>1.601146257197184</v>
      </c>
      <c r="I18" s="109">
        <v>1629.06280710187</v>
      </c>
      <c r="J18" s="53">
        <f t="shared" si="3"/>
        <v>1.2575507012624327</v>
      </c>
      <c r="K18" s="109">
        <v>1836.15367458479</v>
      </c>
      <c r="L18" s="53">
        <f t="shared" si="4"/>
        <v>1.2807045181577692</v>
      </c>
      <c r="M18" s="109">
        <v>1780.1866472450899</v>
      </c>
      <c r="N18" s="53">
        <f t="shared" si="5"/>
        <v>1.147691748746186</v>
      </c>
      <c r="O18" s="109">
        <v>2000.1475630023999</v>
      </c>
      <c r="P18" s="53">
        <f t="shared" si="6"/>
        <v>1.629991704032872</v>
      </c>
      <c r="Q18" s="126"/>
      <c r="R18" s="126"/>
      <c r="S18" s="109">
        <f t="shared" si="7"/>
        <v>11309.52590705396</v>
      </c>
      <c r="T18" s="53">
        <f t="shared" si="8"/>
        <v>0.94914608514723087</v>
      </c>
      <c r="U18" s="109">
        <f t="shared" si="9"/>
        <v>4214.250033279417</v>
      </c>
      <c r="V18" s="109">
        <v>608.35137461035299</v>
      </c>
      <c r="W18" s="53">
        <f t="shared" si="10"/>
        <v>-0.32387096869685139</v>
      </c>
      <c r="X18" s="109">
        <v>583.99343947790999</v>
      </c>
      <c r="Y18" s="53">
        <f t="shared" si="11"/>
        <v>-0.28992579792530182</v>
      </c>
      <c r="Z18" s="109">
        <v>666.33344717160196</v>
      </c>
      <c r="AA18" s="53">
        <f t="shared" si="12"/>
        <v>-0.1728600397380653</v>
      </c>
      <c r="AB18" s="109">
        <v>721.60629933621897</v>
      </c>
      <c r="AC18" s="53">
        <f t="shared" si="13"/>
        <v>-0.12981620809627203</v>
      </c>
      <c r="AD18" s="109">
        <v>805.08178940599305</v>
      </c>
      <c r="AE18" s="53">
        <f t="shared" si="14"/>
        <v>-2.4784096128058097E-2</v>
      </c>
      <c r="AF18" s="109">
        <v>828.88368327733997</v>
      </c>
      <c r="AG18" s="53">
        <f t="shared" si="15"/>
        <v>-0.10046652823473068</v>
      </c>
      <c r="AH18" s="109">
        <v>760.51478030723104</v>
      </c>
      <c r="AI18" s="53">
        <f t="shared" si="16"/>
        <v>-0.2968680093746553</v>
      </c>
      <c r="AJ18" s="109">
        <v>827.53291731928402</v>
      </c>
      <c r="AK18" s="53">
        <f t="shared" si="17"/>
        <v>-0.2712916972744156</v>
      </c>
      <c r="AL18" s="109">
        <v>895.80448560458797</v>
      </c>
      <c r="AM18" s="53">
        <f t="shared" si="18"/>
        <v>-7.811473389882484E-2</v>
      </c>
      <c r="AN18" s="109">
        <v>917.934053819116</v>
      </c>
      <c r="AO18" s="53">
        <f t="shared" si="19"/>
        <v>3.9897519134652448E-2</v>
      </c>
      <c r="AP18" s="109">
        <v>748.48169423936201</v>
      </c>
      <c r="AQ18" s="53">
        <f t="shared" si="20"/>
        <v>-0.12257713855833008</v>
      </c>
      <c r="AR18" s="109">
        <v>1009.0381875402001</v>
      </c>
      <c r="AS18" s="53">
        <f t="shared" si="21"/>
        <v>-6.8969858238952297E-2</v>
      </c>
      <c r="AT18" s="109">
        <f t="shared" si="22"/>
        <v>9373.5561521091986</v>
      </c>
      <c r="AU18" s="53">
        <f t="shared" si="23"/>
        <v>-0.15648740498254343</v>
      </c>
      <c r="AV18" s="53"/>
      <c r="AW18" s="109">
        <v>899.75632822308603</v>
      </c>
      <c r="AX18" s="53"/>
      <c r="AY18" s="109">
        <v>822.44001791868402</v>
      </c>
      <c r="AZ18" s="53"/>
      <c r="BA18" s="109">
        <v>805.58729983325998</v>
      </c>
      <c r="BB18" s="53"/>
      <c r="BC18" s="109">
        <v>829.25734316142405</v>
      </c>
      <c r="BD18" s="53"/>
      <c r="BE18" s="109">
        <v>825.54210427613202</v>
      </c>
      <c r="BF18" s="53"/>
      <c r="BG18" s="109">
        <v>921.45952240189104</v>
      </c>
      <c r="BH18" s="53"/>
      <c r="BI18" s="109">
        <v>1081.61026727123</v>
      </c>
      <c r="BJ18" s="53"/>
      <c r="BK18" s="109">
        <v>1135.61615014412</v>
      </c>
      <c r="BL18" s="53"/>
      <c r="BM18" s="109">
        <v>971.70929891646097</v>
      </c>
      <c r="BN18" s="53"/>
      <c r="BO18" s="109">
        <v>882.71588010227401</v>
      </c>
      <c r="BP18" s="53"/>
      <c r="BQ18" s="109">
        <v>853.04558056482801</v>
      </c>
      <c r="BR18" s="53"/>
      <c r="BS18" s="109">
        <v>1083.78681020101</v>
      </c>
      <c r="BT18" s="53"/>
      <c r="BU18" s="109">
        <f t="shared" si="24"/>
        <v>11112.526603014401</v>
      </c>
      <c r="BV18" s="53"/>
      <c r="BW18" s="401"/>
      <c r="BX18" s="564"/>
      <c r="BY18" s="564"/>
      <c r="BZ18" s="564"/>
      <c r="CA18" s="564"/>
      <c r="CB18" s="564"/>
      <c r="CC18" s="564"/>
      <c r="CD18" s="564"/>
      <c r="CE18" s="564"/>
      <c r="CF18" s="564"/>
      <c r="CG18" s="564"/>
      <c r="CH18" s="564"/>
      <c r="CI18" s="564"/>
      <c r="CJ18" s="54"/>
    </row>
    <row r="19" spans="1:88" ht="28.8" customHeight="1">
      <c r="A19" s="597"/>
      <c r="B19" s="71" t="s">
        <v>632</v>
      </c>
      <c r="C19" s="109">
        <v>181.12572740167599</v>
      </c>
      <c r="D19" s="53">
        <f t="shared" si="0"/>
        <v>0.72719281514213141</v>
      </c>
      <c r="E19" s="109">
        <v>211.88718172794799</v>
      </c>
      <c r="F19" s="53">
        <f t="shared" si="1"/>
        <v>1.187684366037455</v>
      </c>
      <c r="G19" s="109">
        <v>288.47220703224002</v>
      </c>
      <c r="H19" s="53">
        <f t="shared" si="2"/>
        <v>1.5834163861537669</v>
      </c>
      <c r="I19" s="109">
        <v>270.97020801610103</v>
      </c>
      <c r="J19" s="53">
        <f t="shared" si="3"/>
        <v>1.2175550148780352</v>
      </c>
      <c r="K19" s="109">
        <v>303.07833437347199</v>
      </c>
      <c r="L19" s="53">
        <f t="shared" si="4"/>
        <v>1.1841559728197009</v>
      </c>
      <c r="M19" s="109">
        <v>295.23034642833699</v>
      </c>
      <c r="N19" s="53">
        <f t="shared" si="5"/>
        <v>1.040775679974244</v>
      </c>
      <c r="O19" s="109">
        <v>334.43767586834298</v>
      </c>
      <c r="P19" s="53">
        <f t="shared" si="6"/>
        <v>1.5885232754880403</v>
      </c>
      <c r="Q19" s="126"/>
      <c r="R19" s="126"/>
      <c r="S19" s="109">
        <f t="shared" si="7"/>
        <v>1885.2016808481169</v>
      </c>
      <c r="T19" s="53">
        <f t="shared" si="8"/>
        <v>0.87180622812400221</v>
      </c>
      <c r="U19" s="109">
        <f t="shared" si="9"/>
        <v>719.00593577942618</v>
      </c>
      <c r="V19" s="109">
        <v>104.867114900991</v>
      </c>
      <c r="W19" s="53">
        <f t="shared" si="10"/>
        <v>-0.34737021589512307</v>
      </c>
      <c r="X19" s="109">
        <v>96.854548589081205</v>
      </c>
      <c r="Y19" s="53">
        <f t="shared" si="11"/>
        <v>-0.33151471700178525</v>
      </c>
      <c r="Z19" s="109">
        <v>111.663070877135</v>
      </c>
      <c r="AA19" s="53">
        <f t="shared" si="12"/>
        <v>-0.23522628319264205</v>
      </c>
      <c r="AB19" s="109">
        <v>122.19322911860399</v>
      </c>
      <c r="AC19" s="53">
        <f t="shared" si="13"/>
        <v>-0.17324577010736586</v>
      </c>
      <c r="AD19" s="109">
        <v>138.762221263074</v>
      </c>
      <c r="AE19" s="53">
        <f t="shared" si="14"/>
        <v>-6.4447993840215601E-2</v>
      </c>
      <c r="AF19" s="109">
        <v>144.665751030541</v>
      </c>
      <c r="AG19" s="53">
        <f t="shared" si="15"/>
        <v>-0.13754271376546578</v>
      </c>
      <c r="AH19" s="109">
        <v>129.200181058943</v>
      </c>
      <c r="AI19" s="53">
        <f t="shared" si="16"/>
        <v>-0.33278851580036928</v>
      </c>
      <c r="AJ19" s="109">
        <v>158.95031448601</v>
      </c>
      <c r="AK19" s="53">
        <f t="shared" si="17"/>
        <v>-0.20939948724104829</v>
      </c>
      <c r="AL19" s="109">
        <v>151.61124927549099</v>
      </c>
      <c r="AM19" s="53">
        <f t="shared" si="18"/>
        <v>-0.12388625494069627</v>
      </c>
      <c r="AN19" s="109">
        <v>179.274088324263</v>
      </c>
      <c r="AO19" s="53">
        <f t="shared" si="19"/>
        <v>0.17252805930409787</v>
      </c>
      <c r="AP19" s="109">
        <v>128.78468452604301</v>
      </c>
      <c r="AQ19" s="53">
        <f t="shared" si="20"/>
        <v>-0.1453292732602065</v>
      </c>
      <c r="AR19" s="109">
        <v>173.241317425104</v>
      </c>
      <c r="AS19" s="53">
        <f t="shared" si="21"/>
        <v>-6.8154413879991216E-2</v>
      </c>
      <c r="AT19" s="109">
        <f t="shared" si="22"/>
        <v>1640.0677708752803</v>
      </c>
      <c r="AU19" s="53">
        <f t="shared" si="23"/>
        <v>-0.16860418209258066</v>
      </c>
      <c r="AV19" s="53"/>
      <c r="AW19" s="109">
        <v>160.68392441638699</v>
      </c>
      <c r="AX19" s="53"/>
      <c r="AY19" s="109">
        <v>144.886583223912</v>
      </c>
      <c r="AZ19" s="53"/>
      <c r="BA19" s="109">
        <v>146.00798696807499</v>
      </c>
      <c r="BB19" s="53"/>
      <c r="BC19" s="109">
        <v>147.79873473943101</v>
      </c>
      <c r="BD19" s="53"/>
      <c r="BE19" s="109">
        <v>148.32122677248</v>
      </c>
      <c r="BF19" s="53"/>
      <c r="BG19" s="109">
        <v>167.736713851822</v>
      </c>
      <c r="BH19" s="53"/>
      <c r="BI19" s="109">
        <v>193.642022235166</v>
      </c>
      <c r="BJ19" s="53"/>
      <c r="BK19" s="109">
        <v>201.05010295442699</v>
      </c>
      <c r="BL19" s="53"/>
      <c r="BM19" s="109">
        <v>173.04973256095701</v>
      </c>
      <c r="BN19" s="53"/>
      <c r="BO19" s="109">
        <v>152.895350266213</v>
      </c>
      <c r="BP19" s="53"/>
      <c r="BQ19" s="109">
        <v>150.683392442025</v>
      </c>
      <c r="BR19" s="53"/>
      <c r="BS19" s="109">
        <v>185.91204380378201</v>
      </c>
      <c r="BT19" s="53"/>
      <c r="BU19" s="109">
        <f t="shared" si="24"/>
        <v>1972.6678142346768</v>
      </c>
      <c r="BV19" s="53"/>
      <c r="BW19" s="401"/>
      <c r="BX19" s="564"/>
      <c r="BY19" s="564"/>
      <c r="BZ19" s="564"/>
      <c r="CA19" s="564"/>
      <c r="CB19" s="564"/>
      <c r="CC19" s="564"/>
      <c r="CD19" s="564"/>
      <c r="CE19" s="564"/>
      <c r="CF19" s="564"/>
      <c r="CG19" s="564"/>
      <c r="CH19" s="564"/>
      <c r="CI19" s="564"/>
      <c r="CJ19" s="54"/>
    </row>
    <row r="20" spans="1:88" ht="28.8" customHeight="1">
      <c r="A20" s="598"/>
      <c r="B20" s="71" t="s">
        <v>471</v>
      </c>
      <c r="C20" s="109">
        <v>809.78699491645</v>
      </c>
      <c r="D20" s="53">
        <f t="shared" si="0"/>
        <v>1.6430450759547615</v>
      </c>
      <c r="E20" s="109">
        <v>1049.1903966856501</v>
      </c>
      <c r="F20" s="53">
        <f t="shared" si="1"/>
        <v>2.7420155438812976</v>
      </c>
      <c r="G20" s="109">
        <v>1411.29532084738</v>
      </c>
      <c r="H20" s="53">
        <f t="shared" si="2"/>
        <v>3.4020557124743096</v>
      </c>
      <c r="I20" s="109">
        <v>1346.3512655008401</v>
      </c>
      <c r="J20" s="53">
        <f t="shared" si="3"/>
        <v>2.7950251892960525</v>
      </c>
      <c r="K20" s="109">
        <v>1528.5259791651299</v>
      </c>
      <c r="L20" s="53">
        <f t="shared" si="4"/>
        <v>2.8259599669280986</v>
      </c>
      <c r="M20" s="109">
        <v>1451.28204983874</v>
      </c>
      <c r="N20" s="53">
        <f t="shared" si="5"/>
        <v>2.396618395368372</v>
      </c>
      <c r="O20" s="109">
        <v>1619.5789497432099</v>
      </c>
      <c r="P20" s="53">
        <f t="shared" si="6"/>
        <v>2.6903011080154302</v>
      </c>
      <c r="Q20" s="126"/>
      <c r="R20" s="126"/>
      <c r="S20" s="109">
        <f t="shared" si="7"/>
        <v>9216.0109566974006</v>
      </c>
      <c r="T20" s="53">
        <f t="shared" si="8"/>
        <v>1.9807745339425638</v>
      </c>
      <c r="U20" s="109">
        <f t="shared" si="9"/>
        <v>2088.918746278956</v>
      </c>
      <c r="V20" s="109">
        <v>306.38410304974701</v>
      </c>
      <c r="W20" s="53">
        <f t="shared" si="10"/>
        <v>-0.30437999010731753</v>
      </c>
      <c r="X20" s="109">
        <v>280.38108991856501</v>
      </c>
      <c r="Y20" s="53">
        <f t="shared" si="11"/>
        <v>-0.36247854689053161</v>
      </c>
      <c r="Z20" s="109">
        <v>320.59915026702799</v>
      </c>
      <c r="AA20" s="53">
        <f t="shared" si="12"/>
        <v>-0.13808343900098941</v>
      </c>
      <c r="AB20" s="109">
        <v>354.767412163232</v>
      </c>
      <c r="AC20" s="53">
        <f t="shared" si="13"/>
        <v>-3.751269200442664E-2</v>
      </c>
      <c r="AD20" s="109">
        <v>399.51436825733401</v>
      </c>
      <c r="AE20" s="53">
        <f t="shared" si="14"/>
        <v>8.6632602602089381E-2</v>
      </c>
      <c r="AF20" s="109">
        <v>427.27262262304998</v>
      </c>
      <c r="AG20" s="53">
        <f t="shared" si="15"/>
        <v>-0.11531062290480021</v>
      </c>
      <c r="AH20" s="109">
        <v>438.87447184877198</v>
      </c>
      <c r="AI20" s="53">
        <f t="shared" si="16"/>
        <v>-0.23291334851927781</v>
      </c>
      <c r="AJ20" s="109">
        <v>564.02431176364303</v>
      </c>
      <c r="AK20" s="53">
        <f t="shared" si="17"/>
        <v>-0.12516132132937474</v>
      </c>
      <c r="AL20" s="109">
        <v>605.04620289678996</v>
      </c>
      <c r="AM20" s="53">
        <f t="shared" si="18"/>
        <v>0.16349960696275856</v>
      </c>
      <c r="AN20" s="109">
        <v>676.04632997167698</v>
      </c>
      <c r="AO20" s="53">
        <f t="shared" si="19"/>
        <v>0.42556077420885652</v>
      </c>
      <c r="AP20" s="109">
        <v>565.49211824355905</v>
      </c>
      <c r="AQ20" s="53">
        <f t="shared" si="20"/>
        <v>0.19653106875554327</v>
      </c>
      <c r="AR20" s="109">
        <v>773.36452997666299</v>
      </c>
      <c r="AS20" s="53">
        <f t="shared" si="21"/>
        <v>0.22689703941545414</v>
      </c>
      <c r="AT20" s="109">
        <f t="shared" si="22"/>
        <v>5711.7667109800605</v>
      </c>
      <c r="AU20" s="53">
        <f t="shared" si="23"/>
        <v>-1.2741632390707913E-2</v>
      </c>
      <c r="AV20" s="53"/>
      <c r="AW20" s="109">
        <v>440.44751256798202</v>
      </c>
      <c r="AX20" s="53"/>
      <c r="AY20" s="109">
        <v>439.79867430503703</v>
      </c>
      <c r="AZ20" s="53"/>
      <c r="BA20" s="109">
        <v>371.960772972543</v>
      </c>
      <c r="BB20" s="53"/>
      <c r="BC20" s="109">
        <v>368.59437959971899</v>
      </c>
      <c r="BD20" s="53"/>
      <c r="BE20" s="109">
        <v>367.66278436763503</v>
      </c>
      <c r="BF20" s="53"/>
      <c r="BG20" s="109">
        <v>482.96343743378299</v>
      </c>
      <c r="BH20" s="53"/>
      <c r="BI20" s="109">
        <v>572.13154602756299</v>
      </c>
      <c r="BJ20" s="53"/>
      <c r="BK20" s="109">
        <v>644.71807833269895</v>
      </c>
      <c r="BL20" s="53"/>
      <c r="BM20" s="109">
        <v>520.02269642034901</v>
      </c>
      <c r="BN20" s="53"/>
      <c r="BO20" s="109">
        <v>474.23185472177602</v>
      </c>
      <c r="BP20" s="53"/>
      <c r="BQ20" s="109">
        <v>472.60964049324798</v>
      </c>
      <c r="BR20" s="53"/>
      <c r="BS20" s="109">
        <v>630.34183401822099</v>
      </c>
      <c r="BT20" s="53"/>
      <c r="BU20" s="109">
        <f t="shared" si="24"/>
        <v>5785.4832112605545</v>
      </c>
      <c r="BV20" s="53"/>
      <c r="BW20" s="401"/>
      <c r="BX20" s="564"/>
      <c r="BY20" s="564"/>
      <c r="BZ20" s="564"/>
      <c r="CA20" s="564"/>
      <c r="CB20" s="564"/>
      <c r="CC20" s="564"/>
      <c r="CD20" s="564"/>
      <c r="CE20" s="564"/>
      <c r="CF20" s="564"/>
      <c r="CG20" s="564"/>
      <c r="CH20" s="564"/>
      <c r="CI20" s="564"/>
      <c r="CJ20" s="54"/>
    </row>
    <row r="21" spans="1:88" ht="28.8" customHeight="1">
      <c r="A21" s="741" t="s">
        <v>96</v>
      </c>
      <c r="B21" s="71" t="s">
        <v>630</v>
      </c>
      <c r="C21" s="109">
        <v>241.77046066623399</v>
      </c>
      <c r="D21" s="53">
        <f t="shared" si="0"/>
        <v>-0.16938201782735285</v>
      </c>
      <c r="E21" s="109">
        <v>261.25662060410701</v>
      </c>
      <c r="F21" s="53">
        <f t="shared" si="1"/>
        <v>0.21480024720175916</v>
      </c>
      <c r="G21" s="109">
        <v>387.88066365165099</v>
      </c>
      <c r="H21" s="53">
        <f t="shared" si="2"/>
        <v>0.52989217613128048</v>
      </c>
      <c r="I21" s="109">
        <v>417.49370292728702</v>
      </c>
      <c r="J21" s="53">
        <f t="shared" si="3"/>
        <v>0.32215808503873311</v>
      </c>
      <c r="K21" s="109">
        <v>460.51528995884701</v>
      </c>
      <c r="L21" s="53">
        <f t="shared" si="4"/>
        <v>0.44234904148488585</v>
      </c>
      <c r="M21" s="109">
        <v>451.10932950321501</v>
      </c>
      <c r="N21" s="53">
        <f t="shared" si="5"/>
        <v>0.54867203220897487</v>
      </c>
      <c r="O21" s="109">
        <v>493.59553107080097</v>
      </c>
      <c r="P21" s="53">
        <f t="shared" si="6"/>
        <v>0.64785181731932928</v>
      </c>
      <c r="Q21" s="126"/>
      <c r="R21" s="126"/>
      <c r="S21" s="109">
        <f t="shared" si="7"/>
        <v>2713.6215983821421</v>
      </c>
      <c r="T21" s="53">
        <f t="shared" si="8"/>
        <v>0.18762942130272409</v>
      </c>
      <c r="U21" s="109">
        <f t="shared" si="9"/>
        <v>1686.0051583002069</v>
      </c>
      <c r="V21" s="109">
        <v>291.07299126107898</v>
      </c>
      <c r="W21" s="53">
        <f t="shared" si="10"/>
        <v>0.28839016238585735</v>
      </c>
      <c r="X21" s="109">
        <v>215.06138248317001</v>
      </c>
      <c r="Y21" s="53">
        <f t="shared" si="11"/>
        <v>0.13633149919900212</v>
      </c>
      <c r="Z21" s="109">
        <v>253.534641004901</v>
      </c>
      <c r="AA21" s="53">
        <f t="shared" si="12"/>
        <v>0.11601350001953104</v>
      </c>
      <c r="AB21" s="109">
        <v>315.76685696783102</v>
      </c>
      <c r="AC21" s="53">
        <f t="shared" si="13"/>
        <v>0.39387793192556364</v>
      </c>
      <c r="AD21" s="109">
        <v>319.28144763402798</v>
      </c>
      <c r="AE21" s="53">
        <f t="shared" si="14"/>
        <v>0.36840391198099431</v>
      </c>
      <c r="AF21" s="109">
        <v>291.28783894919798</v>
      </c>
      <c r="AG21" s="53">
        <f t="shared" si="15"/>
        <v>3.2853772394891845E-2</v>
      </c>
      <c r="AH21" s="109">
        <v>299.53878490953502</v>
      </c>
      <c r="AI21" s="53">
        <f t="shared" si="16"/>
        <v>-4.3629261223064764E-2</v>
      </c>
      <c r="AJ21" s="109">
        <v>299.36206341776301</v>
      </c>
      <c r="AK21" s="53">
        <f t="shared" si="17"/>
        <v>-6.3865944754750603E-2</v>
      </c>
      <c r="AL21" s="109">
        <v>244.66692757242899</v>
      </c>
      <c r="AM21" s="53">
        <f t="shared" si="18"/>
        <v>-0.18717677881993022</v>
      </c>
      <c r="AN21" s="109">
        <v>270.26263379475301</v>
      </c>
      <c r="AO21" s="53">
        <f t="shared" si="19"/>
        <v>-8.4159409379640282E-2</v>
      </c>
      <c r="AP21" s="109">
        <v>236.23984727744701</v>
      </c>
      <c r="AQ21" s="53">
        <f t="shared" si="20"/>
        <v>-0.1657312647393504</v>
      </c>
      <c r="AR21" s="109">
        <v>238.46654192544099</v>
      </c>
      <c r="AS21" s="53">
        <f t="shared" si="21"/>
        <v>-0.16139359058454572</v>
      </c>
      <c r="AT21" s="109">
        <f t="shared" si="22"/>
        <v>3274.5419571975754</v>
      </c>
      <c r="AU21" s="53">
        <f t="shared" si="23"/>
        <v>2.9448838369002805E-2</v>
      </c>
      <c r="AV21" s="53"/>
      <c r="AW21" s="109">
        <v>225.91991134274599</v>
      </c>
      <c r="AX21" s="53"/>
      <c r="AY21" s="109">
        <v>189.25936897354899</v>
      </c>
      <c r="AZ21" s="53"/>
      <c r="BA21" s="109">
        <v>227.17882982639901</v>
      </c>
      <c r="BB21" s="53"/>
      <c r="BC21" s="109">
        <v>226.538385991675</v>
      </c>
      <c r="BD21" s="53"/>
      <c r="BE21" s="109">
        <v>233.32398046992901</v>
      </c>
      <c r="BF21" s="53"/>
      <c r="BG21" s="109">
        <v>282.02234114301098</v>
      </c>
      <c r="BH21" s="53"/>
      <c r="BI21" s="109">
        <v>313.20362780296199</v>
      </c>
      <c r="BJ21" s="53"/>
      <c r="BK21" s="109">
        <v>319.78546420826001</v>
      </c>
      <c r="BL21" s="53"/>
      <c r="BM21" s="109">
        <v>301.00878173388998</v>
      </c>
      <c r="BN21" s="53"/>
      <c r="BO21" s="109">
        <v>295.097898654706</v>
      </c>
      <c r="BP21" s="53"/>
      <c r="BQ21" s="109">
        <v>283.16996345744502</v>
      </c>
      <c r="BR21" s="53"/>
      <c r="BS21" s="109">
        <v>284.36050481853903</v>
      </c>
      <c r="BT21" s="53"/>
      <c r="BU21" s="109">
        <f t="shared" si="24"/>
        <v>3180.8690584231113</v>
      </c>
      <c r="BV21" s="53"/>
      <c r="BW21" s="40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54"/>
    </row>
    <row r="22" spans="1:88" ht="28.8" customHeight="1">
      <c r="A22" s="597"/>
      <c r="B22" s="71" t="s">
        <v>631</v>
      </c>
      <c r="C22" s="109">
        <v>1091.3164405007601</v>
      </c>
      <c r="D22" s="53">
        <f t="shared" si="0"/>
        <v>-0.16607599090813541</v>
      </c>
      <c r="E22" s="109">
        <v>1207.12064236679</v>
      </c>
      <c r="F22" s="53">
        <f t="shared" si="1"/>
        <v>0.26055250708964839</v>
      </c>
      <c r="G22" s="109">
        <v>1772.8310167949501</v>
      </c>
      <c r="H22" s="53">
        <f t="shared" si="2"/>
        <v>0.56391117405158231</v>
      </c>
      <c r="I22" s="109">
        <v>1924.60855177033</v>
      </c>
      <c r="J22" s="53">
        <f t="shared" si="3"/>
        <v>0.35268116392243076</v>
      </c>
      <c r="K22" s="109">
        <v>2130.6443687494402</v>
      </c>
      <c r="L22" s="53">
        <f t="shared" si="4"/>
        <v>0.48531777962291223</v>
      </c>
      <c r="M22" s="109">
        <v>2072.4363854224998</v>
      </c>
      <c r="N22" s="53">
        <f t="shared" si="5"/>
        <v>0.58824679912003552</v>
      </c>
      <c r="O22" s="109">
        <v>2259.9258350929699</v>
      </c>
      <c r="P22" s="53">
        <f t="shared" si="6"/>
        <v>0.67879159548545709</v>
      </c>
      <c r="Q22" s="126"/>
      <c r="R22" s="126"/>
      <c r="S22" s="109">
        <f t="shared" si="7"/>
        <v>12458.883240697742</v>
      </c>
      <c r="T22" s="53">
        <f t="shared" si="8"/>
        <v>0.21420241052077227</v>
      </c>
      <c r="U22" s="109">
        <f t="shared" si="9"/>
        <v>7561.9910193004125</v>
      </c>
      <c r="V22" s="109">
        <v>1308.6521416851799</v>
      </c>
      <c r="W22" s="53">
        <f t="shared" si="10"/>
        <v>0.32179354120854486</v>
      </c>
      <c r="X22" s="109">
        <v>957.61234504525203</v>
      </c>
      <c r="Y22" s="53">
        <f t="shared" si="11"/>
        <v>0.13662502674511479</v>
      </c>
      <c r="Z22" s="109">
        <v>1133.5880491231001</v>
      </c>
      <c r="AA22" s="53">
        <f t="shared" si="12"/>
        <v>0.15099273158878024</v>
      </c>
      <c r="AB22" s="109">
        <v>1422.81019585536</v>
      </c>
      <c r="AC22" s="53">
        <f t="shared" si="13"/>
        <v>0.42606528171636637</v>
      </c>
      <c r="AD22" s="109">
        <v>1434.4703860546001</v>
      </c>
      <c r="AE22" s="53">
        <f t="shared" si="14"/>
        <v>0.39389311622829393</v>
      </c>
      <c r="AF22" s="109">
        <v>1304.8579015369201</v>
      </c>
      <c r="AG22" s="53">
        <f t="shared" si="15"/>
        <v>2.1769427452841716E-2</v>
      </c>
      <c r="AH22" s="109">
        <v>1346.1622283375</v>
      </c>
      <c r="AI22" s="53">
        <f t="shared" si="16"/>
        <v>-6.1158440042759166E-2</v>
      </c>
      <c r="AJ22" s="109">
        <v>1352.8074725389799</v>
      </c>
      <c r="AK22" s="53">
        <f t="shared" si="17"/>
        <v>-9.5556843214008813E-2</v>
      </c>
      <c r="AL22" s="109">
        <v>1096.6759149499501</v>
      </c>
      <c r="AM22" s="53">
        <f t="shared" si="18"/>
        <v>-0.20691413652658741</v>
      </c>
      <c r="AN22" s="109">
        <v>1235.5574025046001</v>
      </c>
      <c r="AO22" s="53">
        <f t="shared" si="19"/>
        <v>-9.015034856616766E-2</v>
      </c>
      <c r="AP22" s="109">
        <v>1078.7626855435601</v>
      </c>
      <c r="AQ22" s="53">
        <f t="shared" si="20"/>
        <v>-0.17815775300682057</v>
      </c>
      <c r="AR22" s="109">
        <v>1096.39326966252</v>
      </c>
      <c r="AS22" s="53">
        <f t="shared" si="21"/>
        <v>-0.17747289956554091</v>
      </c>
      <c r="AT22" s="109">
        <f t="shared" si="22"/>
        <v>14768.349992837524</v>
      </c>
      <c r="AU22" s="53">
        <f t="shared" si="23"/>
        <v>2.293270076514653E-2</v>
      </c>
      <c r="AV22" s="53"/>
      <c r="AW22" s="109">
        <v>990.05790305848404</v>
      </c>
      <c r="AX22" s="53"/>
      <c r="AY22" s="109">
        <v>842.50506764531599</v>
      </c>
      <c r="AZ22" s="53"/>
      <c r="BA22" s="109">
        <v>984.87854702465802</v>
      </c>
      <c r="BB22" s="53"/>
      <c r="BC22" s="109">
        <v>997.71743558816001</v>
      </c>
      <c r="BD22" s="53"/>
      <c r="BE22" s="109">
        <v>1029.1107469818801</v>
      </c>
      <c r="BF22" s="53"/>
      <c r="BG22" s="109">
        <v>1277.05709965289</v>
      </c>
      <c r="BH22" s="53"/>
      <c r="BI22" s="109">
        <v>1433.85453494284</v>
      </c>
      <c r="BJ22" s="53"/>
      <c r="BK22" s="109">
        <v>1495.7352072255001</v>
      </c>
      <c r="BL22" s="53"/>
      <c r="BM22" s="109">
        <v>1382.79594361565</v>
      </c>
      <c r="BN22" s="53"/>
      <c r="BO22" s="109">
        <v>1357.9797503438999</v>
      </c>
      <c r="BP22" s="53"/>
      <c r="BQ22" s="109">
        <v>1312.61527317482</v>
      </c>
      <c r="BR22" s="53"/>
      <c r="BS22" s="109">
        <v>1332.95701635047</v>
      </c>
      <c r="BT22" s="53"/>
      <c r="BU22" s="109">
        <f t="shared" si="24"/>
        <v>14437.264525604571</v>
      </c>
      <c r="BV22" s="53"/>
      <c r="BW22" s="401"/>
      <c r="BX22" s="564"/>
      <c r="BY22" s="564"/>
      <c r="BZ22" s="564"/>
      <c r="CA22" s="564"/>
      <c r="CB22" s="564"/>
      <c r="CC22" s="564"/>
      <c r="CD22" s="564"/>
      <c r="CE22" s="564"/>
      <c r="CF22" s="564"/>
      <c r="CG22" s="564"/>
      <c r="CH22" s="564"/>
      <c r="CI22" s="564"/>
      <c r="CJ22" s="54"/>
    </row>
    <row r="23" spans="1:88" ht="28.8" customHeight="1">
      <c r="A23" s="597"/>
      <c r="B23" s="71" t="s">
        <v>632</v>
      </c>
      <c r="C23" s="109">
        <v>222.165969724582</v>
      </c>
      <c r="D23" s="53">
        <f t="shared" si="0"/>
        <v>-0.16112803975307466</v>
      </c>
      <c r="E23" s="109">
        <v>242.353912055346</v>
      </c>
      <c r="F23" s="53">
        <f t="shared" si="1"/>
        <v>0.34004292238913347</v>
      </c>
      <c r="G23" s="109">
        <v>354.302237862163</v>
      </c>
      <c r="H23" s="53">
        <f t="shared" si="2"/>
        <v>0.5809368102117809</v>
      </c>
      <c r="I23" s="109">
        <v>379.87285484434602</v>
      </c>
      <c r="J23" s="53">
        <f t="shared" si="3"/>
        <v>0.3697126208713386</v>
      </c>
      <c r="K23" s="109">
        <v>418.15087432978203</v>
      </c>
      <c r="L23" s="53">
        <f t="shared" si="4"/>
        <v>0.57815971849393666</v>
      </c>
      <c r="M23" s="109">
        <v>407.14562856523702</v>
      </c>
      <c r="N23" s="53">
        <f t="shared" si="5"/>
        <v>0.64238050916713862</v>
      </c>
      <c r="O23" s="109">
        <v>444.68483260279402</v>
      </c>
      <c r="P23" s="53">
        <f t="shared" si="6"/>
        <v>0.81236164879168227</v>
      </c>
      <c r="Q23" s="126"/>
      <c r="R23" s="126"/>
      <c r="S23" s="109">
        <f t="shared" si="7"/>
        <v>2468.6763099842501</v>
      </c>
      <c r="T23" s="53">
        <f t="shared" si="8"/>
        <v>0.26387431231122527</v>
      </c>
      <c r="U23" s="109">
        <f t="shared" si="9"/>
        <v>1460.0017198266169</v>
      </c>
      <c r="V23" s="109">
        <v>264.83895070135202</v>
      </c>
      <c r="W23" s="53">
        <f t="shared" si="10"/>
        <v>0.32149890000087056</v>
      </c>
      <c r="X23" s="109">
        <v>180.85533530766199</v>
      </c>
      <c r="Y23" s="53">
        <f t="shared" si="11"/>
        <v>7.7233234667484885E-2</v>
      </c>
      <c r="Z23" s="109">
        <v>224.109044443529</v>
      </c>
      <c r="AA23" s="53">
        <f t="shared" si="12"/>
        <v>0.1032007603084073</v>
      </c>
      <c r="AB23" s="109">
        <v>277.337632037508</v>
      </c>
      <c r="AC23" s="53">
        <f t="shared" si="13"/>
        <v>0.36275101025711765</v>
      </c>
      <c r="AD23" s="109">
        <v>264.96106156405398</v>
      </c>
      <c r="AE23" s="53">
        <f t="shared" si="14"/>
        <v>0.27503363920765422</v>
      </c>
      <c r="AF23" s="109">
        <v>247.89969577251199</v>
      </c>
      <c r="AG23" s="53">
        <f t="shared" si="15"/>
        <v>-4.8872342030402693E-2</v>
      </c>
      <c r="AH23" s="109">
        <v>245.362084824113</v>
      </c>
      <c r="AI23" s="53">
        <f t="shared" si="16"/>
        <v>-0.14945959913534057</v>
      </c>
      <c r="AJ23" s="109">
        <v>247.897121643297</v>
      </c>
      <c r="AK23" s="53">
        <f t="shared" si="17"/>
        <v>-0.17589808389449968</v>
      </c>
      <c r="AL23" s="109">
        <v>201.84507914283</v>
      </c>
      <c r="AM23" s="53">
        <f t="shared" si="18"/>
        <v>-0.27751156075836814</v>
      </c>
      <c r="AN23" s="109">
        <v>227.62225953965</v>
      </c>
      <c r="AO23" s="53">
        <f t="shared" si="19"/>
        <v>-0.16943192175352639</v>
      </c>
      <c r="AP23" s="109">
        <v>204.204757657107</v>
      </c>
      <c r="AQ23" s="53">
        <f t="shared" si="20"/>
        <v>-0.22760251227684514</v>
      </c>
      <c r="AR23" s="109">
        <v>206.636411105224</v>
      </c>
      <c r="AS23" s="53">
        <f t="shared" si="21"/>
        <v>-0.22343034393055072</v>
      </c>
      <c r="AT23" s="109">
        <f t="shared" si="22"/>
        <v>2793.5694337388377</v>
      </c>
      <c r="AU23" s="53">
        <f t="shared" si="23"/>
        <v>-4.2177327795999031E-2</v>
      </c>
      <c r="AV23" s="53"/>
      <c r="AW23" s="109">
        <v>200.40799935677401</v>
      </c>
      <c r="AX23" s="53"/>
      <c r="AY23" s="109">
        <v>167.88874450525799</v>
      </c>
      <c r="AZ23" s="53"/>
      <c r="BA23" s="109">
        <v>203.14438904200699</v>
      </c>
      <c r="BB23" s="53"/>
      <c r="BC23" s="109">
        <v>203.513062877995</v>
      </c>
      <c r="BD23" s="53"/>
      <c r="BE23" s="109">
        <v>207.807114586176</v>
      </c>
      <c r="BF23" s="53"/>
      <c r="BG23" s="109">
        <v>260.63766908188899</v>
      </c>
      <c r="BH23" s="53"/>
      <c r="BI23" s="109">
        <v>288.47787192081398</v>
      </c>
      <c r="BJ23" s="53"/>
      <c r="BK23" s="109">
        <v>300.80881599547399</v>
      </c>
      <c r="BL23" s="53"/>
      <c r="BM23" s="109">
        <v>279.37482204517897</v>
      </c>
      <c r="BN23" s="53"/>
      <c r="BO23" s="109">
        <v>274.05611352198201</v>
      </c>
      <c r="BP23" s="53"/>
      <c r="BQ23" s="109">
        <v>264.37781181688501</v>
      </c>
      <c r="BR23" s="53"/>
      <c r="BS23" s="109">
        <v>266.08870111034099</v>
      </c>
      <c r="BT23" s="53"/>
      <c r="BU23" s="109">
        <f t="shared" si="24"/>
        <v>2916.5831158607739</v>
      </c>
      <c r="BV23" s="53"/>
      <c r="BW23" s="401"/>
      <c r="BX23" s="429"/>
      <c r="BY23" s="429"/>
      <c r="BZ23" s="429"/>
      <c r="CA23" s="429"/>
      <c r="CB23" s="429"/>
      <c r="CC23" s="429"/>
      <c r="CD23" s="429"/>
      <c r="CE23" s="429"/>
      <c r="CF23" s="429"/>
      <c r="CG23" s="429"/>
      <c r="CH23" s="429"/>
      <c r="CI23" s="429"/>
      <c r="CJ23" s="54"/>
    </row>
    <row r="24" spans="1:88" ht="28.8" customHeight="1">
      <c r="A24" s="598"/>
      <c r="B24" s="71" t="s">
        <v>471</v>
      </c>
      <c r="C24" s="109">
        <v>802.64403812090404</v>
      </c>
      <c r="D24" s="53">
        <f t="shared" si="0"/>
        <v>-8.5858663618426201E-2</v>
      </c>
      <c r="E24" s="109">
        <v>948.96938780908602</v>
      </c>
      <c r="F24" s="53">
        <f t="shared" si="1"/>
        <v>0.65396019237691494</v>
      </c>
      <c r="G24" s="109">
        <v>1298.6056270157501</v>
      </c>
      <c r="H24" s="53">
        <f t="shared" si="2"/>
        <v>0.81217915158925891</v>
      </c>
      <c r="I24" s="109">
        <v>1423.32178122398</v>
      </c>
      <c r="J24" s="53">
        <f t="shared" si="3"/>
        <v>0.55406409848458971</v>
      </c>
      <c r="K24" s="109">
        <v>1585.102501693</v>
      </c>
      <c r="L24" s="53">
        <f t="shared" si="4"/>
        <v>0.82677622239971393</v>
      </c>
      <c r="M24" s="109">
        <v>1504.34349825151</v>
      </c>
      <c r="N24" s="53">
        <f t="shared" si="5"/>
        <v>0.81063457490739133</v>
      </c>
      <c r="O24" s="109">
        <v>1631.9557697218299</v>
      </c>
      <c r="P24" s="53">
        <f t="shared" si="6"/>
        <v>1.0070010455297167</v>
      </c>
      <c r="Q24" s="126"/>
      <c r="R24" s="126"/>
      <c r="S24" s="109">
        <f t="shared" si="7"/>
        <v>9194.9426038360598</v>
      </c>
      <c r="T24" s="53">
        <f t="shared" si="8"/>
        <v>0.42581120875396739</v>
      </c>
      <c r="U24" s="109">
        <f t="shared" si="9"/>
        <v>4782.7985985158011</v>
      </c>
      <c r="V24" s="109">
        <v>878.03056942812896</v>
      </c>
      <c r="W24" s="53">
        <f t="shared" si="10"/>
        <v>0.43185839646660451</v>
      </c>
      <c r="X24" s="109">
        <v>573.755881298036</v>
      </c>
      <c r="Y24" s="53">
        <f t="shared" si="11"/>
        <v>-1.2537339744207343E-2</v>
      </c>
      <c r="Z24" s="109">
        <v>716.598922284747</v>
      </c>
      <c r="AA24" s="53">
        <f t="shared" si="12"/>
        <v>0.17409695827745342</v>
      </c>
      <c r="AB24" s="109">
        <v>915.87070482607498</v>
      </c>
      <c r="AC24" s="53">
        <f t="shared" si="13"/>
        <v>0.49249592563556566</v>
      </c>
      <c r="AD24" s="109">
        <v>867.70480273208102</v>
      </c>
      <c r="AE24" s="53">
        <f t="shared" si="14"/>
        <v>0.38267531861702775</v>
      </c>
      <c r="AF24" s="109">
        <v>830.83771794673305</v>
      </c>
      <c r="AG24" s="53">
        <f t="shared" si="15"/>
        <v>-0.10277521579595172</v>
      </c>
      <c r="AH24" s="109">
        <v>813.13149953596599</v>
      </c>
      <c r="AI24" s="53">
        <f t="shared" si="16"/>
        <v>-0.21890598940011918</v>
      </c>
      <c r="AJ24" s="109">
        <v>852.99003063176599</v>
      </c>
      <c r="AK24" s="53">
        <f t="shared" si="17"/>
        <v>-0.27415676897582597</v>
      </c>
      <c r="AL24" s="109">
        <v>680.71948352364495</v>
      </c>
      <c r="AM24" s="53">
        <f t="shared" si="18"/>
        <v>-0.33951178811450511</v>
      </c>
      <c r="AN24" s="109">
        <v>842.570103599964</v>
      </c>
      <c r="AO24" s="53">
        <f t="shared" si="19"/>
        <v>-0.16365802891129788</v>
      </c>
      <c r="AP24" s="109">
        <v>761.76494529796798</v>
      </c>
      <c r="AQ24" s="53">
        <f t="shared" si="20"/>
        <v>-0.23635686651436139</v>
      </c>
      <c r="AR24" s="109">
        <v>787.85182237790798</v>
      </c>
      <c r="AS24" s="53">
        <f t="shared" si="21"/>
        <v>-0.25953816921006057</v>
      </c>
      <c r="AT24" s="109">
        <f t="shared" si="22"/>
        <v>9521.8264834830188</v>
      </c>
      <c r="AU24" s="53">
        <f t="shared" si="23"/>
        <v>-7.4437585928143535E-2</v>
      </c>
      <c r="AV24" s="53"/>
      <c r="AW24" s="109">
        <v>613.21047639546202</v>
      </c>
      <c r="AX24" s="53"/>
      <c r="AY24" s="109">
        <v>581.04058451122603</v>
      </c>
      <c r="AZ24" s="53"/>
      <c r="BA24" s="109">
        <v>610.34049805911002</v>
      </c>
      <c r="BB24" s="53"/>
      <c r="BC24" s="109">
        <v>613.65038865085</v>
      </c>
      <c r="BD24" s="53"/>
      <c r="BE24" s="109">
        <v>627.55499505116802</v>
      </c>
      <c r="BF24" s="53"/>
      <c r="BG24" s="109">
        <v>926.00843464638695</v>
      </c>
      <c r="BH24" s="53"/>
      <c r="BI24" s="109">
        <v>1041.01617539159</v>
      </c>
      <c r="BJ24" s="53"/>
      <c r="BK24" s="109">
        <v>1175.17115841693</v>
      </c>
      <c r="BL24" s="53"/>
      <c r="BM24" s="109">
        <v>1030.6307838263999</v>
      </c>
      <c r="BN24" s="53"/>
      <c r="BO24" s="109">
        <v>1007.4468730813001</v>
      </c>
      <c r="BP24" s="53"/>
      <c r="BQ24" s="109">
        <v>997.54048965372397</v>
      </c>
      <c r="BR24" s="53"/>
      <c r="BS24" s="109">
        <v>1064.0005866844101</v>
      </c>
      <c r="BT24" s="53"/>
      <c r="BU24" s="109">
        <f t="shared" si="24"/>
        <v>10287.611444368556</v>
      </c>
      <c r="BV24" s="53"/>
      <c r="BW24" s="401"/>
      <c r="BX24" s="429"/>
      <c r="BY24" s="429"/>
      <c r="BZ24" s="429"/>
      <c r="CA24" s="429"/>
      <c r="CB24" s="429"/>
      <c r="CC24" s="429"/>
      <c r="CD24" s="429"/>
      <c r="CE24" s="429"/>
      <c r="CF24" s="429"/>
      <c r="CG24" s="429"/>
      <c r="CH24" s="429"/>
      <c r="CI24" s="429"/>
      <c r="CJ24" s="54"/>
    </row>
    <row r="25" spans="1:88" ht="28.8" customHeight="1">
      <c r="A25" s="741" t="s">
        <v>97</v>
      </c>
      <c r="B25" s="71" t="s">
        <v>630</v>
      </c>
      <c r="C25" s="109">
        <v>368.42313938821297</v>
      </c>
      <c r="D25" s="53">
        <f t="shared" si="0"/>
        <v>0.32756651300155215</v>
      </c>
      <c r="E25" s="109">
        <v>347.21177134480803</v>
      </c>
      <c r="F25" s="53">
        <f t="shared" si="1"/>
        <v>0.45765469710858442</v>
      </c>
      <c r="G25" s="109">
        <v>368.57097547369</v>
      </c>
      <c r="H25" s="53">
        <f t="shared" si="2"/>
        <v>0.54896663695203163</v>
      </c>
      <c r="I25" s="109">
        <v>353.874190148651</v>
      </c>
      <c r="J25" s="53">
        <f t="shared" si="3"/>
        <v>0.33978971075214592</v>
      </c>
      <c r="K25" s="109">
        <v>386.14666510809002</v>
      </c>
      <c r="L25" s="53">
        <f t="shared" si="4"/>
        <v>0.32416514981384803</v>
      </c>
      <c r="M25" s="109">
        <v>359.85859861870301</v>
      </c>
      <c r="N25" s="53">
        <f t="shared" si="5"/>
        <v>0.31520879361092846</v>
      </c>
      <c r="O25" s="109">
        <v>390.160238777367</v>
      </c>
      <c r="P25" s="53">
        <f t="shared" si="6"/>
        <v>0.32289537470567398</v>
      </c>
      <c r="Q25" s="126"/>
      <c r="R25" s="126"/>
      <c r="S25" s="109">
        <f t="shared" si="7"/>
        <v>2574.2455788595221</v>
      </c>
      <c r="T25" s="53">
        <f t="shared" si="8"/>
        <v>0.17990817279283933</v>
      </c>
      <c r="U25" s="109">
        <f t="shared" si="9"/>
        <v>1583.018066334676</v>
      </c>
      <c r="V25" s="109">
        <v>277.51765036256398</v>
      </c>
      <c r="W25" s="53">
        <f t="shared" si="10"/>
        <v>0.50914431114079006</v>
      </c>
      <c r="X25" s="109">
        <v>238.19891777767401</v>
      </c>
      <c r="Y25" s="53">
        <f t="shared" si="11"/>
        <v>0.52101587715170528</v>
      </c>
      <c r="Z25" s="109">
        <v>237.94636158138499</v>
      </c>
      <c r="AA25" s="53">
        <f t="shared" si="12"/>
        <v>0.45072505599932011</v>
      </c>
      <c r="AB25" s="109">
        <v>264.12666652738301</v>
      </c>
      <c r="AC25" s="53">
        <f t="shared" si="13"/>
        <v>0.55693118387601426</v>
      </c>
      <c r="AD25" s="109">
        <v>291.61518498079698</v>
      </c>
      <c r="AE25" s="53">
        <f t="shared" si="14"/>
        <v>0.76850176722855457</v>
      </c>
      <c r="AF25" s="109">
        <v>273.613285104873</v>
      </c>
      <c r="AG25" s="53">
        <f t="shared" si="15"/>
        <v>0.41404961193295797</v>
      </c>
      <c r="AH25" s="109">
        <v>294.92902177859099</v>
      </c>
      <c r="AI25" s="53">
        <f t="shared" si="16"/>
        <v>0.44525838563730558</v>
      </c>
      <c r="AJ25" s="109">
        <v>303.786743568134</v>
      </c>
      <c r="AK25" s="53">
        <f t="shared" si="17"/>
        <v>0.36559690080960472</v>
      </c>
      <c r="AL25" s="109">
        <v>297.06340901019502</v>
      </c>
      <c r="AM25" s="53">
        <f t="shared" si="18"/>
        <v>0.49137213291092974</v>
      </c>
      <c r="AN25" s="109">
        <v>365.25841840298898</v>
      </c>
      <c r="AO25" s="53">
        <f t="shared" si="19"/>
        <v>0.69445082477363829</v>
      </c>
      <c r="AP25" s="109">
        <v>322.43321869348802</v>
      </c>
      <c r="AQ25" s="53">
        <f t="shared" si="20"/>
        <v>0.54243039850602437</v>
      </c>
      <c r="AR25" s="109">
        <v>342.68818398820099</v>
      </c>
      <c r="AS25" s="53">
        <f t="shared" si="21"/>
        <v>0.51763881147927093</v>
      </c>
      <c r="AT25" s="109">
        <f t="shared" si="22"/>
        <v>3509.1770617762741</v>
      </c>
      <c r="AU25" s="53">
        <f t="shared" si="23"/>
        <v>0.51999958150543013</v>
      </c>
      <c r="AV25" s="53"/>
      <c r="AW25" s="109">
        <v>183.89073086906001</v>
      </c>
      <c r="AX25" s="53"/>
      <c r="AY25" s="109">
        <v>156.60514880602801</v>
      </c>
      <c r="AZ25" s="53"/>
      <c r="BA25" s="109">
        <v>164.01892322558501</v>
      </c>
      <c r="BB25" s="53"/>
      <c r="BC25" s="109">
        <v>169.64569099954301</v>
      </c>
      <c r="BD25" s="53"/>
      <c r="BE25" s="109">
        <v>164.89391776961099</v>
      </c>
      <c r="BF25" s="53"/>
      <c r="BG25" s="109">
        <v>193.49624143020901</v>
      </c>
      <c r="BH25" s="53"/>
      <c r="BI25" s="109">
        <v>204.06663937018999</v>
      </c>
      <c r="BJ25" s="53"/>
      <c r="BK25" s="109">
        <v>222.45711262820799</v>
      </c>
      <c r="BL25" s="53"/>
      <c r="BM25" s="109">
        <v>199.187984309706</v>
      </c>
      <c r="BN25" s="53"/>
      <c r="BO25" s="109">
        <v>215.56153360294999</v>
      </c>
      <c r="BP25" s="53"/>
      <c r="BQ25" s="109">
        <v>209.04231335546299</v>
      </c>
      <c r="BR25" s="53"/>
      <c r="BS25" s="109">
        <v>225.80351885846699</v>
      </c>
      <c r="BT25" s="53"/>
      <c r="BU25" s="109">
        <f t="shared" si="24"/>
        <v>2308.6697552250198</v>
      </c>
      <c r="BV25" s="53"/>
      <c r="BW25" s="40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54"/>
    </row>
    <row r="26" spans="1:88" ht="28.8" customHeight="1">
      <c r="A26" s="597"/>
      <c r="B26" s="71" t="s">
        <v>631</v>
      </c>
      <c r="C26" s="109">
        <v>1922.43733800319</v>
      </c>
      <c r="D26" s="53">
        <f t="shared" si="0"/>
        <v>0.33054850815868453</v>
      </c>
      <c r="E26" s="109">
        <v>1864.1632421177101</v>
      </c>
      <c r="F26" s="53">
        <f t="shared" si="1"/>
        <v>0.51777814145417334</v>
      </c>
      <c r="G26" s="109">
        <v>1950.73781488852</v>
      </c>
      <c r="H26" s="53">
        <f t="shared" si="2"/>
        <v>0.58340977851665032</v>
      </c>
      <c r="I26" s="109">
        <v>1889.0781712719099</v>
      </c>
      <c r="J26" s="53">
        <f t="shared" si="3"/>
        <v>0.37071982984427021</v>
      </c>
      <c r="K26" s="109">
        <v>2068.8440767685402</v>
      </c>
      <c r="L26" s="53">
        <f t="shared" si="4"/>
        <v>0.36361309475460768</v>
      </c>
      <c r="M26" s="109">
        <v>1917.7379968594</v>
      </c>
      <c r="N26" s="53">
        <f t="shared" si="5"/>
        <v>0.35114720479771466</v>
      </c>
      <c r="O26" s="109">
        <v>2065.0178516897799</v>
      </c>
      <c r="P26" s="53">
        <f t="shared" si="6"/>
        <v>0.34540613513599649</v>
      </c>
      <c r="Q26" s="126"/>
      <c r="R26" s="126"/>
      <c r="S26" s="109">
        <f t="shared" si="7"/>
        <v>13678.01649159905</v>
      </c>
      <c r="T26" s="53">
        <f t="shared" si="8"/>
        <v>0.20571661439359246</v>
      </c>
      <c r="U26" s="109">
        <f t="shared" si="9"/>
        <v>8219.7335257433006</v>
      </c>
      <c r="V26" s="109">
        <v>1444.84573558585</v>
      </c>
      <c r="W26" s="53">
        <f t="shared" si="10"/>
        <v>0.5482710606261898</v>
      </c>
      <c r="X26" s="109">
        <v>1228.2185328691501</v>
      </c>
      <c r="Y26" s="53">
        <f t="shared" si="11"/>
        <v>0.52140877311413303</v>
      </c>
      <c r="Z26" s="109">
        <v>1231.9854540218801</v>
      </c>
      <c r="AA26" s="53">
        <f t="shared" si="12"/>
        <v>0.49619515799738512</v>
      </c>
      <c r="AB26" s="109">
        <v>1378.1650561563199</v>
      </c>
      <c r="AC26" s="53">
        <f t="shared" si="13"/>
        <v>0.59288375007124605</v>
      </c>
      <c r="AD26" s="109">
        <v>1517.1782118599001</v>
      </c>
      <c r="AE26" s="53">
        <f t="shared" si="14"/>
        <v>0.8014435780213498</v>
      </c>
      <c r="AF26" s="109">
        <v>1419.3405352502</v>
      </c>
      <c r="AG26" s="53">
        <f t="shared" si="15"/>
        <v>0.39887436246130337</v>
      </c>
      <c r="AH26" s="109">
        <v>1534.8657909019</v>
      </c>
      <c r="AI26" s="53">
        <f t="shared" si="16"/>
        <v>0.4187684569357002</v>
      </c>
      <c r="AJ26" s="109">
        <v>1589.7052473906199</v>
      </c>
      <c r="AK26" s="53">
        <f t="shared" si="17"/>
        <v>0.31936741852835082</v>
      </c>
      <c r="AL26" s="109">
        <v>1560.55762351361</v>
      </c>
      <c r="AM26" s="53">
        <f t="shared" si="18"/>
        <v>0.47275051267170709</v>
      </c>
      <c r="AN26" s="109">
        <v>1953.72313045085</v>
      </c>
      <c r="AO26" s="53">
        <f t="shared" si="19"/>
        <v>0.70081084780055325</v>
      </c>
      <c r="AP26" s="109">
        <v>1731.4895027397399</v>
      </c>
      <c r="AQ26" s="53">
        <f t="shared" si="20"/>
        <v>0.54307427905445338</v>
      </c>
      <c r="AR26" s="109">
        <v>1859.17403033131</v>
      </c>
      <c r="AS26" s="53">
        <f t="shared" si="21"/>
        <v>0.51681952683110155</v>
      </c>
      <c r="AT26" s="109">
        <f t="shared" si="22"/>
        <v>18449.24885107133</v>
      </c>
      <c r="AU26" s="53">
        <f t="shared" si="23"/>
        <v>0.5211113388635813</v>
      </c>
      <c r="AV26" s="53"/>
      <c r="AW26" s="109">
        <v>933.19947154569297</v>
      </c>
      <c r="AX26" s="53"/>
      <c r="AY26" s="109">
        <v>807.29029211205398</v>
      </c>
      <c r="AZ26" s="53"/>
      <c r="BA26" s="109">
        <v>823.41227174592495</v>
      </c>
      <c r="BB26" s="53"/>
      <c r="BC26" s="109">
        <v>865.20127793046902</v>
      </c>
      <c r="BD26" s="53"/>
      <c r="BE26" s="109">
        <v>842.20134916816096</v>
      </c>
      <c r="BF26" s="53"/>
      <c r="BG26" s="109">
        <v>1014.63045812984</v>
      </c>
      <c r="BH26" s="53"/>
      <c r="BI26" s="109">
        <v>1081.8296554301401</v>
      </c>
      <c r="BJ26" s="53"/>
      <c r="BK26" s="109">
        <v>1204.89957919668</v>
      </c>
      <c r="BL26" s="53"/>
      <c r="BM26" s="109">
        <v>1059.6211714655001</v>
      </c>
      <c r="BN26" s="53"/>
      <c r="BO26" s="109">
        <v>1148.7010051572499</v>
      </c>
      <c r="BP26" s="53"/>
      <c r="BQ26" s="109">
        <v>1122.1037938632101</v>
      </c>
      <c r="BR26" s="53"/>
      <c r="BS26" s="109">
        <v>1225.7054959039499</v>
      </c>
      <c r="BT26" s="53"/>
      <c r="BU26" s="109">
        <f t="shared" si="24"/>
        <v>12128.795821648875</v>
      </c>
      <c r="BV26" s="53"/>
      <c r="BW26" s="401"/>
      <c r="BX26" s="564"/>
      <c r="BY26" s="564"/>
      <c r="BZ26" s="564"/>
      <c r="CA26" s="564"/>
      <c r="CB26" s="564"/>
      <c r="CC26" s="564"/>
      <c r="CD26" s="564"/>
      <c r="CE26" s="564"/>
      <c r="CF26" s="564"/>
      <c r="CG26" s="564"/>
      <c r="CH26" s="564"/>
      <c r="CI26" s="564"/>
      <c r="CJ26" s="54"/>
    </row>
    <row r="27" spans="1:88" ht="28.8" customHeight="1">
      <c r="A27" s="597"/>
      <c r="B27" s="71" t="s">
        <v>632</v>
      </c>
      <c r="C27" s="109">
        <v>303.84025728411098</v>
      </c>
      <c r="D27" s="53">
        <f t="shared" si="0"/>
        <v>0.28990551048232294</v>
      </c>
      <c r="E27" s="109">
        <v>290.62036648425499</v>
      </c>
      <c r="F27" s="53">
        <f t="shared" si="1"/>
        <v>0.48311560262310116</v>
      </c>
      <c r="G27" s="109">
        <v>305.539990958175</v>
      </c>
      <c r="H27" s="53">
        <f t="shared" si="2"/>
        <v>0.55722030439313008</v>
      </c>
      <c r="I27" s="109">
        <v>295.84792683448302</v>
      </c>
      <c r="J27" s="53">
        <f t="shared" si="3"/>
        <v>0.36709017921560805</v>
      </c>
      <c r="K27" s="109">
        <v>323.89195150152801</v>
      </c>
      <c r="L27" s="53">
        <f t="shared" si="4"/>
        <v>0.37017909910709879</v>
      </c>
      <c r="M27" s="109">
        <v>297.30022135463798</v>
      </c>
      <c r="N27" s="53">
        <f t="shared" si="5"/>
        <v>0.33325904632143799</v>
      </c>
      <c r="O27" s="109">
        <v>321.41072832929399</v>
      </c>
      <c r="P27" s="53">
        <f t="shared" si="6"/>
        <v>0.36521880404490559</v>
      </c>
      <c r="Q27" s="126"/>
      <c r="R27" s="126"/>
      <c r="S27" s="109">
        <f t="shared" si="7"/>
        <v>2138.4514427464837</v>
      </c>
      <c r="T27" s="53">
        <f t="shared" si="8"/>
        <v>0.19972542363775792</v>
      </c>
      <c r="U27" s="109">
        <f t="shared" si="9"/>
        <v>1303.4947273532589</v>
      </c>
      <c r="V27" s="109">
        <v>235.552336830082</v>
      </c>
      <c r="W27" s="53">
        <f t="shared" si="10"/>
        <v>0.49264801751664833</v>
      </c>
      <c r="X27" s="109">
        <v>195.952605427555</v>
      </c>
      <c r="Y27" s="53">
        <f t="shared" si="11"/>
        <v>0.46921870771046192</v>
      </c>
      <c r="Z27" s="109">
        <v>196.20858403669999</v>
      </c>
      <c r="AA27" s="53">
        <f t="shared" si="12"/>
        <v>0.40538151011616153</v>
      </c>
      <c r="AB27" s="109">
        <v>216.40703103011899</v>
      </c>
      <c r="AC27" s="53">
        <f t="shared" si="13"/>
        <v>0.51010553787241353</v>
      </c>
      <c r="AD27" s="109">
        <v>236.38658020152101</v>
      </c>
      <c r="AE27" s="53">
        <f t="shared" si="14"/>
        <v>0.70906244247393513</v>
      </c>
      <c r="AF27" s="109">
        <v>222.98758982728199</v>
      </c>
      <c r="AG27" s="53">
        <f t="shared" si="15"/>
        <v>0.36200219602952832</v>
      </c>
      <c r="AH27" s="109">
        <v>235.42799687274299</v>
      </c>
      <c r="AI27" s="53">
        <f t="shared" si="16"/>
        <v>0.37160059273157398</v>
      </c>
      <c r="AJ27" s="109">
        <v>243.52799375775101</v>
      </c>
      <c r="AK27" s="53">
        <f t="shared" si="17"/>
        <v>0.27991739487293765</v>
      </c>
      <c r="AL27" s="109">
        <v>236.261326712949</v>
      </c>
      <c r="AM27" s="53">
        <f t="shared" si="18"/>
        <v>0.40336413086829714</v>
      </c>
      <c r="AN27" s="109">
        <v>299.68651678818901</v>
      </c>
      <c r="AO27" s="53">
        <f t="shared" si="19"/>
        <v>0.64836695806952904</v>
      </c>
      <c r="AP27" s="109">
        <v>264.73977963552898</v>
      </c>
      <c r="AQ27" s="53">
        <f t="shared" si="20"/>
        <v>0.49216568220743828</v>
      </c>
      <c r="AR27" s="109">
        <v>282.11837180781498</v>
      </c>
      <c r="AS27" s="53">
        <f t="shared" si="21"/>
        <v>0.46169466332597597</v>
      </c>
      <c r="AT27" s="109">
        <f t="shared" si="22"/>
        <v>2865.2567129282347</v>
      </c>
      <c r="AU27" s="53">
        <f t="shared" si="23"/>
        <v>0.46288440548206444</v>
      </c>
      <c r="AV27" s="53"/>
      <c r="AW27" s="109">
        <v>157.80836075605799</v>
      </c>
      <c r="AX27" s="53"/>
      <c r="AY27" s="109">
        <v>133.37197818078101</v>
      </c>
      <c r="AZ27" s="53"/>
      <c r="BA27" s="109">
        <v>139.61232777317699</v>
      </c>
      <c r="BB27" s="53"/>
      <c r="BC27" s="109">
        <v>143.30589856323201</v>
      </c>
      <c r="BD27" s="53"/>
      <c r="BE27" s="109">
        <v>138.31360067765701</v>
      </c>
      <c r="BF27" s="53"/>
      <c r="BG27" s="109">
        <v>163.72043340115701</v>
      </c>
      <c r="BH27" s="53"/>
      <c r="BI27" s="109">
        <v>171.64471794510001</v>
      </c>
      <c r="BJ27" s="53"/>
      <c r="BK27" s="109">
        <v>190.268524151066</v>
      </c>
      <c r="BL27" s="53"/>
      <c r="BM27" s="109">
        <v>168.35354525326801</v>
      </c>
      <c r="BN27" s="53"/>
      <c r="BO27" s="109">
        <v>181.80813156990499</v>
      </c>
      <c r="BP27" s="53"/>
      <c r="BQ27" s="109">
        <v>177.419828637183</v>
      </c>
      <c r="BR27" s="53"/>
      <c r="BS27" s="109">
        <v>193.007731974526</v>
      </c>
      <c r="BT27" s="53"/>
      <c r="BU27" s="109">
        <f t="shared" si="24"/>
        <v>1958.6350788831101</v>
      </c>
      <c r="BV27" s="53"/>
      <c r="BW27" s="401"/>
      <c r="BX27" s="429"/>
      <c r="BY27" s="429"/>
      <c r="BZ27" s="429"/>
      <c r="CA27" s="429"/>
      <c r="CB27" s="429"/>
      <c r="CC27" s="429"/>
      <c r="CD27" s="429"/>
      <c r="CE27" s="429"/>
      <c r="CF27" s="429"/>
      <c r="CG27" s="429"/>
      <c r="CH27" s="429"/>
      <c r="CI27" s="429"/>
      <c r="CJ27" s="54"/>
    </row>
    <row r="28" spans="1:88" ht="28.8" customHeight="1">
      <c r="A28" s="598"/>
      <c r="B28" s="71" t="s">
        <v>471</v>
      </c>
      <c r="C28" s="109">
        <v>1164.0384009085401</v>
      </c>
      <c r="D28" s="53">
        <f t="shared" si="0"/>
        <v>0.39468453373444001</v>
      </c>
      <c r="E28" s="109">
        <v>1216.1981610585201</v>
      </c>
      <c r="F28" s="53">
        <f t="shared" si="1"/>
        <v>0.8305489521621201</v>
      </c>
      <c r="G28" s="109">
        <v>1239.17144466427</v>
      </c>
      <c r="H28" s="53">
        <f t="shared" si="2"/>
        <v>0.84807885836345132</v>
      </c>
      <c r="I28" s="109">
        <v>1226.57276064865</v>
      </c>
      <c r="J28" s="53">
        <f t="shared" si="3"/>
        <v>0.60590724173133625</v>
      </c>
      <c r="K28" s="109">
        <v>1363.91582027806</v>
      </c>
      <c r="L28" s="53">
        <f t="shared" si="4"/>
        <v>0.64853690979295897</v>
      </c>
      <c r="M28" s="109">
        <v>1217.8808848889901</v>
      </c>
      <c r="N28" s="53">
        <f t="shared" si="5"/>
        <v>0.52478209137507958</v>
      </c>
      <c r="O28" s="109">
        <v>1305.19796187168</v>
      </c>
      <c r="P28" s="53">
        <f t="shared" si="6"/>
        <v>0.56526840678024892</v>
      </c>
      <c r="Q28" s="126"/>
      <c r="R28" s="126"/>
      <c r="S28" s="109">
        <f t="shared" si="7"/>
        <v>8732.9754343187105</v>
      </c>
      <c r="T28" s="53">
        <f t="shared" si="8"/>
        <v>0.38865300364558797</v>
      </c>
      <c r="U28" s="109">
        <f t="shared" si="9"/>
        <v>4559.3953114768092</v>
      </c>
      <c r="V28" s="109">
        <v>834.624872329862</v>
      </c>
      <c r="W28" s="53">
        <f t="shared" si="10"/>
        <v>0.617300322269694</v>
      </c>
      <c r="X28" s="109">
        <v>664.38985945829495</v>
      </c>
      <c r="Y28" s="53">
        <f t="shared" si="11"/>
        <v>0.34678226304555992</v>
      </c>
      <c r="Z28" s="109">
        <v>670.51870598292896</v>
      </c>
      <c r="AA28" s="53">
        <f t="shared" si="12"/>
        <v>0.49569708036231064</v>
      </c>
      <c r="AB28" s="109">
        <v>763.78805000360796</v>
      </c>
      <c r="AC28" s="53">
        <f t="shared" si="13"/>
        <v>0.65387979578825139</v>
      </c>
      <c r="AD28" s="109">
        <v>827.349276910855</v>
      </c>
      <c r="AE28" s="53">
        <f t="shared" si="14"/>
        <v>0.85334597026987025</v>
      </c>
      <c r="AF28" s="109">
        <v>798.72454679125997</v>
      </c>
      <c r="AG28" s="53">
        <f t="shared" si="15"/>
        <v>0.28481399544907182</v>
      </c>
      <c r="AH28" s="109">
        <v>833.84929780603397</v>
      </c>
      <c r="AI28" s="53">
        <f t="shared" si="16"/>
        <v>0.25960978082726571</v>
      </c>
      <c r="AJ28" s="109">
        <v>895.56577847586902</v>
      </c>
      <c r="AK28" s="53">
        <f t="shared" si="17"/>
        <v>0.1273112696169163</v>
      </c>
      <c r="AL28" s="109">
        <v>859.86679003448296</v>
      </c>
      <c r="AM28" s="53">
        <f t="shared" si="18"/>
        <v>0.29543890381625237</v>
      </c>
      <c r="AN28" s="109">
        <v>1197.14578702634</v>
      </c>
      <c r="AO28" s="53">
        <f t="shared" si="19"/>
        <v>0.67600361670193942</v>
      </c>
      <c r="AP28" s="109">
        <v>1071.94083690411</v>
      </c>
      <c r="AQ28" s="53">
        <f t="shared" si="20"/>
        <v>0.49825937634977024</v>
      </c>
      <c r="AR28" s="109">
        <v>1169.76420554728</v>
      </c>
      <c r="AS28" s="53">
        <f t="shared" si="21"/>
        <v>0.41818229413495644</v>
      </c>
      <c r="AT28" s="109">
        <f t="shared" si="22"/>
        <v>10587.528007270925</v>
      </c>
      <c r="AU28" s="53">
        <f t="shared" si="23"/>
        <v>0.43806883135136343</v>
      </c>
      <c r="AV28" s="53"/>
      <c r="AW28" s="109">
        <v>516.06053670883</v>
      </c>
      <c r="AX28" s="53"/>
      <c r="AY28" s="109">
        <v>493.31646078845</v>
      </c>
      <c r="AZ28" s="53"/>
      <c r="BA28" s="109">
        <v>448.29846550245702</v>
      </c>
      <c r="BB28" s="53"/>
      <c r="BC28" s="109">
        <v>461.81593846702799</v>
      </c>
      <c r="BD28" s="53"/>
      <c r="BE28" s="109">
        <v>446.40843651570498</v>
      </c>
      <c r="BF28" s="53"/>
      <c r="BG28" s="109">
        <v>621.66550926469904</v>
      </c>
      <c r="BH28" s="53"/>
      <c r="BI28" s="109">
        <v>661.99017386034598</v>
      </c>
      <c r="BJ28" s="53"/>
      <c r="BK28" s="109">
        <v>794.42635110017204</v>
      </c>
      <c r="BL28" s="53"/>
      <c r="BM28" s="109">
        <v>663.76483483813001</v>
      </c>
      <c r="BN28" s="53"/>
      <c r="BO28" s="109">
        <v>714.28592104240101</v>
      </c>
      <c r="BP28" s="53"/>
      <c r="BQ28" s="109">
        <v>715.45745271135502</v>
      </c>
      <c r="BR28" s="53"/>
      <c r="BS28" s="109">
        <v>824.83345786008204</v>
      </c>
      <c r="BT28" s="53"/>
      <c r="BU28" s="109">
        <f t="shared" si="24"/>
        <v>7362.3235386596552</v>
      </c>
      <c r="BV28" s="53"/>
      <c r="BW28" s="401"/>
      <c r="BX28" s="429"/>
      <c r="BY28" s="429"/>
      <c r="BZ28" s="429"/>
      <c r="CA28" s="429"/>
      <c r="CB28" s="429"/>
      <c r="CC28" s="429"/>
      <c r="CD28" s="429"/>
      <c r="CE28" s="429"/>
      <c r="CF28" s="429"/>
      <c r="CG28" s="429"/>
      <c r="CH28" s="429"/>
      <c r="CI28" s="429"/>
      <c r="CJ28" s="54"/>
    </row>
    <row r="29" spans="1:88" ht="28.8" customHeight="1">
      <c r="A29" s="741" t="s">
        <v>98</v>
      </c>
      <c r="B29" s="71" t="s">
        <v>630</v>
      </c>
      <c r="C29" s="109">
        <v>54.333194302532597</v>
      </c>
      <c r="D29" s="53">
        <f t="shared" si="0"/>
        <v>1.8007220327956843</v>
      </c>
      <c r="E29" s="109">
        <v>48.409659300757603</v>
      </c>
      <c r="F29" s="53">
        <f t="shared" si="1"/>
        <v>0.48536955216245192</v>
      </c>
      <c r="G29" s="109">
        <v>52.5189966116588</v>
      </c>
      <c r="H29" s="53">
        <f t="shared" si="2"/>
        <v>0.53124966686441977</v>
      </c>
      <c r="I29" s="109">
        <v>50.776976079473101</v>
      </c>
      <c r="J29" s="53">
        <f t="shared" si="3"/>
        <v>0.42635549960487396</v>
      </c>
      <c r="K29" s="109">
        <v>53.4904888220196</v>
      </c>
      <c r="L29" s="53">
        <f t="shared" si="4"/>
        <v>0.3144806162831626</v>
      </c>
      <c r="M29" s="109">
        <v>51.670619071158001</v>
      </c>
      <c r="N29" s="53">
        <f t="shared" si="5"/>
        <v>0.12302044378604959</v>
      </c>
      <c r="O29" s="109">
        <v>52.446532633457402</v>
      </c>
      <c r="P29" s="53">
        <f t="shared" si="6"/>
        <v>0.17535247229785922</v>
      </c>
      <c r="Q29" s="126"/>
      <c r="R29" s="126"/>
      <c r="S29" s="109">
        <f t="shared" si="7"/>
        <v>363.64646682105712</v>
      </c>
      <c r="T29" s="53">
        <f t="shared" si="8"/>
        <v>0.21648746426994236</v>
      </c>
      <c r="U29" s="109">
        <f t="shared" si="9"/>
        <v>208.59157656438779</v>
      </c>
      <c r="V29" s="109">
        <v>19.3997096699729</v>
      </c>
      <c r="W29" s="53">
        <f t="shared" si="10"/>
        <v>-0.36523022949402206</v>
      </c>
      <c r="X29" s="109">
        <v>32.5909866876436</v>
      </c>
      <c r="Y29" s="53">
        <f t="shared" si="11"/>
        <v>0.18781396411209883</v>
      </c>
      <c r="Z29" s="109">
        <v>34.298127698015001</v>
      </c>
      <c r="AA29" s="53">
        <f t="shared" si="12"/>
        <v>0.17049011911589895</v>
      </c>
      <c r="AB29" s="109">
        <v>35.5991028138071</v>
      </c>
      <c r="AC29" s="53">
        <f t="shared" si="13"/>
        <v>0.15667499728159884</v>
      </c>
      <c r="AD29" s="109">
        <v>40.693250367791499</v>
      </c>
      <c r="AE29" s="53">
        <f t="shared" si="14"/>
        <v>0.33373620459288955</v>
      </c>
      <c r="AF29" s="109">
        <v>46.0103993271577</v>
      </c>
      <c r="AG29" s="53">
        <f t="shared" si="15"/>
        <v>0.34453134198194335</v>
      </c>
      <c r="AH29" s="109">
        <v>44.621961385695997</v>
      </c>
      <c r="AI29" s="53">
        <f t="shared" si="16"/>
        <v>0.33962880752610469</v>
      </c>
      <c r="AJ29" s="109">
        <v>45.717998544864301</v>
      </c>
      <c r="AK29" s="53">
        <f t="shared" si="17"/>
        <v>0.31779323663815928</v>
      </c>
      <c r="AL29" s="109">
        <v>44.261838968253102</v>
      </c>
      <c r="AM29" s="53">
        <f t="shared" si="18"/>
        <v>0.1958207277357813</v>
      </c>
      <c r="AN29" s="109">
        <v>54.9676197227896</v>
      </c>
      <c r="AO29" s="53">
        <f t="shared" si="19"/>
        <v>0.47773772598036257</v>
      </c>
      <c r="AP29" s="109">
        <v>52.549824680527998</v>
      </c>
      <c r="AQ29" s="53">
        <f t="shared" si="20"/>
        <v>0.52906148675724585</v>
      </c>
      <c r="AR29" s="109">
        <v>52.584097646912703</v>
      </c>
      <c r="AS29" s="53">
        <f t="shared" si="21"/>
        <v>0.36499058897585979</v>
      </c>
      <c r="AT29" s="109">
        <f t="shared" si="22"/>
        <v>503.29491751343147</v>
      </c>
      <c r="AU29" s="53">
        <f t="shared" si="23"/>
        <v>0.26483364901575679</v>
      </c>
      <c r="AV29" s="53"/>
      <c r="AW29" s="109">
        <v>30.561804564998901</v>
      </c>
      <c r="AX29" s="53"/>
      <c r="AY29" s="109">
        <v>27.437787121829</v>
      </c>
      <c r="AZ29" s="53"/>
      <c r="BA29" s="109">
        <v>29.302364144621102</v>
      </c>
      <c r="BB29" s="53"/>
      <c r="BC29" s="109">
        <v>30.777100652708501</v>
      </c>
      <c r="BD29" s="53"/>
      <c r="BE29" s="109">
        <v>30.510718857041699</v>
      </c>
      <c r="BF29" s="53"/>
      <c r="BG29" s="109">
        <v>34.2203992502955</v>
      </c>
      <c r="BH29" s="53"/>
      <c r="BI29" s="109">
        <v>33.309198141311597</v>
      </c>
      <c r="BJ29" s="53"/>
      <c r="BK29" s="109">
        <v>34.6928465511753</v>
      </c>
      <c r="BL29" s="53"/>
      <c r="BM29" s="109">
        <v>37.013774675122399</v>
      </c>
      <c r="BN29" s="53"/>
      <c r="BO29" s="109">
        <v>37.197141790721297</v>
      </c>
      <c r="BP29" s="53"/>
      <c r="BQ29" s="109">
        <v>34.367371839292701</v>
      </c>
      <c r="BR29" s="53"/>
      <c r="BS29" s="109">
        <v>38.523414059847902</v>
      </c>
      <c r="BT29" s="53"/>
      <c r="BU29" s="109">
        <f t="shared" si="24"/>
        <v>397.91392164896587</v>
      </c>
      <c r="BV29" s="53"/>
      <c r="BW29" s="40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54"/>
    </row>
    <row r="30" spans="1:88" ht="28.8" customHeight="1">
      <c r="A30" s="597"/>
      <c r="B30" s="71" t="s">
        <v>631</v>
      </c>
      <c r="C30" s="109">
        <v>252.60964174530301</v>
      </c>
      <c r="D30" s="53">
        <f t="shared" si="0"/>
        <v>1.2007792970284483</v>
      </c>
      <c r="E30" s="109">
        <v>230.38416352346499</v>
      </c>
      <c r="F30" s="53">
        <f t="shared" si="1"/>
        <v>0.20634609189016784</v>
      </c>
      <c r="G30" s="109">
        <v>247.24234625716599</v>
      </c>
      <c r="H30" s="53">
        <f t="shared" si="2"/>
        <v>0.22511992077162968</v>
      </c>
      <c r="I30" s="109">
        <v>241.099627998438</v>
      </c>
      <c r="J30" s="53">
        <f t="shared" si="3"/>
        <v>0.14214481844970672</v>
      </c>
      <c r="K30" s="109">
        <v>260.35098130639699</v>
      </c>
      <c r="L30" s="53">
        <f t="shared" si="4"/>
        <v>8.2089159453941685E-2</v>
      </c>
      <c r="M30" s="109">
        <v>249.72314990135899</v>
      </c>
      <c r="N30" s="53">
        <f t="shared" si="5"/>
        <v>-7.9325644979913568E-2</v>
      </c>
      <c r="O30" s="109">
        <v>252.61287929407899</v>
      </c>
      <c r="P30" s="53">
        <f t="shared" si="6"/>
        <v>0.22299666101533422</v>
      </c>
      <c r="Q30" s="126"/>
      <c r="R30" s="126"/>
      <c r="S30" s="109">
        <f t="shared" si="7"/>
        <v>1734.0227900262068</v>
      </c>
      <c r="T30" s="53">
        <f t="shared" si="8"/>
        <v>5.1017557148887116E-2</v>
      </c>
      <c r="U30" s="109">
        <f t="shared" si="9"/>
        <v>1230.502915184737</v>
      </c>
      <c r="V30" s="109">
        <v>114.78190570330401</v>
      </c>
      <c r="W30" s="53">
        <f t="shared" si="10"/>
        <v>-0.3487729048974626</v>
      </c>
      <c r="X30" s="109">
        <v>190.97683912788801</v>
      </c>
      <c r="Y30" s="53">
        <f t="shared" si="11"/>
        <v>0.18812079017330618</v>
      </c>
      <c r="Z30" s="109">
        <v>201.81073057847499</v>
      </c>
      <c r="AA30" s="53">
        <f t="shared" si="12"/>
        <v>0.20717681235514518</v>
      </c>
      <c r="AB30" s="109">
        <v>211.09374582261401</v>
      </c>
      <c r="AC30" s="53">
        <f t="shared" si="13"/>
        <v>0.18338487041973628</v>
      </c>
      <c r="AD30" s="109">
        <v>240.600304542168</v>
      </c>
      <c r="AE30" s="53">
        <f t="shared" si="14"/>
        <v>0.35857965485873211</v>
      </c>
      <c r="AF30" s="109">
        <v>271.23938941028803</v>
      </c>
      <c r="AG30" s="53">
        <f t="shared" si="15"/>
        <v>0.3301021463123881</v>
      </c>
      <c r="AH30" s="109">
        <v>206.55238672880699</v>
      </c>
      <c r="AI30" s="53">
        <f t="shared" si="16"/>
        <v>2.9275985018662354E-2</v>
      </c>
      <c r="AJ30" s="109">
        <v>212.796099931844</v>
      </c>
      <c r="AK30" s="53">
        <f t="shared" si="17"/>
        <v>-3.5125297533803446E-3</v>
      </c>
      <c r="AL30" s="109">
        <v>204.347682076941</v>
      </c>
      <c r="AM30" s="53">
        <f t="shared" si="18"/>
        <v>-8.6788190863078762E-2</v>
      </c>
      <c r="AN30" s="109">
        <v>258.83385338082599</v>
      </c>
      <c r="AO30" s="53">
        <f t="shared" si="19"/>
        <v>0.14902225762063193</v>
      </c>
      <c r="AP30" s="109">
        <v>247.161748409664</v>
      </c>
      <c r="AQ30" s="53">
        <f t="shared" si="20"/>
        <v>0.1789320628418738</v>
      </c>
      <c r="AR30" s="109">
        <v>249.017894898056</v>
      </c>
      <c r="AS30" s="53">
        <f t="shared" si="21"/>
        <v>4.7859442004620556E-2</v>
      </c>
      <c r="AT30" s="109">
        <f t="shared" si="22"/>
        <v>2609.2125806108756</v>
      </c>
      <c r="AU30" s="53">
        <f t="shared" si="23"/>
        <v>9.9022827564989591E-2</v>
      </c>
      <c r="AV30" s="53"/>
      <c r="AW30" s="109">
        <v>176.254806605108</v>
      </c>
      <c r="AX30" s="53"/>
      <c r="AY30" s="109">
        <v>160.73857195953201</v>
      </c>
      <c r="AZ30" s="53"/>
      <c r="BA30" s="109">
        <v>167.17578445261199</v>
      </c>
      <c r="BB30" s="53"/>
      <c r="BC30" s="109">
        <v>178.38131203058299</v>
      </c>
      <c r="BD30" s="53"/>
      <c r="BE30" s="109">
        <v>177.09694362174599</v>
      </c>
      <c r="BF30" s="53"/>
      <c r="BG30" s="109">
        <v>203.92372883712699</v>
      </c>
      <c r="BH30" s="53"/>
      <c r="BI30" s="109">
        <v>200.67735936252501</v>
      </c>
      <c r="BJ30" s="53"/>
      <c r="BK30" s="109">
        <v>213.54618726834499</v>
      </c>
      <c r="BL30" s="53"/>
      <c r="BM30" s="109">
        <v>223.76811166083201</v>
      </c>
      <c r="BN30" s="53"/>
      <c r="BO30" s="109">
        <v>225.26443823361001</v>
      </c>
      <c r="BP30" s="53"/>
      <c r="BQ30" s="109">
        <v>209.648847630684</v>
      </c>
      <c r="BR30" s="53"/>
      <c r="BS30" s="109">
        <v>237.64436804774999</v>
      </c>
      <c r="BT30" s="53"/>
      <c r="BU30" s="109">
        <f t="shared" si="24"/>
        <v>2374.1204597104538</v>
      </c>
      <c r="BV30" s="53"/>
      <c r="BW30" s="401"/>
      <c r="BX30" s="564"/>
      <c r="BY30" s="564"/>
      <c r="BZ30" s="564"/>
      <c r="CA30" s="564"/>
      <c r="CB30" s="564"/>
      <c r="CC30" s="564"/>
      <c r="CD30" s="564"/>
      <c r="CE30" s="564"/>
      <c r="CF30" s="564"/>
      <c r="CG30" s="564"/>
      <c r="CH30" s="564"/>
      <c r="CI30" s="564"/>
      <c r="CJ30" s="54"/>
    </row>
    <row r="31" spans="1:88" ht="28.8" customHeight="1">
      <c r="A31" s="597"/>
      <c r="B31" s="71" t="s">
        <v>632</v>
      </c>
      <c r="C31" s="109">
        <v>48.052765745632499</v>
      </c>
      <c r="D31" s="53">
        <f t="shared" si="0"/>
        <v>1.592750956167952</v>
      </c>
      <c r="E31" s="109">
        <v>43.202588241674299</v>
      </c>
      <c r="F31" s="53">
        <f t="shared" si="1"/>
        <v>0.40032774121313319</v>
      </c>
      <c r="G31" s="109">
        <v>46.451341344147401</v>
      </c>
      <c r="H31" s="53">
        <f t="shared" si="2"/>
        <v>0.45922870012222217</v>
      </c>
      <c r="I31" s="109">
        <v>44.759103626830402</v>
      </c>
      <c r="J31" s="53">
        <f t="shared" si="3"/>
        <v>0.36338233538698628</v>
      </c>
      <c r="K31" s="109">
        <v>49.892041447905797</v>
      </c>
      <c r="L31" s="53">
        <f t="shared" si="4"/>
        <v>0.30398440904859725</v>
      </c>
      <c r="M31" s="109">
        <v>47.952664336086798</v>
      </c>
      <c r="N31" s="53">
        <f t="shared" si="5"/>
        <v>9.8232989551423344E-2</v>
      </c>
      <c r="O31" s="109">
        <v>48.602622604330797</v>
      </c>
      <c r="P31" s="53">
        <f t="shared" si="6"/>
        <v>0.2108544154454457</v>
      </c>
      <c r="Q31" s="126"/>
      <c r="R31" s="126"/>
      <c r="S31" s="109">
        <f t="shared" si="7"/>
        <v>328.91312734660801</v>
      </c>
      <c r="T31" s="53">
        <f t="shared" si="8"/>
        <v>0.18698448420533254</v>
      </c>
      <c r="U31" s="109">
        <f t="shared" si="9"/>
        <v>195.97223426227208</v>
      </c>
      <c r="V31" s="109">
        <v>18.5335061322873</v>
      </c>
      <c r="W31" s="53">
        <f t="shared" si="10"/>
        <v>-0.3591954623735153</v>
      </c>
      <c r="X31" s="109">
        <v>30.851769175298202</v>
      </c>
      <c r="Y31" s="53">
        <f t="shared" si="11"/>
        <v>0.17884714730534856</v>
      </c>
      <c r="Z31" s="109">
        <v>31.832804097299299</v>
      </c>
      <c r="AA31" s="53">
        <f t="shared" si="12"/>
        <v>0.15584736911460673</v>
      </c>
      <c r="AB31" s="109">
        <v>32.829458373557301</v>
      </c>
      <c r="AC31" s="53">
        <f t="shared" si="13"/>
        <v>0.13067991561779624</v>
      </c>
      <c r="AD31" s="109">
        <v>38.261225442340702</v>
      </c>
      <c r="AE31" s="53">
        <f t="shared" si="14"/>
        <v>0.34125258547353443</v>
      </c>
      <c r="AF31" s="109">
        <v>43.663471041489302</v>
      </c>
      <c r="AG31" s="53">
        <f t="shared" si="15"/>
        <v>0.32435815421360514</v>
      </c>
      <c r="AH31" s="109">
        <v>40.139113327221096</v>
      </c>
      <c r="AI31" s="53">
        <f t="shared" si="16"/>
        <v>0.24743676230113953</v>
      </c>
      <c r="AJ31" s="109">
        <v>40.988422224945602</v>
      </c>
      <c r="AK31" s="53">
        <f t="shared" si="17"/>
        <v>0.20445329762089037</v>
      </c>
      <c r="AL31" s="109">
        <v>39.298201778755697</v>
      </c>
      <c r="AM31" s="53">
        <f t="shared" si="18"/>
        <v>9.9209088859073313E-2</v>
      </c>
      <c r="AN31" s="109">
        <v>50.430387084769897</v>
      </c>
      <c r="AO31" s="53">
        <f t="shared" si="19"/>
        <v>0.41105074043094514</v>
      </c>
      <c r="AP31" s="109">
        <v>46.926979787191797</v>
      </c>
      <c r="AQ31" s="53">
        <f t="shared" si="20"/>
        <v>0.40438727153997167</v>
      </c>
      <c r="AR31" s="109">
        <v>44.848448576769698</v>
      </c>
      <c r="AS31" s="53">
        <f t="shared" si="21"/>
        <v>0.19816812781671111</v>
      </c>
      <c r="AT31" s="109">
        <f t="shared" si="22"/>
        <v>458.6037870419259</v>
      </c>
      <c r="AU31" s="53">
        <f t="shared" si="23"/>
        <v>0.20144694019253651</v>
      </c>
      <c r="AV31" s="53"/>
      <c r="AW31" s="109">
        <v>28.9222454649505</v>
      </c>
      <c r="AX31" s="53"/>
      <c r="AY31" s="109">
        <v>26.171136135690102</v>
      </c>
      <c r="AZ31" s="53"/>
      <c r="BA31" s="109">
        <v>27.540664059895398</v>
      </c>
      <c r="BB31" s="53"/>
      <c r="BC31" s="109">
        <v>29.035147719608599</v>
      </c>
      <c r="BD31" s="53"/>
      <c r="BE31" s="109">
        <v>28.526487744910799</v>
      </c>
      <c r="BF31" s="53"/>
      <c r="BG31" s="109">
        <v>32.969533885202203</v>
      </c>
      <c r="BH31" s="53"/>
      <c r="BI31" s="109">
        <v>32.177273061262603</v>
      </c>
      <c r="BJ31" s="53"/>
      <c r="BK31" s="109">
        <v>34.0307277217875</v>
      </c>
      <c r="BL31" s="53"/>
      <c r="BM31" s="109">
        <v>35.751343558799498</v>
      </c>
      <c r="BN31" s="53"/>
      <c r="BO31" s="109">
        <v>35.739598612427002</v>
      </c>
      <c r="BP31" s="53"/>
      <c r="BQ31" s="109">
        <v>33.414557891666398</v>
      </c>
      <c r="BR31" s="53"/>
      <c r="BS31" s="109">
        <v>37.430847587718802</v>
      </c>
      <c r="BT31" s="53"/>
      <c r="BU31" s="109">
        <f t="shared" si="24"/>
        <v>381.70956344391942</v>
      </c>
      <c r="BV31" s="53"/>
      <c r="BW31" s="401"/>
      <c r="BX31" s="429"/>
      <c r="BY31" s="429"/>
      <c r="BZ31" s="429"/>
      <c r="CA31" s="429"/>
      <c r="CB31" s="429"/>
      <c r="CC31" s="429"/>
      <c r="CD31" s="429"/>
      <c r="CE31" s="429"/>
      <c r="CF31" s="429"/>
      <c r="CG31" s="429"/>
      <c r="CH31" s="429"/>
      <c r="CI31" s="429"/>
      <c r="CJ31" s="54"/>
    </row>
    <row r="32" spans="1:88" ht="28.8" customHeight="1">
      <c r="A32" s="598"/>
      <c r="B32" s="71" t="s">
        <v>471</v>
      </c>
      <c r="C32" s="109">
        <v>164.56368206099</v>
      </c>
      <c r="D32" s="53">
        <f t="shared" si="0"/>
        <v>1.7886174708385285</v>
      </c>
      <c r="E32" s="109">
        <v>160.35484774396301</v>
      </c>
      <c r="F32" s="53">
        <f t="shared" si="1"/>
        <v>0.70587226072549525</v>
      </c>
      <c r="G32" s="109">
        <v>168.40508823669299</v>
      </c>
      <c r="H32" s="53">
        <f t="shared" si="2"/>
        <v>0.72267700989243666</v>
      </c>
      <c r="I32" s="109">
        <v>165.882197624507</v>
      </c>
      <c r="J32" s="53">
        <f t="shared" si="3"/>
        <v>0.59312924449577009</v>
      </c>
      <c r="K32" s="109">
        <v>185.42757848193401</v>
      </c>
      <c r="L32" s="53">
        <f t="shared" si="4"/>
        <v>0.54086935177812423</v>
      </c>
      <c r="M32" s="109">
        <v>173.711547696032</v>
      </c>
      <c r="N32" s="53">
        <f t="shared" si="5"/>
        <v>0.23597741267555139</v>
      </c>
      <c r="O32" s="109">
        <v>174.87771983528901</v>
      </c>
      <c r="P32" s="53">
        <f t="shared" si="6"/>
        <v>0.38689382941604555</v>
      </c>
      <c r="Q32" s="126"/>
      <c r="R32" s="126"/>
      <c r="S32" s="109">
        <f t="shared" si="7"/>
        <v>1193.222661679408</v>
      </c>
      <c r="T32" s="53">
        <f t="shared" si="8"/>
        <v>0.36280201108452403</v>
      </c>
      <c r="U32" s="109">
        <f t="shared" si="9"/>
        <v>615.78107945732552</v>
      </c>
      <c r="V32" s="109">
        <v>59.012641131989398</v>
      </c>
      <c r="W32" s="53">
        <f t="shared" si="10"/>
        <v>-0.30568133072696579</v>
      </c>
      <c r="X32" s="109">
        <v>94.001673768799805</v>
      </c>
      <c r="Y32" s="53">
        <f t="shared" si="11"/>
        <v>8.0608639476680066E-2</v>
      </c>
      <c r="Z32" s="109">
        <v>97.757784697671298</v>
      </c>
      <c r="AA32" s="53">
        <f t="shared" si="12"/>
        <v>0.23012685372975938</v>
      </c>
      <c r="AB32" s="109">
        <v>104.123502972296</v>
      </c>
      <c r="AC32" s="53">
        <f t="shared" si="13"/>
        <v>0.23832978626015899</v>
      </c>
      <c r="AD32" s="109">
        <v>120.339585097176</v>
      </c>
      <c r="AE32" s="53">
        <f t="shared" si="14"/>
        <v>0.45448464176833525</v>
      </c>
      <c r="AF32" s="109">
        <v>140.54589178939301</v>
      </c>
      <c r="AG32" s="53">
        <f t="shared" si="15"/>
        <v>0.24930333921711578</v>
      </c>
      <c r="AH32" s="109">
        <v>126.093083786321</v>
      </c>
      <c r="AI32" s="53">
        <f t="shared" si="16"/>
        <v>0.13067390747651553</v>
      </c>
      <c r="AJ32" s="109">
        <v>133.691510987958</v>
      </c>
      <c r="AK32" s="53">
        <f t="shared" si="17"/>
        <v>4.7037758182419287E-2</v>
      </c>
      <c r="AL32" s="109">
        <v>125.62985328886199</v>
      </c>
      <c r="AM32" s="53">
        <f t="shared" si="18"/>
        <v>-8.1980663043427215E-3</v>
      </c>
      <c r="AN32" s="109">
        <v>176.951307519528</v>
      </c>
      <c r="AO32" s="53">
        <f t="shared" si="19"/>
        <v>0.40236724262490364</v>
      </c>
      <c r="AP32" s="109">
        <v>165.93877914226599</v>
      </c>
      <c r="AQ32" s="53">
        <f t="shared" si="20"/>
        <v>0.37039875185100057</v>
      </c>
      <c r="AR32" s="109">
        <v>162.08964725805299</v>
      </c>
      <c r="AS32" s="53">
        <f t="shared" si="21"/>
        <v>0.12758812576845635</v>
      </c>
      <c r="AT32" s="109">
        <f t="shared" si="22"/>
        <v>1506.1752614403135</v>
      </c>
      <c r="AU32" s="53">
        <f t="shared" si="23"/>
        <v>0.16969548655795252</v>
      </c>
      <c r="AV32" s="53"/>
      <c r="AW32" s="109">
        <v>84.993596951349204</v>
      </c>
      <c r="AX32" s="53"/>
      <c r="AY32" s="109">
        <v>86.989563413377098</v>
      </c>
      <c r="AZ32" s="53"/>
      <c r="BA32" s="109">
        <v>79.4696777826356</v>
      </c>
      <c r="BB32" s="53"/>
      <c r="BC32" s="109">
        <v>84.083823330097005</v>
      </c>
      <c r="BD32" s="53"/>
      <c r="BE32" s="109">
        <v>82.736923884510304</v>
      </c>
      <c r="BF32" s="53"/>
      <c r="BG32" s="109">
        <v>112.49941257458499</v>
      </c>
      <c r="BH32" s="53"/>
      <c r="BI32" s="109">
        <v>111.52029152927101</v>
      </c>
      <c r="BJ32" s="53"/>
      <c r="BK32" s="109">
        <v>127.685472604194</v>
      </c>
      <c r="BL32" s="53"/>
      <c r="BM32" s="109">
        <v>126.668288315127</v>
      </c>
      <c r="BN32" s="53"/>
      <c r="BO32" s="109">
        <v>126.18043415526201</v>
      </c>
      <c r="BP32" s="53"/>
      <c r="BQ32" s="109">
        <v>121.087952625564</v>
      </c>
      <c r="BR32" s="53"/>
      <c r="BS32" s="109">
        <v>143.74898383005601</v>
      </c>
      <c r="BT32" s="53"/>
      <c r="BU32" s="109">
        <f t="shared" si="24"/>
        <v>1287.6644209960284</v>
      </c>
      <c r="BV32" s="53"/>
      <c r="BW32" s="401"/>
      <c r="BX32" s="429"/>
      <c r="BY32" s="429"/>
      <c r="BZ32" s="429"/>
      <c r="CA32" s="429"/>
      <c r="CB32" s="429"/>
      <c r="CC32" s="429"/>
      <c r="CD32" s="429"/>
      <c r="CE32" s="429"/>
      <c r="CF32" s="429"/>
      <c r="CG32" s="429"/>
      <c r="CH32" s="429"/>
      <c r="CI32" s="429"/>
      <c r="CJ32" s="54"/>
    </row>
    <row r="33" spans="1:88" ht="28.8" customHeight="1">
      <c r="A33" s="741" t="s">
        <v>99</v>
      </c>
      <c r="B33" s="71" t="s">
        <v>630</v>
      </c>
      <c r="C33" s="109">
        <v>137.03875477411199</v>
      </c>
      <c r="D33" s="53">
        <f t="shared" si="0"/>
        <v>2.2616849356805711</v>
      </c>
      <c r="E33" s="109">
        <v>123.979015635042</v>
      </c>
      <c r="F33" s="53">
        <f t="shared" si="1"/>
        <v>2.0156452565436234</v>
      </c>
      <c r="G33" s="109">
        <v>135.563604367924</v>
      </c>
      <c r="H33" s="53">
        <f t="shared" si="2"/>
        <v>1.8104335067909978</v>
      </c>
      <c r="I33" s="109">
        <v>137.08087372721999</v>
      </c>
      <c r="J33" s="53">
        <f t="shared" si="3"/>
        <v>1.5353739969214262</v>
      </c>
      <c r="K33" s="109">
        <v>145.34914967579499</v>
      </c>
      <c r="L33" s="53">
        <f t="shared" si="4"/>
        <v>1.402204775932395</v>
      </c>
      <c r="M33" s="109">
        <v>141.756649385835</v>
      </c>
      <c r="N33" s="53">
        <f t="shared" si="5"/>
        <v>1.3109816816921409</v>
      </c>
      <c r="O33" s="109">
        <v>153.76208070616099</v>
      </c>
      <c r="P33" s="53">
        <f t="shared" si="6"/>
        <v>1.302204747060665</v>
      </c>
      <c r="Q33" s="126"/>
      <c r="R33" s="126"/>
      <c r="S33" s="109">
        <f t="shared" si="7"/>
        <v>974.53012827208897</v>
      </c>
      <c r="T33" s="53">
        <f t="shared" si="8"/>
        <v>1.1735086918416853</v>
      </c>
      <c r="U33" s="109">
        <f t="shared" si="9"/>
        <v>307.27680943648289</v>
      </c>
      <c r="V33" s="109">
        <v>42.0147124803512</v>
      </c>
      <c r="W33" s="53">
        <f t="shared" si="10"/>
        <v>-0.30622375362676213</v>
      </c>
      <c r="X33" s="109">
        <v>41.111936281636901</v>
      </c>
      <c r="Y33" s="53">
        <f t="shared" si="11"/>
        <v>2.898171680999706E-2</v>
      </c>
      <c r="Z33" s="109">
        <v>48.235834094759603</v>
      </c>
      <c r="AA33" s="53">
        <f t="shared" si="12"/>
        <v>-8.3653914837388377E-2</v>
      </c>
      <c r="AB33" s="109">
        <v>54.067318625839903</v>
      </c>
      <c r="AC33" s="53">
        <f t="shared" si="13"/>
        <v>-4.2285178839984394E-2</v>
      </c>
      <c r="AD33" s="109">
        <v>60.506560944363699</v>
      </c>
      <c r="AE33" s="53">
        <f t="shared" si="14"/>
        <v>9.6848715779102035E-2</v>
      </c>
      <c r="AF33" s="109">
        <v>61.340447009531601</v>
      </c>
      <c r="AG33" s="53">
        <f t="shared" si="15"/>
        <v>1.6672792211087195E-2</v>
      </c>
      <c r="AH33" s="109">
        <v>66.789055535775603</v>
      </c>
      <c r="AI33" s="53">
        <f t="shared" si="16"/>
        <v>-2.5856528858154149E-2</v>
      </c>
      <c r="AJ33" s="109">
        <v>74.301391128446397</v>
      </c>
      <c r="AK33" s="53">
        <f t="shared" si="17"/>
        <v>-4.6314558703080655E-2</v>
      </c>
      <c r="AL33" s="109">
        <v>67.561792752943106</v>
      </c>
      <c r="AM33" s="53">
        <f t="shared" si="18"/>
        <v>-3.1993915146777074E-2</v>
      </c>
      <c r="AN33" s="109">
        <v>130.04379855026599</v>
      </c>
      <c r="AO33" s="53">
        <f t="shared" si="19"/>
        <v>0.74228871848367084</v>
      </c>
      <c r="AP33" s="109">
        <v>148.07923546726701</v>
      </c>
      <c r="AQ33" s="53">
        <f t="shared" si="20"/>
        <v>0.89704077367947099</v>
      </c>
      <c r="AR33" s="109">
        <v>138.071556866208</v>
      </c>
      <c r="AS33" s="53">
        <f t="shared" si="21"/>
        <v>0.52895630784693082</v>
      </c>
      <c r="AT33" s="109">
        <f t="shared" si="22"/>
        <v>932.12363973738911</v>
      </c>
      <c r="AU33" s="53">
        <f t="shared" si="23"/>
        <v>0.18836592006329611</v>
      </c>
      <c r="AV33" s="53"/>
      <c r="AW33" s="109">
        <v>60.559456597117503</v>
      </c>
      <c r="AX33" s="53"/>
      <c r="AY33" s="109">
        <v>39.9540007465733</v>
      </c>
      <c r="AZ33" s="53"/>
      <c r="BA33" s="109">
        <v>52.639319222059903</v>
      </c>
      <c r="BB33" s="53"/>
      <c r="BC33" s="109">
        <v>56.454507574970798</v>
      </c>
      <c r="BD33" s="53"/>
      <c r="BE33" s="109">
        <v>55.1639985295377</v>
      </c>
      <c r="BF33" s="53"/>
      <c r="BG33" s="109">
        <v>60.334502388056201</v>
      </c>
      <c r="BH33" s="53"/>
      <c r="BI33" s="109">
        <v>68.561826378088398</v>
      </c>
      <c r="BJ33" s="53"/>
      <c r="BK33" s="109">
        <v>77.909746663851493</v>
      </c>
      <c r="BL33" s="53"/>
      <c r="BM33" s="109">
        <v>69.794801716755103</v>
      </c>
      <c r="BN33" s="53"/>
      <c r="BO33" s="109">
        <v>74.639637604635496</v>
      </c>
      <c r="BP33" s="53"/>
      <c r="BQ33" s="109">
        <v>78.058014103753194</v>
      </c>
      <c r="BR33" s="53"/>
      <c r="BS33" s="109">
        <v>90.304448961422395</v>
      </c>
      <c r="BT33" s="53"/>
      <c r="BU33" s="109">
        <f t="shared" si="24"/>
        <v>784.37426048682153</v>
      </c>
      <c r="BV33" s="53"/>
      <c r="BW33" s="40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54"/>
    </row>
    <row r="34" spans="1:88" ht="28.8" customHeight="1">
      <c r="A34" s="597"/>
      <c r="B34" s="71" t="s">
        <v>631</v>
      </c>
      <c r="C34" s="109">
        <v>556.715576802741</v>
      </c>
      <c r="D34" s="53">
        <f t="shared" si="0"/>
        <v>2.2746670988781315</v>
      </c>
      <c r="E34" s="109">
        <v>515.55388637649298</v>
      </c>
      <c r="F34" s="53">
        <f t="shared" si="1"/>
        <v>2.129221612676953</v>
      </c>
      <c r="G34" s="109">
        <v>557.64116797797396</v>
      </c>
      <c r="H34" s="53">
        <f t="shared" si="2"/>
        <v>1.8729268858109882</v>
      </c>
      <c r="I34" s="109">
        <v>568.73748755668203</v>
      </c>
      <c r="J34" s="53">
        <f t="shared" si="3"/>
        <v>1.5939051373224129</v>
      </c>
      <c r="K34" s="109">
        <v>605.23204899067196</v>
      </c>
      <c r="L34" s="53">
        <f t="shared" si="4"/>
        <v>1.473768388485349</v>
      </c>
      <c r="M34" s="109">
        <v>586.11839074062505</v>
      </c>
      <c r="N34" s="53">
        <f t="shared" si="5"/>
        <v>1.3700365102721097</v>
      </c>
      <c r="O34" s="109">
        <v>633.59935229254097</v>
      </c>
      <c r="P34" s="53">
        <f t="shared" si="6"/>
        <v>1.3454305416487489</v>
      </c>
      <c r="Q34" s="126"/>
      <c r="R34" s="126"/>
      <c r="S34" s="109">
        <f t="shared" si="7"/>
        <v>4023.5979107377279</v>
      </c>
      <c r="T34" s="53">
        <f t="shared" si="8"/>
        <v>1.2200174474898904</v>
      </c>
      <c r="U34" s="109">
        <f t="shared" si="9"/>
        <v>1240.0862008509521</v>
      </c>
      <c r="V34" s="109">
        <v>170.006770151832</v>
      </c>
      <c r="W34" s="53">
        <f t="shared" si="10"/>
        <v>-0.28823660078102509</v>
      </c>
      <c r="X34" s="109">
        <v>164.75467390609401</v>
      </c>
      <c r="Y34" s="53">
        <f t="shared" si="11"/>
        <v>2.9247514667883445E-2</v>
      </c>
      <c r="Z34" s="109">
        <v>194.10210915289599</v>
      </c>
      <c r="AA34" s="53">
        <f t="shared" si="12"/>
        <v>-5.4932862708617858E-2</v>
      </c>
      <c r="AB34" s="109">
        <v>219.25917003417001</v>
      </c>
      <c r="AC34" s="53">
        <f t="shared" si="13"/>
        <v>-2.0169682753508722E-2</v>
      </c>
      <c r="AD34" s="109">
        <v>244.659949495614</v>
      </c>
      <c r="AE34" s="53">
        <f t="shared" si="14"/>
        <v>0.11727967238489612</v>
      </c>
      <c r="AF34" s="109">
        <v>247.30352811034601</v>
      </c>
      <c r="AG34" s="53">
        <f t="shared" si="15"/>
        <v>5.7620977611545499E-3</v>
      </c>
      <c r="AH34" s="109">
        <v>270.142023411678</v>
      </c>
      <c r="AI34" s="53">
        <f t="shared" si="16"/>
        <v>-4.3711461479282288E-2</v>
      </c>
      <c r="AJ34" s="109">
        <v>302.18902285724897</v>
      </c>
      <c r="AK34" s="53">
        <f t="shared" si="17"/>
        <v>-7.8599623339786651E-2</v>
      </c>
      <c r="AL34" s="109">
        <v>272.55032977414999</v>
      </c>
      <c r="AM34" s="53">
        <f t="shared" si="18"/>
        <v>-5.5499496509509028E-2</v>
      </c>
      <c r="AN34" s="109">
        <v>535.06812289693096</v>
      </c>
      <c r="AO34" s="53">
        <f t="shared" si="19"/>
        <v>0.73089159777871093</v>
      </c>
      <c r="AP34" s="109">
        <v>608.56845282527502</v>
      </c>
      <c r="AQ34" s="53">
        <f t="shared" si="20"/>
        <v>0.86878422525483789</v>
      </c>
      <c r="AR34" s="109">
        <v>571.32817045059596</v>
      </c>
      <c r="AS34" s="53">
        <f t="shared" si="21"/>
        <v>0.49964033718859402</v>
      </c>
      <c r="AT34" s="109">
        <f t="shared" si="22"/>
        <v>3799.9323230668315</v>
      </c>
      <c r="AU34" s="53">
        <f t="shared" si="23"/>
        <v>0.18461893991199219</v>
      </c>
      <c r="AV34" s="53"/>
      <c r="AW34" s="109">
        <v>238.85292547830099</v>
      </c>
      <c r="AX34" s="53"/>
      <c r="AY34" s="109">
        <v>160.072938295369</v>
      </c>
      <c r="AZ34" s="53"/>
      <c r="BA34" s="109">
        <v>205.384465816052</v>
      </c>
      <c r="BB34" s="53"/>
      <c r="BC34" s="109">
        <v>223.77259222834601</v>
      </c>
      <c r="BD34" s="53"/>
      <c r="BE34" s="109">
        <v>218.97825185825999</v>
      </c>
      <c r="BF34" s="53"/>
      <c r="BG34" s="109">
        <v>245.88670487866699</v>
      </c>
      <c r="BH34" s="53"/>
      <c r="BI34" s="109">
        <v>282.49007755500298</v>
      </c>
      <c r="BJ34" s="53"/>
      <c r="BK34" s="109">
        <v>327.96711452689999</v>
      </c>
      <c r="BL34" s="53"/>
      <c r="BM34" s="109">
        <v>288.56557383179199</v>
      </c>
      <c r="BN34" s="53"/>
      <c r="BO34" s="109">
        <v>309.12861532379901</v>
      </c>
      <c r="BP34" s="53"/>
      <c r="BQ34" s="109">
        <v>325.64939525979099</v>
      </c>
      <c r="BR34" s="53"/>
      <c r="BS34" s="109">
        <v>380.97679575735901</v>
      </c>
      <c r="BT34" s="53"/>
      <c r="BU34" s="109">
        <f t="shared" si="24"/>
        <v>3207.7254508096385</v>
      </c>
      <c r="BV34" s="53"/>
      <c r="BW34" s="401"/>
      <c r="BX34" s="564"/>
      <c r="BY34" s="564"/>
      <c r="BZ34" s="564"/>
      <c r="CA34" s="564"/>
      <c r="CB34" s="564"/>
      <c r="CC34" s="564"/>
      <c r="CD34" s="564"/>
      <c r="CE34" s="564"/>
      <c r="CF34" s="564"/>
      <c r="CG34" s="564"/>
      <c r="CH34" s="564"/>
      <c r="CI34" s="564"/>
      <c r="CJ34" s="54"/>
    </row>
    <row r="35" spans="1:88" ht="28.8" customHeight="1">
      <c r="A35" s="597"/>
      <c r="B35" s="71" t="s">
        <v>632</v>
      </c>
      <c r="C35" s="109">
        <v>117.81544089657299</v>
      </c>
      <c r="D35" s="53">
        <f t="shared" si="0"/>
        <v>2.166645472208772</v>
      </c>
      <c r="E35" s="109">
        <v>107.319643513771</v>
      </c>
      <c r="F35" s="53">
        <f t="shared" si="1"/>
        <v>1.9889866590669163</v>
      </c>
      <c r="G35" s="109">
        <v>118.256302868706</v>
      </c>
      <c r="H35" s="53">
        <f t="shared" si="2"/>
        <v>1.8497778288351534</v>
      </c>
      <c r="I35" s="109">
        <v>119.354184445751</v>
      </c>
      <c r="J35" s="53">
        <f t="shared" si="3"/>
        <v>1.5824928935048055</v>
      </c>
      <c r="K35" s="109">
        <v>127.29488957963</v>
      </c>
      <c r="L35" s="53">
        <f t="shared" si="4"/>
        <v>1.4062045635212654</v>
      </c>
      <c r="M35" s="109">
        <v>123.93340046473401</v>
      </c>
      <c r="N35" s="53">
        <f t="shared" si="5"/>
        <v>1.2692090550994015</v>
      </c>
      <c r="O35" s="109">
        <v>134.77936018721201</v>
      </c>
      <c r="P35" s="53">
        <f t="shared" si="6"/>
        <v>1.3421731861795592</v>
      </c>
      <c r="Q35" s="126"/>
      <c r="R35" s="126"/>
      <c r="S35" s="109">
        <f t="shared" si="7"/>
        <v>848.75322195637705</v>
      </c>
      <c r="T35" s="53">
        <f t="shared" si="8"/>
        <v>1.1801019335110086</v>
      </c>
      <c r="U35" s="109">
        <f t="shared" si="9"/>
        <v>268.34149370885888</v>
      </c>
      <c r="V35" s="109">
        <v>37.205125086009502</v>
      </c>
      <c r="W35" s="53">
        <f t="shared" si="10"/>
        <v>-0.31592312433763459</v>
      </c>
      <c r="X35" s="109">
        <v>35.905025935202197</v>
      </c>
      <c r="Y35" s="53">
        <f t="shared" si="11"/>
        <v>1.3719853304086094E-3</v>
      </c>
      <c r="Z35" s="109">
        <v>41.4966744677929</v>
      </c>
      <c r="AA35" s="53">
        <f t="shared" si="12"/>
        <v>-9.7034910471947677E-2</v>
      </c>
      <c r="AB35" s="109">
        <v>46.216655521468098</v>
      </c>
      <c r="AC35" s="53">
        <f t="shared" si="13"/>
        <v>-7.7151305883179866E-2</v>
      </c>
      <c r="AD35" s="109">
        <v>52.902771239592902</v>
      </c>
      <c r="AE35" s="53">
        <f t="shared" si="14"/>
        <v>8.3619220206648581E-2</v>
      </c>
      <c r="AF35" s="109">
        <v>54.6152414587933</v>
      </c>
      <c r="AG35" s="53">
        <f t="shared" si="15"/>
        <v>9.6277315325017376E-3</v>
      </c>
      <c r="AH35" s="109">
        <v>57.544574834390303</v>
      </c>
      <c r="AI35" s="53">
        <f t="shared" si="16"/>
        <v>-6.1136604369391168E-2</v>
      </c>
      <c r="AJ35" s="109">
        <v>63.432067875022703</v>
      </c>
      <c r="AK35" s="53">
        <f t="shared" si="17"/>
        <v>-0.11149981720102342</v>
      </c>
      <c r="AL35" s="109">
        <v>57.375602336809798</v>
      </c>
      <c r="AM35" s="53">
        <f t="shared" si="18"/>
        <v>-8.4693018471394876E-2</v>
      </c>
      <c r="AN35" s="109">
        <v>113.59192763834599</v>
      </c>
      <c r="AO35" s="53">
        <f t="shared" si="19"/>
        <v>0.70331246929566227</v>
      </c>
      <c r="AP35" s="109">
        <v>129.369012719842</v>
      </c>
      <c r="AQ35" s="53">
        <f t="shared" si="20"/>
        <v>0.83505560618189412</v>
      </c>
      <c r="AR35" s="109">
        <v>119.64947571914</v>
      </c>
      <c r="AS35" s="53">
        <f t="shared" si="21"/>
        <v>0.4724366244318805</v>
      </c>
      <c r="AT35" s="109">
        <f t="shared" si="22"/>
        <v>809.30415483240961</v>
      </c>
      <c r="AU35" s="53">
        <f t="shared" si="23"/>
        <v>0.15119845476750227</v>
      </c>
      <c r="AV35" s="53"/>
      <c r="AW35" s="109">
        <v>54.387345062622103</v>
      </c>
      <c r="AX35" s="53"/>
      <c r="AY35" s="109">
        <v>35.8558322593328</v>
      </c>
      <c r="AZ35" s="53"/>
      <c r="BA35" s="109">
        <v>45.956011975481502</v>
      </c>
      <c r="BB35" s="53"/>
      <c r="BC35" s="109">
        <v>50.080425768709702</v>
      </c>
      <c r="BD35" s="53"/>
      <c r="BE35" s="109">
        <v>48.820443798979703</v>
      </c>
      <c r="BF35" s="53"/>
      <c r="BG35" s="109">
        <v>54.094434763488003</v>
      </c>
      <c r="BH35" s="53"/>
      <c r="BI35" s="109">
        <v>61.291743934418903</v>
      </c>
      <c r="BJ35" s="53"/>
      <c r="BK35" s="109">
        <v>71.392295807072699</v>
      </c>
      <c r="BL35" s="53"/>
      <c r="BM35" s="109">
        <v>62.6845457258393</v>
      </c>
      <c r="BN35" s="53"/>
      <c r="BO35" s="109">
        <v>66.688837007878803</v>
      </c>
      <c r="BP35" s="53"/>
      <c r="BQ35" s="109">
        <v>70.498688041946295</v>
      </c>
      <c r="BR35" s="53"/>
      <c r="BS35" s="109">
        <v>81.259508038456403</v>
      </c>
      <c r="BT35" s="53"/>
      <c r="BU35" s="109">
        <f t="shared" si="24"/>
        <v>703.01011218422616</v>
      </c>
      <c r="BV35" s="53"/>
      <c r="BW35" s="401"/>
      <c r="BX35" s="429"/>
      <c r="BY35" s="429"/>
      <c r="BZ35" s="429"/>
      <c r="CA35" s="429"/>
      <c r="CB35" s="429"/>
      <c r="CC35" s="429"/>
      <c r="CD35" s="429"/>
      <c r="CE35" s="429"/>
      <c r="CF35" s="429"/>
      <c r="CG35" s="429"/>
      <c r="CH35" s="429"/>
      <c r="CI35" s="429"/>
      <c r="CJ35" s="54"/>
    </row>
    <row r="36" spans="1:88" ht="28.8" customHeight="1">
      <c r="A36" s="598"/>
      <c r="B36" s="71" t="s">
        <v>471</v>
      </c>
      <c r="C36" s="109">
        <v>354.704268132854</v>
      </c>
      <c r="D36" s="53">
        <f t="shared" si="0"/>
        <v>2.4507787373886054</v>
      </c>
      <c r="E36" s="109">
        <v>350.18710014294601</v>
      </c>
      <c r="F36" s="53">
        <f t="shared" si="1"/>
        <v>2.6891840306341561</v>
      </c>
      <c r="G36" s="109">
        <v>376.90321481260099</v>
      </c>
      <c r="H36" s="53">
        <f t="shared" si="2"/>
        <v>2.4086391450403752</v>
      </c>
      <c r="I36" s="109">
        <v>388.87018262184199</v>
      </c>
      <c r="J36" s="53">
        <f t="shared" si="3"/>
        <v>2.0574686379174407</v>
      </c>
      <c r="K36" s="109">
        <v>419.60192363751003</v>
      </c>
      <c r="L36" s="53">
        <f t="shared" si="4"/>
        <v>1.9063662913597246</v>
      </c>
      <c r="M36" s="109">
        <v>398.18762864717399</v>
      </c>
      <c r="N36" s="53">
        <f t="shared" si="5"/>
        <v>1.610447361861377</v>
      </c>
      <c r="O36" s="109">
        <v>430.112057428882</v>
      </c>
      <c r="P36" s="53">
        <f t="shared" si="6"/>
        <v>1.7064820159446459</v>
      </c>
      <c r="Q36" s="126"/>
      <c r="R36" s="126"/>
      <c r="S36" s="109">
        <f t="shared" si="7"/>
        <v>2718.5663754238089</v>
      </c>
      <c r="T36" s="53">
        <f t="shared" si="8"/>
        <v>1.5331704648079874</v>
      </c>
      <c r="U36" s="109">
        <f t="shared" si="9"/>
        <v>732.38171984278597</v>
      </c>
      <c r="V36" s="109">
        <v>102.78962956671</v>
      </c>
      <c r="W36" s="53">
        <f t="shared" si="10"/>
        <v>-0.25879528295849497</v>
      </c>
      <c r="X36" s="109">
        <v>94.922643390806996</v>
      </c>
      <c r="Y36" s="53">
        <f t="shared" si="11"/>
        <v>-8.2076738149269524E-2</v>
      </c>
      <c r="Z36" s="109">
        <v>110.57292918817799</v>
      </c>
      <c r="AA36" s="53">
        <f t="shared" si="12"/>
        <v>-3.900667658237833E-2</v>
      </c>
      <c r="AB36" s="109">
        <v>127.18697349802299</v>
      </c>
      <c r="AC36" s="53">
        <f t="shared" si="13"/>
        <v>1.0711351949450831E-2</v>
      </c>
      <c r="AD36" s="109">
        <v>144.37337953063101</v>
      </c>
      <c r="AE36" s="53">
        <f t="shared" si="14"/>
        <v>0.17510119300839988</v>
      </c>
      <c r="AF36" s="109">
        <v>152.53616466843701</v>
      </c>
      <c r="AG36" s="53">
        <f t="shared" si="15"/>
        <v>-4.7590493284102253E-2</v>
      </c>
      <c r="AH36" s="109">
        <v>158.919237185014</v>
      </c>
      <c r="AI36" s="53">
        <f t="shared" si="16"/>
        <v>-0.13779454291293625</v>
      </c>
      <c r="AJ36" s="109">
        <v>181.88634449471101</v>
      </c>
      <c r="AK36" s="53">
        <f t="shared" si="17"/>
        <v>-0.2174367868284105</v>
      </c>
      <c r="AL36" s="109">
        <v>161.24862755895199</v>
      </c>
      <c r="AM36" s="53">
        <f t="shared" si="18"/>
        <v>-0.1632399375265936</v>
      </c>
      <c r="AN36" s="109">
        <v>350.394708144704</v>
      </c>
      <c r="AO36" s="53">
        <f t="shared" si="19"/>
        <v>0.71515345371600114</v>
      </c>
      <c r="AP36" s="109">
        <v>402.16488272383299</v>
      </c>
      <c r="AQ36" s="53">
        <f t="shared" si="20"/>
        <v>0.81425708330035973</v>
      </c>
      <c r="AR36" s="109">
        <v>380.16072525525499</v>
      </c>
      <c r="AS36" s="53">
        <f t="shared" si="21"/>
        <v>0.4039733720312757</v>
      </c>
      <c r="AT36" s="109">
        <f t="shared" si="22"/>
        <v>2367.1562452052549</v>
      </c>
      <c r="AU36" s="53">
        <f t="shared" si="23"/>
        <v>0.14234378499655342</v>
      </c>
      <c r="AV36" s="53"/>
      <c r="AW36" s="109">
        <v>138.67913574132601</v>
      </c>
      <c r="AX36" s="53"/>
      <c r="AY36" s="109">
        <v>103.410216666067</v>
      </c>
      <c r="AZ36" s="53"/>
      <c r="BA36" s="109">
        <v>115.061079503594</v>
      </c>
      <c r="BB36" s="53"/>
      <c r="BC36" s="109">
        <v>125.83906696279401</v>
      </c>
      <c r="BD36" s="53"/>
      <c r="BE36" s="109">
        <v>122.860380356706</v>
      </c>
      <c r="BF36" s="53"/>
      <c r="BG36" s="109">
        <v>160.15817103129601</v>
      </c>
      <c r="BH36" s="53"/>
      <c r="BI36" s="109">
        <v>184.317132162348</v>
      </c>
      <c r="BJ36" s="53"/>
      <c r="BK36" s="109">
        <v>232.42383673717299</v>
      </c>
      <c r="BL36" s="53"/>
      <c r="BM36" s="109">
        <v>192.70593183225299</v>
      </c>
      <c r="BN36" s="53"/>
      <c r="BO36" s="109">
        <v>204.2935035262</v>
      </c>
      <c r="BP36" s="53"/>
      <c r="BQ36" s="109">
        <v>221.669181520981</v>
      </c>
      <c r="BR36" s="53"/>
      <c r="BS36" s="109">
        <v>270.77488279228299</v>
      </c>
      <c r="BT36" s="53"/>
      <c r="BU36" s="109">
        <f t="shared" si="24"/>
        <v>2072.192518833021</v>
      </c>
      <c r="BV36" s="53"/>
      <c r="BW36" s="401"/>
      <c r="BX36" s="429"/>
      <c r="BY36" s="429"/>
      <c r="BZ36" s="429"/>
      <c r="CA36" s="429"/>
      <c r="CB36" s="429"/>
      <c r="CC36" s="429"/>
      <c r="CD36" s="429"/>
      <c r="CE36" s="429"/>
      <c r="CF36" s="429"/>
      <c r="CG36" s="429"/>
      <c r="CH36" s="429"/>
      <c r="CI36" s="429"/>
      <c r="CJ36" s="54"/>
    </row>
    <row r="37" spans="1:88" ht="28.8" customHeight="1">
      <c r="A37" s="741" t="s">
        <v>100</v>
      </c>
      <c r="B37" s="71" t="s">
        <v>630</v>
      </c>
      <c r="C37" s="109">
        <v>159.264098050744</v>
      </c>
      <c r="D37" s="53">
        <f t="shared" ref="D37:D68" si="25">C37/V37-1</f>
        <v>1.9962086100378071</v>
      </c>
      <c r="E37" s="109">
        <v>128.86777073599001</v>
      </c>
      <c r="F37" s="53">
        <f t="shared" ref="F37:F68" si="26">E37/X37-1</f>
        <v>1.496258439518209</v>
      </c>
      <c r="G37" s="109">
        <v>168.35969801601701</v>
      </c>
      <c r="H37" s="53">
        <f t="shared" ref="H37:H68" si="27">G37/Z37-1</f>
        <v>1.8021625419719882</v>
      </c>
      <c r="I37" s="109">
        <v>173.83613399796999</v>
      </c>
      <c r="J37" s="53">
        <f t="shared" ref="J37:J68" si="28">I37/AB37-1</f>
        <v>1.54872837288795</v>
      </c>
      <c r="K37" s="109">
        <v>188.67777718932601</v>
      </c>
      <c r="L37" s="53">
        <f t="shared" ref="L37:L68" si="29">K37/AD37-1</f>
        <v>1.4421454185127023</v>
      </c>
      <c r="M37" s="109">
        <v>183.67381734190499</v>
      </c>
      <c r="N37" s="53">
        <f t="shared" ref="N37:N68" si="30">M37/AF37-1</f>
        <v>1.3426117992550686</v>
      </c>
      <c r="O37" s="109">
        <v>199.246164274607</v>
      </c>
      <c r="P37" s="53">
        <f t="shared" ref="P37:P68" si="31">O37/AH37-1</f>
        <v>1.3830835539936528</v>
      </c>
      <c r="Q37" s="126"/>
      <c r="R37" s="126"/>
      <c r="S37" s="109">
        <f t="shared" ref="S37:S68" si="32">C37+E37+G37+I37+K37+M37+O37+Q37</f>
        <v>1201.9254596065589</v>
      </c>
      <c r="T37" s="53">
        <f t="shared" ref="T37:T68" si="33">S37/SUM(V37+X37+Z37+AB37+AD37+AF37+AH37+AJ37)-1</f>
        <v>1.1424112011131813</v>
      </c>
      <c r="U37" s="109">
        <f t="shared" ref="U37:U68" si="34">V37+X37+Z37+AB37+AD37+AF37</f>
        <v>388.73128390695803</v>
      </c>
      <c r="V37" s="109">
        <v>53.155210060201497</v>
      </c>
      <c r="W37" s="53">
        <f t="shared" ref="W37:W68" si="35">V37/AW37-1</f>
        <v>-0.24417312124280988</v>
      </c>
      <c r="X37" s="109">
        <v>51.6243705763343</v>
      </c>
      <c r="Y37" s="53">
        <f t="shared" ref="Y37:Y68" si="36">X37/AY37-1</f>
        <v>6.2839099059780912E-2</v>
      </c>
      <c r="Z37" s="109">
        <v>60.0820600140975</v>
      </c>
      <c r="AA37" s="53">
        <f t="shared" ref="AA37:AA68" si="37">Z37/BA37-1</f>
        <v>3.7210615252519563E-2</v>
      </c>
      <c r="AB37" s="109">
        <v>68.205045248112199</v>
      </c>
      <c r="AC37" s="53">
        <f t="shared" ref="AC37:AC68" si="38">AB37/BC37-1</f>
        <v>0.11645632173658016</v>
      </c>
      <c r="AD37" s="109">
        <v>77.259026329494006</v>
      </c>
      <c r="AE37" s="53">
        <f t="shared" ref="AE37:AE68" si="39">AD37/BE37-1</f>
        <v>0.19151434928038791</v>
      </c>
      <c r="AF37" s="109">
        <v>78.405571678718502</v>
      </c>
      <c r="AG37" s="53">
        <f t="shared" ref="AG37:AG68" si="40">AF37/BG37-1</f>
        <v>0.17451298478059107</v>
      </c>
      <c r="AH37" s="109">
        <v>83.608551593041497</v>
      </c>
      <c r="AI37" s="53">
        <f t="shared" ref="AI37:AI68" si="41">AH37/BI37-1</f>
        <v>0.17360305820021882</v>
      </c>
      <c r="AJ37" s="109">
        <v>88.675463048685799</v>
      </c>
      <c r="AK37" s="53">
        <f t="shared" ref="AK37:AK68" si="42">AJ37/BK37-1</f>
        <v>0.27383911420879681</v>
      </c>
      <c r="AL37" s="109">
        <v>80.950678486410595</v>
      </c>
      <c r="AM37" s="53">
        <f t="shared" ref="AM37:AM68" si="43">AL37/BM37-1</f>
        <v>5.1627182772603364E-2</v>
      </c>
      <c r="AN37" s="109">
        <v>141.05166032627</v>
      </c>
      <c r="AO37" s="53">
        <f t="shared" ref="AO37:AO68" si="44">AN37/BO37-1</f>
        <v>0.66969997758991129</v>
      </c>
      <c r="AP37" s="109">
        <v>145.213710285107</v>
      </c>
      <c r="AQ37" s="53">
        <f t="shared" ref="AQ37:AQ68" si="45">AP37/BQ37-1</f>
        <v>0.78861646329365587</v>
      </c>
      <c r="AR37" s="109">
        <v>155.16338653897</v>
      </c>
      <c r="AS37" s="53">
        <f t="shared" ref="AS37:AS68" si="46">AR37/BS37-1</f>
        <v>0.6964608199158191</v>
      </c>
      <c r="AT37" s="109">
        <f t="shared" ref="AT37:AT68" si="47">V37+X37+Z37+AB37+AD37+AF37+AH37+AJ37+AL37+AN37+AP37+AR37</f>
        <v>1083.3947341854428</v>
      </c>
      <c r="AU37" s="53">
        <f t="shared" ref="AU37:AU68" si="48">AT37/SUM(AW37,AY37,BA37,BC37,BE37,BG37,BI37,BK37,BM37,BO37,BQ37,BS37)-1</f>
        <v>0.28292604786604802</v>
      </c>
      <c r="AV37" s="53"/>
      <c r="AW37" s="109">
        <v>70.327229097230401</v>
      </c>
      <c r="AX37" s="53"/>
      <c r="AY37" s="109">
        <v>48.5721409966972</v>
      </c>
      <c r="AZ37" s="53"/>
      <c r="BA37" s="109">
        <v>57.926576464385597</v>
      </c>
      <c r="BB37" s="53"/>
      <c r="BC37" s="109">
        <v>61.090652558644997</v>
      </c>
      <c r="BD37" s="53"/>
      <c r="BE37" s="109">
        <v>64.841037270054201</v>
      </c>
      <c r="BF37" s="53"/>
      <c r="BG37" s="109">
        <v>66.755815129081199</v>
      </c>
      <c r="BH37" s="53"/>
      <c r="BI37" s="109">
        <v>71.240911489494195</v>
      </c>
      <c r="BJ37" s="53"/>
      <c r="BK37" s="109">
        <v>69.612765112620707</v>
      </c>
      <c r="BL37" s="53"/>
      <c r="BM37" s="109">
        <v>76.976593808639507</v>
      </c>
      <c r="BN37" s="53"/>
      <c r="BO37" s="109">
        <v>84.477248738942706</v>
      </c>
      <c r="BP37" s="53"/>
      <c r="BQ37" s="109">
        <v>81.187729882404497</v>
      </c>
      <c r="BR37" s="53"/>
      <c r="BS37" s="109">
        <v>91.462994439606007</v>
      </c>
      <c r="BT37" s="53"/>
      <c r="BU37" s="109">
        <f t="shared" ref="BU37:BU68" si="49">AW37+AY37+BA37+BC37+BE37+BG37+BI37+BK37+BM37+BO37+BQ37+BS37</f>
        <v>844.47169498780136</v>
      </c>
      <c r="BV37" s="53"/>
      <c r="BW37" s="40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54"/>
    </row>
    <row r="38" spans="1:88" ht="28.8" customHeight="1">
      <c r="A38" s="597"/>
      <c r="B38" s="71" t="s">
        <v>631</v>
      </c>
      <c r="C38" s="109">
        <v>747.65059895887805</v>
      </c>
      <c r="D38" s="53">
        <f t="shared" si="25"/>
        <v>2.0081341239719879</v>
      </c>
      <c r="E38" s="109">
        <v>619.24288718411503</v>
      </c>
      <c r="F38" s="53">
        <f t="shared" si="26"/>
        <v>1.5902734556784739</v>
      </c>
      <c r="G38" s="109">
        <v>800.27765107838195</v>
      </c>
      <c r="H38" s="53">
        <f t="shared" si="27"/>
        <v>1.8644720061126243</v>
      </c>
      <c r="I38" s="109">
        <v>833.423757205161</v>
      </c>
      <c r="J38" s="53">
        <f t="shared" si="28"/>
        <v>1.607567809759455</v>
      </c>
      <c r="K38" s="109">
        <v>907.86443432317697</v>
      </c>
      <c r="L38" s="53">
        <f t="shared" si="29"/>
        <v>1.514898894935452</v>
      </c>
      <c r="M38" s="109">
        <v>877.56640863341204</v>
      </c>
      <c r="N38" s="53">
        <f t="shared" si="30"/>
        <v>1.4024749038960063</v>
      </c>
      <c r="O38" s="109">
        <v>948.73795826098001</v>
      </c>
      <c r="P38" s="53">
        <f t="shared" si="31"/>
        <v>1.4278279149470814</v>
      </c>
      <c r="Q38" s="126"/>
      <c r="R38" s="126"/>
      <c r="S38" s="109">
        <f t="shared" si="32"/>
        <v>5734.7636956441047</v>
      </c>
      <c r="T38" s="53">
        <f t="shared" si="33"/>
        <v>1.18850472409718</v>
      </c>
      <c r="U38" s="109">
        <f t="shared" si="34"/>
        <v>1812.8758514513738</v>
      </c>
      <c r="V38" s="109">
        <v>248.54297320083199</v>
      </c>
      <c r="W38" s="53">
        <f t="shared" si="35"/>
        <v>-0.22457721598633351</v>
      </c>
      <c r="X38" s="109">
        <v>239.06467706202699</v>
      </c>
      <c r="Y38" s="53">
        <f t="shared" si="36"/>
        <v>6.3113642670409087E-2</v>
      </c>
      <c r="Z38" s="109">
        <v>279.38051039445799</v>
      </c>
      <c r="AA38" s="53">
        <f t="shared" si="37"/>
        <v>6.9719926561356171E-2</v>
      </c>
      <c r="AB38" s="109">
        <v>319.61729013752603</v>
      </c>
      <c r="AC38" s="53">
        <f t="shared" si="38"/>
        <v>0.14223746751040678</v>
      </c>
      <c r="AD38" s="109">
        <v>360.99440663457699</v>
      </c>
      <c r="AE38" s="53">
        <f t="shared" si="39"/>
        <v>0.21370863880739988</v>
      </c>
      <c r="AF38" s="109">
        <v>365.27599402195398</v>
      </c>
      <c r="AG38" s="53">
        <f t="shared" si="40"/>
        <v>0.16190838632708604</v>
      </c>
      <c r="AH38" s="109">
        <v>390.77644359388597</v>
      </c>
      <c r="AI38" s="53">
        <f t="shared" si="41"/>
        <v>0.15209226010026944</v>
      </c>
      <c r="AJ38" s="109">
        <v>416.750408453521</v>
      </c>
      <c r="AK38" s="53">
        <f t="shared" si="42"/>
        <v>0.23071590360062721</v>
      </c>
      <c r="AL38" s="109">
        <v>377.360874584768</v>
      </c>
      <c r="AM38" s="53">
        <f t="shared" si="43"/>
        <v>2.6091074379577028E-2</v>
      </c>
      <c r="AN38" s="109">
        <v>670.63847276572403</v>
      </c>
      <c r="AO38" s="53">
        <f t="shared" si="44"/>
        <v>0.65877769359427685</v>
      </c>
      <c r="AP38" s="109">
        <v>689.62615429126799</v>
      </c>
      <c r="AQ38" s="53">
        <f t="shared" si="45"/>
        <v>0.76197490217943153</v>
      </c>
      <c r="AR38" s="109">
        <v>741.92754664368397</v>
      </c>
      <c r="AS38" s="53">
        <f t="shared" si="46"/>
        <v>0.66393314377201618</v>
      </c>
      <c r="AT38" s="109">
        <f t="shared" si="47"/>
        <v>5099.955751784225</v>
      </c>
      <c r="AU38" s="53">
        <f t="shared" si="48"/>
        <v>0.27967574803987016</v>
      </c>
      <c r="AV38" s="53"/>
      <c r="AW38" s="109">
        <v>320.52575488477203</v>
      </c>
      <c r="AX38" s="53"/>
      <c r="AY38" s="109">
        <v>224.872174964782</v>
      </c>
      <c r="AZ38" s="53"/>
      <c r="BA38" s="109">
        <v>261.17164264905699</v>
      </c>
      <c r="BB38" s="53"/>
      <c r="BC38" s="109">
        <v>279.81685002345102</v>
      </c>
      <c r="BD38" s="53"/>
      <c r="BE38" s="109">
        <v>297.43086198125201</v>
      </c>
      <c r="BF38" s="53"/>
      <c r="BG38" s="109">
        <v>314.37589944300998</v>
      </c>
      <c r="BH38" s="53"/>
      <c r="BI38" s="109">
        <v>339.18849828908299</v>
      </c>
      <c r="BJ38" s="53"/>
      <c r="BK38" s="109">
        <v>338.62437889545498</v>
      </c>
      <c r="BL38" s="53"/>
      <c r="BM38" s="109">
        <v>367.76547814036701</v>
      </c>
      <c r="BN38" s="53"/>
      <c r="BO38" s="109">
        <v>404.296775484465</v>
      </c>
      <c r="BP38" s="53"/>
      <c r="BQ38" s="109">
        <v>391.39385778892301</v>
      </c>
      <c r="BR38" s="53"/>
      <c r="BS38" s="109">
        <v>445.88783474905</v>
      </c>
      <c r="BT38" s="53"/>
      <c r="BU38" s="109">
        <f t="shared" si="49"/>
        <v>3985.3500072936667</v>
      </c>
      <c r="BV38" s="53"/>
      <c r="BW38" s="401"/>
      <c r="BX38" s="564"/>
      <c r="BY38" s="564"/>
      <c r="BZ38" s="564"/>
      <c r="CA38" s="564"/>
      <c r="CB38" s="564"/>
      <c r="CC38" s="564"/>
      <c r="CD38" s="564"/>
      <c r="CE38" s="564"/>
      <c r="CF38" s="564"/>
      <c r="CG38" s="564"/>
      <c r="CH38" s="564"/>
      <c r="CI38" s="564"/>
      <c r="CJ38" s="54"/>
    </row>
    <row r="39" spans="1:88" ht="28.8" customHeight="1">
      <c r="A39" s="597"/>
      <c r="B39" s="71" t="s">
        <v>632</v>
      </c>
      <c r="C39" s="109">
        <v>127.147646099469</v>
      </c>
      <c r="D39" s="53">
        <f t="shared" si="25"/>
        <v>1.958136616646311</v>
      </c>
      <c r="E39" s="109">
        <v>103.854436080331</v>
      </c>
      <c r="F39" s="53">
        <f t="shared" si="26"/>
        <v>1.5492308825528016</v>
      </c>
      <c r="G39" s="109">
        <v>135.68015164411199</v>
      </c>
      <c r="H39" s="53">
        <f t="shared" si="27"/>
        <v>1.8746509530355224</v>
      </c>
      <c r="I39" s="109">
        <v>141.818633029024</v>
      </c>
      <c r="J39" s="53">
        <f t="shared" si="28"/>
        <v>1.6638528189598873</v>
      </c>
      <c r="K39" s="109">
        <v>150.985766044168</v>
      </c>
      <c r="L39" s="53">
        <f t="shared" si="29"/>
        <v>1.6300946931016975</v>
      </c>
      <c r="M39" s="109">
        <v>144.85621266402799</v>
      </c>
      <c r="N39" s="53">
        <f t="shared" si="30"/>
        <v>1.4113404666018092</v>
      </c>
      <c r="O39" s="109">
        <v>158.92317780873401</v>
      </c>
      <c r="P39" s="53">
        <f t="shared" si="31"/>
        <v>1.5225769483378144</v>
      </c>
      <c r="Q39" s="126"/>
      <c r="R39" s="126"/>
      <c r="S39" s="109">
        <f t="shared" si="32"/>
        <v>963.26602336986593</v>
      </c>
      <c r="T39" s="53">
        <f t="shared" si="33"/>
        <v>1.2332764209115705</v>
      </c>
      <c r="U39" s="109">
        <f t="shared" si="34"/>
        <v>301.63872079307021</v>
      </c>
      <c r="V39" s="109">
        <v>42.982344150020502</v>
      </c>
      <c r="W39" s="53">
        <f t="shared" si="35"/>
        <v>-0.19687548050890302</v>
      </c>
      <c r="X39" s="109">
        <v>40.7395174721605</v>
      </c>
      <c r="Y39" s="53">
        <f t="shared" si="36"/>
        <v>5.3386661448221684E-2</v>
      </c>
      <c r="Z39" s="109">
        <v>47.198826522169199</v>
      </c>
      <c r="AA39" s="53">
        <f t="shared" si="37"/>
        <v>3.3378161412541019E-2</v>
      </c>
      <c r="AB39" s="109">
        <v>53.2381639179291</v>
      </c>
      <c r="AC39" s="53">
        <f t="shared" si="38"/>
        <v>9.6723292439741648E-2</v>
      </c>
      <c r="AD39" s="109">
        <v>57.406969581809598</v>
      </c>
      <c r="AE39" s="53">
        <f t="shared" si="39"/>
        <v>0.120319531518849</v>
      </c>
      <c r="AF39" s="109">
        <v>60.0728991489813</v>
      </c>
      <c r="AG39" s="53">
        <f t="shared" si="40"/>
        <v>9.3357643130306478E-2</v>
      </c>
      <c r="AH39" s="109">
        <v>63.000329053768702</v>
      </c>
      <c r="AI39" s="53">
        <f t="shared" si="41"/>
        <v>8.0881210594636377E-2</v>
      </c>
      <c r="AJ39" s="109">
        <v>66.685086453621196</v>
      </c>
      <c r="AK39" s="53">
        <f t="shared" si="42"/>
        <v>0.16518417532124974</v>
      </c>
      <c r="AL39" s="109">
        <v>60.437112182753502</v>
      </c>
      <c r="AM39" s="53">
        <f t="shared" si="43"/>
        <v>-2.4130951079460283E-2</v>
      </c>
      <c r="AN39" s="109">
        <v>108.53914167092</v>
      </c>
      <c r="AO39" s="53">
        <f t="shared" si="44"/>
        <v>0.57459704226941621</v>
      </c>
      <c r="AP39" s="109">
        <v>111.873575627714</v>
      </c>
      <c r="AQ39" s="53">
        <f t="shared" si="45"/>
        <v>0.68452809941222292</v>
      </c>
      <c r="AR39" s="109">
        <v>118.92788673712801</v>
      </c>
      <c r="AS39" s="53">
        <f t="shared" si="46"/>
        <v>0.57977643001073509</v>
      </c>
      <c r="AT39" s="109">
        <f t="shared" si="47"/>
        <v>831.10185251897553</v>
      </c>
      <c r="AU39" s="53">
        <f t="shared" si="48"/>
        <v>0.22100496397146796</v>
      </c>
      <c r="AV39" s="53"/>
      <c r="AW39" s="109">
        <v>53.518904113718797</v>
      </c>
      <c r="AX39" s="53"/>
      <c r="AY39" s="109">
        <v>38.674799067752403</v>
      </c>
      <c r="AZ39" s="53"/>
      <c r="BA39" s="109">
        <v>45.674302287995303</v>
      </c>
      <c r="BB39" s="53"/>
      <c r="BC39" s="109">
        <v>48.542931735768001</v>
      </c>
      <c r="BD39" s="53"/>
      <c r="BE39" s="109">
        <v>51.241603816351699</v>
      </c>
      <c r="BF39" s="53"/>
      <c r="BG39" s="109">
        <v>54.943503186195599</v>
      </c>
      <c r="BH39" s="53"/>
      <c r="BI39" s="109">
        <v>58.28608031692</v>
      </c>
      <c r="BJ39" s="53"/>
      <c r="BK39" s="109">
        <v>57.231369826350097</v>
      </c>
      <c r="BL39" s="53"/>
      <c r="BM39" s="109">
        <v>61.931580112727403</v>
      </c>
      <c r="BN39" s="53"/>
      <c r="BO39" s="109">
        <v>68.931376572691903</v>
      </c>
      <c r="BP39" s="53"/>
      <c r="BQ39" s="109">
        <v>66.412412869069797</v>
      </c>
      <c r="BR39" s="53"/>
      <c r="BS39" s="109">
        <v>75.281466717616397</v>
      </c>
      <c r="BT39" s="53"/>
      <c r="BU39" s="109">
        <f t="shared" si="49"/>
        <v>680.67033062315738</v>
      </c>
      <c r="BV39" s="53"/>
      <c r="BW39" s="401"/>
      <c r="BX39" s="429"/>
      <c r="BY39" s="429"/>
      <c r="BZ39" s="429"/>
      <c r="CA39" s="429"/>
      <c r="CB39" s="429"/>
      <c r="CC39" s="429"/>
      <c r="CD39" s="429"/>
      <c r="CE39" s="429"/>
      <c r="CF39" s="429"/>
      <c r="CG39" s="429"/>
      <c r="CH39" s="429"/>
      <c r="CI39" s="429"/>
      <c r="CJ39" s="54"/>
    </row>
    <row r="40" spans="1:88" ht="28.8" customHeight="1">
      <c r="A40" s="598"/>
      <c r="B40" s="71" t="s">
        <v>471</v>
      </c>
      <c r="C40" s="109">
        <v>325.38044716058101</v>
      </c>
      <c r="D40" s="53">
        <f t="shared" si="25"/>
        <v>2.2235610296765072</v>
      </c>
      <c r="E40" s="109">
        <v>288.048023871721</v>
      </c>
      <c r="F40" s="53">
        <f t="shared" si="26"/>
        <v>2.1464114547935433</v>
      </c>
      <c r="G40" s="109">
        <v>367.57061979222902</v>
      </c>
      <c r="H40" s="53">
        <f t="shared" si="27"/>
        <v>2.4383900624455683</v>
      </c>
      <c r="I40" s="109">
        <v>392.75273241640502</v>
      </c>
      <c r="J40" s="53">
        <f t="shared" si="28"/>
        <v>2.1537923958986878</v>
      </c>
      <c r="K40" s="109">
        <v>423.04000082600902</v>
      </c>
      <c r="L40" s="53">
        <f t="shared" si="29"/>
        <v>2.1767949720486208</v>
      </c>
      <c r="M40" s="109">
        <v>395.59924007028701</v>
      </c>
      <c r="N40" s="53">
        <f t="shared" si="30"/>
        <v>1.7739521598703405</v>
      </c>
      <c r="O40" s="109">
        <v>431.08647090087499</v>
      </c>
      <c r="P40" s="53">
        <f t="shared" si="31"/>
        <v>1.9149463347965416</v>
      </c>
      <c r="Q40" s="126"/>
      <c r="R40" s="126"/>
      <c r="S40" s="109">
        <f t="shared" si="32"/>
        <v>2623.4775350381074</v>
      </c>
      <c r="T40" s="53">
        <f t="shared" si="33"/>
        <v>1.5971943477148329</v>
      </c>
      <c r="U40" s="109">
        <f t="shared" si="34"/>
        <v>699.6995378557159</v>
      </c>
      <c r="V40" s="109">
        <v>100.93819976265</v>
      </c>
      <c r="W40" s="53">
        <f t="shared" si="35"/>
        <v>-0.12980586919839832</v>
      </c>
      <c r="X40" s="109">
        <v>91.548110604822895</v>
      </c>
      <c r="Y40" s="53">
        <f t="shared" si="36"/>
        <v>-3.4396673332576455E-2</v>
      </c>
      <c r="Z40" s="109">
        <v>106.901955018679</v>
      </c>
      <c r="AA40" s="53">
        <f t="shared" si="37"/>
        <v>9.9787273284360323E-2</v>
      </c>
      <c r="AB40" s="109">
        <v>124.53347687918701</v>
      </c>
      <c r="AC40" s="53">
        <f t="shared" si="38"/>
        <v>0.20114021798236559</v>
      </c>
      <c r="AD40" s="109">
        <v>133.165660531502</v>
      </c>
      <c r="AE40" s="53">
        <f t="shared" si="39"/>
        <v>0.21489984072759971</v>
      </c>
      <c r="AF40" s="109">
        <v>142.612135058875</v>
      </c>
      <c r="AG40" s="53">
        <f t="shared" si="40"/>
        <v>3.1394226837622163E-2</v>
      </c>
      <c r="AH40" s="109">
        <v>147.888304410573</v>
      </c>
      <c r="AI40" s="53">
        <f t="shared" si="41"/>
        <v>-7.3724435580849734E-3</v>
      </c>
      <c r="AJ40" s="109">
        <v>162.53199622265601</v>
      </c>
      <c r="AK40" s="53">
        <f t="shared" si="42"/>
        <v>2.6257832951265492E-2</v>
      </c>
      <c r="AL40" s="109">
        <v>144.374801252704</v>
      </c>
      <c r="AM40" s="53">
        <f t="shared" si="43"/>
        <v>-0.10787499405182555</v>
      </c>
      <c r="AN40" s="109">
        <v>284.58720975993901</v>
      </c>
      <c r="AO40" s="53">
        <f t="shared" si="44"/>
        <v>0.58554323058301105</v>
      </c>
      <c r="AP40" s="109">
        <v>295.610819815875</v>
      </c>
      <c r="AQ40" s="53">
        <f t="shared" si="45"/>
        <v>0.66543565550905015</v>
      </c>
      <c r="AR40" s="109">
        <v>321.18782546119002</v>
      </c>
      <c r="AS40" s="53">
        <f t="shared" si="46"/>
        <v>0.50632224483920107</v>
      </c>
      <c r="AT40" s="109">
        <f t="shared" si="47"/>
        <v>2055.880494778653</v>
      </c>
      <c r="AU40" s="53">
        <f t="shared" si="48"/>
        <v>0.21007237482248131</v>
      </c>
      <c r="AV40" s="53"/>
      <c r="AW40" s="109">
        <v>115.995036268135</v>
      </c>
      <c r="AX40" s="53"/>
      <c r="AY40" s="109">
        <v>94.809232814868096</v>
      </c>
      <c r="AZ40" s="53"/>
      <c r="BA40" s="109">
        <v>97.202393240495795</v>
      </c>
      <c r="BB40" s="53"/>
      <c r="BC40" s="109">
        <v>103.679383151764</v>
      </c>
      <c r="BD40" s="53"/>
      <c r="BE40" s="109">
        <v>109.61040249355</v>
      </c>
      <c r="BF40" s="53"/>
      <c r="BG40" s="109">
        <v>138.271217103998</v>
      </c>
      <c r="BH40" s="53"/>
      <c r="BI40" s="109">
        <v>148.98670045054999</v>
      </c>
      <c r="BJ40" s="53"/>
      <c r="BK40" s="109">
        <v>158.373452561384</v>
      </c>
      <c r="BL40" s="53"/>
      <c r="BM40" s="109">
        <v>161.832478957653</v>
      </c>
      <c r="BN40" s="53"/>
      <c r="BO40" s="109">
        <v>179.488773481941</v>
      </c>
      <c r="BP40" s="53"/>
      <c r="BQ40" s="109">
        <v>177.49759279983701</v>
      </c>
      <c r="BR40" s="53"/>
      <c r="BS40" s="109">
        <v>213.226503533098</v>
      </c>
      <c r="BT40" s="53"/>
      <c r="BU40" s="109">
        <f t="shared" si="49"/>
        <v>1698.9731668572738</v>
      </c>
      <c r="BV40" s="53"/>
      <c r="BW40" s="401"/>
      <c r="BX40" s="429"/>
      <c r="BY40" s="429"/>
      <c r="BZ40" s="429"/>
      <c r="CA40" s="429"/>
      <c r="CB40" s="429"/>
      <c r="CC40" s="429"/>
      <c r="CD40" s="429"/>
      <c r="CE40" s="429"/>
      <c r="CF40" s="429"/>
      <c r="CG40" s="429"/>
      <c r="CH40" s="429"/>
      <c r="CI40" s="429"/>
      <c r="CJ40" s="54"/>
    </row>
    <row r="41" spans="1:88" ht="28.8" customHeight="1">
      <c r="A41" s="741" t="s">
        <v>101</v>
      </c>
      <c r="B41" s="71" t="s">
        <v>630</v>
      </c>
      <c r="C41" s="109">
        <v>177.96058587679701</v>
      </c>
      <c r="D41" s="53">
        <f t="shared" si="25"/>
        <v>1.9096161730901451</v>
      </c>
      <c r="E41" s="109">
        <v>185.91673579259501</v>
      </c>
      <c r="F41" s="53">
        <f t="shared" si="26"/>
        <v>0.94004836025891958</v>
      </c>
      <c r="G41" s="109">
        <v>218.998950110263</v>
      </c>
      <c r="H41" s="53">
        <f t="shared" si="27"/>
        <v>1.1162308001407646</v>
      </c>
      <c r="I41" s="109">
        <v>218.21129395088701</v>
      </c>
      <c r="J41" s="53">
        <f t="shared" si="28"/>
        <v>0.53219820476603852</v>
      </c>
      <c r="K41" s="109">
        <v>222.85370587143899</v>
      </c>
      <c r="L41" s="53">
        <f t="shared" si="29"/>
        <v>0.51145857157244001</v>
      </c>
      <c r="M41" s="109">
        <v>234.260031939009</v>
      </c>
      <c r="N41" s="53">
        <f t="shared" si="30"/>
        <v>0.67745921671060505</v>
      </c>
      <c r="O41" s="109">
        <v>256.80991744215601</v>
      </c>
      <c r="P41" s="53">
        <f t="shared" si="31"/>
        <v>0.75987718046866148</v>
      </c>
      <c r="Q41" s="126"/>
      <c r="R41" s="126"/>
      <c r="S41" s="109">
        <f t="shared" si="32"/>
        <v>1515.0112209831459</v>
      </c>
      <c r="T41" s="53">
        <f t="shared" si="33"/>
        <v>0.54835886768141129</v>
      </c>
      <c r="U41" s="109">
        <f t="shared" si="34"/>
        <v>689.9909286676384</v>
      </c>
      <c r="V41" s="109">
        <v>61.162907851104897</v>
      </c>
      <c r="W41" s="53">
        <f t="shared" si="35"/>
        <v>-0.37068293568335819</v>
      </c>
      <c r="X41" s="109">
        <v>95.830980093600601</v>
      </c>
      <c r="Y41" s="53">
        <f t="shared" si="36"/>
        <v>0.38614551795235341</v>
      </c>
      <c r="Z41" s="109">
        <v>103.485380751332</v>
      </c>
      <c r="AA41" s="53">
        <f t="shared" si="37"/>
        <v>0.18011384824847876</v>
      </c>
      <c r="AB41" s="109">
        <v>142.41714503523201</v>
      </c>
      <c r="AC41" s="53">
        <f t="shared" si="38"/>
        <v>0.53846527306815939</v>
      </c>
      <c r="AD41" s="109">
        <v>147.442814552035</v>
      </c>
      <c r="AE41" s="53">
        <f t="shared" si="39"/>
        <v>0.5762898642085228</v>
      </c>
      <c r="AF41" s="109">
        <v>139.65170038433399</v>
      </c>
      <c r="AG41" s="53">
        <f t="shared" si="40"/>
        <v>0.25111608480223246</v>
      </c>
      <c r="AH41" s="109">
        <v>145.92490901766601</v>
      </c>
      <c r="AI41" s="53">
        <f t="shared" si="41"/>
        <v>0.22222667638348392</v>
      </c>
      <c r="AJ41" s="109">
        <v>142.546747833903</v>
      </c>
      <c r="AK41" s="53">
        <f t="shared" si="42"/>
        <v>0.15533365796976972</v>
      </c>
      <c r="AL41" s="109">
        <v>128.90593767141999</v>
      </c>
      <c r="AM41" s="53">
        <f t="shared" si="43"/>
        <v>0.16482436675219403</v>
      </c>
      <c r="AN41" s="109">
        <v>155.45053567174199</v>
      </c>
      <c r="AO41" s="53">
        <f t="shared" si="44"/>
        <v>0.2975986798962349</v>
      </c>
      <c r="AP41" s="109">
        <v>133.31513992329701</v>
      </c>
      <c r="AQ41" s="53">
        <f t="shared" si="45"/>
        <v>0.16510082286154582</v>
      </c>
      <c r="AR41" s="109">
        <v>167.68002018921101</v>
      </c>
      <c r="AS41" s="53">
        <f t="shared" si="46"/>
        <v>0.30460371749143889</v>
      </c>
      <c r="AT41" s="109">
        <f t="shared" si="47"/>
        <v>1563.8142189748773</v>
      </c>
      <c r="AU41" s="53">
        <f t="shared" si="48"/>
        <v>0.23335307380737436</v>
      </c>
      <c r="AV41" s="53"/>
      <c r="AW41" s="109">
        <v>97.189336376123904</v>
      </c>
      <c r="AX41" s="53"/>
      <c r="AY41" s="109">
        <v>69.134862720015406</v>
      </c>
      <c r="AZ41" s="53"/>
      <c r="BA41" s="109">
        <v>87.691014646531499</v>
      </c>
      <c r="BB41" s="53"/>
      <c r="BC41" s="109">
        <v>92.570919557520895</v>
      </c>
      <c r="BD41" s="53"/>
      <c r="BE41" s="109">
        <v>93.537881515255506</v>
      </c>
      <c r="BF41" s="53"/>
      <c r="BG41" s="109">
        <v>111.62169688387399</v>
      </c>
      <c r="BH41" s="53"/>
      <c r="BI41" s="109">
        <v>119.392672273732</v>
      </c>
      <c r="BJ41" s="53"/>
      <c r="BK41" s="109">
        <v>123.38145508925599</v>
      </c>
      <c r="BL41" s="53"/>
      <c r="BM41" s="109">
        <v>110.665557272673</v>
      </c>
      <c r="BN41" s="53"/>
      <c r="BO41" s="109">
        <v>119.798623472839</v>
      </c>
      <c r="BP41" s="53"/>
      <c r="BQ41" s="109">
        <v>114.423693904763</v>
      </c>
      <c r="BR41" s="53"/>
      <c r="BS41" s="109">
        <v>128.52946679596701</v>
      </c>
      <c r="BT41" s="53"/>
      <c r="BU41" s="109">
        <f t="shared" si="49"/>
        <v>1267.9371805085511</v>
      </c>
      <c r="BV41" s="53"/>
      <c r="BW41" s="401"/>
      <c r="BX41" s="319"/>
      <c r="BY41" s="319"/>
      <c r="BZ41" s="319"/>
      <c r="CA41" s="319"/>
      <c r="CB41" s="319"/>
      <c r="CC41" s="319"/>
      <c r="CD41" s="319"/>
      <c r="CE41" s="319"/>
      <c r="CF41" s="319"/>
      <c r="CG41" s="319"/>
      <c r="CH41" s="319"/>
      <c r="CI41" s="319"/>
      <c r="CJ41" s="54"/>
    </row>
    <row r="42" spans="1:88" ht="28.8" customHeight="1">
      <c r="A42" s="597"/>
      <c r="B42" s="71" t="s">
        <v>631</v>
      </c>
      <c r="C42" s="109">
        <v>780.79594935090699</v>
      </c>
      <c r="D42" s="53">
        <f t="shared" si="25"/>
        <v>1.8394035147919121</v>
      </c>
      <c r="E42" s="109">
        <v>845.27292037028997</v>
      </c>
      <c r="F42" s="53">
        <f t="shared" si="26"/>
        <v>0.98090534205289859</v>
      </c>
      <c r="G42" s="109">
        <v>948.898109802916</v>
      </c>
      <c r="H42" s="53">
        <f t="shared" si="27"/>
        <v>1.0507967818981774</v>
      </c>
      <c r="I42" s="109">
        <v>983.80394831680997</v>
      </c>
      <c r="J42" s="53">
        <f t="shared" si="28"/>
        <v>0.53308368310721144</v>
      </c>
      <c r="K42" s="109">
        <v>1016.63179436058</v>
      </c>
      <c r="L42" s="53">
        <f t="shared" si="29"/>
        <v>0.53469533226705179</v>
      </c>
      <c r="M42" s="109">
        <v>1046.0775040338399</v>
      </c>
      <c r="N42" s="53">
        <f t="shared" si="30"/>
        <v>0.67215591116255635</v>
      </c>
      <c r="O42" s="109">
        <v>1145.23263685913</v>
      </c>
      <c r="P42" s="53">
        <f t="shared" si="31"/>
        <v>0.64745697999485841</v>
      </c>
      <c r="Q42" s="126"/>
      <c r="R42" s="126"/>
      <c r="S42" s="109">
        <f t="shared" si="32"/>
        <v>6766.7128630944726</v>
      </c>
      <c r="T42" s="53">
        <f t="shared" si="33"/>
        <v>0.51222605684557654</v>
      </c>
      <c r="U42" s="109">
        <f t="shared" si="34"/>
        <v>3094.1277799457457</v>
      </c>
      <c r="V42" s="109">
        <v>274.98590647061599</v>
      </c>
      <c r="W42" s="53">
        <f t="shared" si="35"/>
        <v>-0.3543669803829711</v>
      </c>
      <c r="X42" s="109">
        <v>426.71040479617102</v>
      </c>
      <c r="Y42" s="53">
        <f t="shared" si="36"/>
        <v>0.3865035753438133</v>
      </c>
      <c r="Z42" s="109">
        <v>462.69728828257399</v>
      </c>
      <c r="AA42" s="53">
        <f t="shared" si="37"/>
        <v>0.21710217820616684</v>
      </c>
      <c r="AB42" s="109">
        <v>641.71575182566903</v>
      </c>
      <c r="AC42" s="53">
        <f t="shared" si="38"/>
        <v>0.57399142550308024</v>
      </c>
      <c r="AD42" s="109">
        <v>662.43232320177299</v>
      </c>
      <c r="AE42" s="53">
        <f t="shared" si="39"/>
        <v>0.60565135166846273</v>
      </c>
      <c r="AF42" s="109">
        <v>625.58610536894298</v>
      </c>
      <c r="AG42" s="53">
        <f t="shared" si="40"/>
        <v>0.23768939980854165</v>
      </c>
      <c r="AH42" s="109">
        <v>695.15177073862299</v>
      </c>
      <c r="AI42" s="53">
        <f t="shared" si="41"/>
        <v>0.27181414291425909</v>
      </c>
      <c r="AJ42" s="109">
        <v>685.39064327425001</v>
      </c>
      <c r="AK42" s="53">
        <f t="shared" si="42"/>
        <v>0.18766042774968272</v>
      </c>
      <c r="AL42" s="109">
        <v>584.731475575481</v>
      </c>
      <c r="AM42" s="53">
        <f t="shared" si="43"/>
        <v>0.15017802543541592</v>
      </c>
      <c r="AN42" s="109">
        <v>707.82921466500704</v>
      </c>
      <c r="AO42" s="53">
        <f t="shared" si="44"/>
        <v>0.28395404158890325</v>
      </c>
      <c r="AP42" s="109">
        <v>608.76858846920402</v>
      </c>
      <c r="AQ42" s="53">
        <f t="shared" si="45"/>
        <v>0.147746568658085</v>
      </c>
      <c r="AR42" s="109">
        <v>772.48124871583195</v>
      </c>
      <c r="AS42" s="53">
        <f t="shared" si="46"/>
        <v>0.28214862743494851</v>
      </c>
      <c r="AT42" s="109">
        <f t="shared" si="47"/>
        <v>7148.4807213841432</v>
      </c>
      <c r="AU42" s="53">
        <f t="shared" si="48"/>
        <v>0.24196339925510091</v>
      </c>
      <c r="AV42" s="53"/>
      <c r="AW42" s="109">
        <v>425.91673305948598</v>
      </c>
      <c r="AX42" s="53"/>
      <c r="AY42" s="109">
        <v>307.76004648264899</v>
      </c>
      <c r="AZ42" s="53"/>
      <c r="BA42" s="109">
        <v>380.16305990391299</v>
      </c>
      <c r="BB42" s="53"/>
      <c r="BC42" s="109">
        <v>407.69964907563798</v>
      </c>
      <c r="BD42" s="53"/>
      <c r="BE42" s="109">
        <v>412.56299041097998</v>
      </c>
      <c r="BF42" s="53"/>
      <c r="BG42" s="109">
        <v>505.44676674593399</v>
      </c>
      <c r="BH42" s="53"/>
      <c r="BI42" s="109">
        <v>546.58282785387098</v>
      </c>
      <c r="BJ42" s="53"/>
      <c r="BK42" s="109">
        <v>577.09310444307096</v>
      </c>
      <c r="BL42" s="53"/>
      <c r="BM42" s="109">
        <v>508.383452513034</v>
      </c>
      <c r="BN42" s="53"/>
      <c r="BO42" s="109">
        <v>551.28859113139504</v>
      </c>
      <c r="BP42" s="53"/>
      <c r="BQ42" s="109">
        <v>530.40331820025403</v>
      </c>
      <c r="BR42" s="53"/>
      <c r="BS42" s="109">
        <v>602.48962732288601</v>
      </c>
      <c r="BT42" s="53"/>
      <c r="BU42" s="109">
        <f t="shared" si="49"/>
        <v>5755.7901671431109</v>
      </c>
      <c r="BV42" s="53"/>
      <c r="BW42" s="401"/>
      <c r="BX42" s="564"/>
      <c r="BY42" s="564"/>
      <c r="BZ42" s="564"/>
      <c r="CA42" s="564"/>
      <c r="CB42" s="564"/>
      <c r="CC42" s="564"/>
      <c r="CD42" s="564"/>
      <c r="CE42" s="564"/>
      <c r="CF42" s="564"/>
      <c r="CG42" s="564"/>
      <c r="CH42" s="564"/>
      <c r="CI42" s="564"/>
      <c r="CJ42" s="54"/>
    </row>
    <row r="43" spans="1:88" ht="28.8" customHeight="1">
      <c r="A43" s="597"/>
      <c r="B43" s="71" t="s">
        <v>632</v>
      </c>
      <c r="C43" s="109">
        <v>144.547188336343</v>
      </c>
      <c r="D43" s="53">
        <f t="shared" si="25"/>
        <v>1.4364839314949531</v>
      </c>
      <c r="E43" s="109">
        <v>152.26046471371299</v>
      </c>
      <c r="F43" s="53">
        <f t="shared" si="26"/>
        <v>0.6716100932718474</v>
      </c>
      <c r="G43" s="109">
        <v>182.51971429110699</v>
      </c>
      <c r="H43" s="53">
        <f t="shared" si="27"/>
        <v>0.87167602928462329</v>
      </c>
      <c r="I43" s="109">
        <v>182.861813843693</v>
      </c>
      <c r="J43" s="53">
        <f t="shared" si="28"/>
        <v>0.37132523052894517</v>
      </c>
      <c r="K43" s="109">
        <v>184.414373679325</v>
      </c>
      <c r="L43" s="53">
        <f t="shared" si="29"/>
        <v>0.32220996659890289</v>
      </c>
      <c r="M43" s="109">
        <v>192.83772316284299</v>
      </c>
      <c r="N43" s="53">
        <f t="shared" si="30"/>
        <v>0.44627541552960315</v>
      </c>
      <c r="O43" s="109">
        <v>212.17481874449001</v>
      </c>
      <c r="P43" s="53">
        <f t="shared" si="31"/>
        <v>0.75387138603904225</v>
      </c>
      <c r="Q43" s="126"/>
      <c r="R43" s="126"/>
      <c r="S43" s="109">
        <f t="shared" si="32"/>
        <v>1251.6160967715141</v>
      </c>
      <c r="T43" s="53">
        <f t="shared" si="33"/>
        <v>0.41547016965836869</v>
      </c>
      <c r="U43" s="109">
        <f t="shared" si="34"/>
        <v>654.08413801991264</v>
      </c>
      <c r="V43" s="109">
        <v>59.326140619221398</v>
      </c>
      <c r="W43" s="53">
        <f t="shared" si="35"/>
        <v>-0.36376832900614797</v>
      </c>
      <c r="X43" s="109">
        <v>91.086112321619893</v>
      </c>
      <c r="Y43" s="53">
        <f t="shared" si="36"/>
        <v>0.36884250490075399</v>
      </c>
      <c r="Z43" s="109">
        <v>97.516723746720302</v>
      </c>
      <c r="AA43" s="53">
        <f t="shared" si="37"/>
        <v>0.16900361867578018</v>
      </c>
      <c r="AB43" s="109">
        <v>133.346787306728</v>
      </c>
      <c r="AC43" s="53">
        <f t="shared" si="38"/>
        <v>0.5147587117151553</v>
      </c>
      <c r="AD43" s="109">
        <v>139.474348505851</v>
      </c>
      <c r="AE43" s="53">
        <f t="shared" si="39"/>
        <v>0.57661549962004566</v>
      </c>
      <c r="AF43" s="109">
        <v>133.33402551977201</v>
      </c>
      <c r="AG43" s="53">
        <f t="shared" si="40"/>
        <v>0.22981487377908683</v>
      </c>
      <c r="AH43" s="109">
        <v>120.975129894597</v>
      </c>
      <c r="AI43" s="53">
        <f t="shared" si="41"/>
        <v>4.2628419934104711E-2</v>
      </c>
      <c r="AJ43" s="109">
        <v>109.18126473733599</v>
      </c>
      <c r="AK43" s="53">
        <f t="shared" si="42"/>
        <v>-0.10249494435028095</v>
      </c>
      <c r="AL43" s="109">
        <v>97.522480735763594</v>
      </c>
      <c r="AM43" s="53">
        <f t="shared" si="43"/>
        <v>-9.3145998332086144E-2</v>
      </c>
      <c r="AN43" s="109">
        <v>129.44178375195</v>
      </c>
      <c r="AO43" s="53">
        <f t="shared" si="44"/>
        <v>0.11213564221333905</v>
      </c>
      <c r="AP43" s="109">
        <v>109.04804380136601</v>
      </c>
      <c r="AQ43" s="53">
        <f t="shared" si="45"/>
        <v>-2.2736031485839914E-2</v>
      </c>
      <c r="AR43" s="109">
        <v>136.69298638401199</v>
      </c>
      <c r="AS43" s="53">
        <f t="shared" si="46"/>
        <v>8.5712282246644289E-2</v>
      </c>
      <c r="AT43" s="109">
        <f t="shared" si="47"/>
        <v>1356.945827324937</v>
      </c>
      <c r="AU43" s="53">
        <f t="shared" si="48"/>
        <v>0.10571032694188776</v>
      </c>
      <c r="AV43" s="53"/>
      <c r="AW43" s="109">
        <v>93.246129238660103</v>
      </c>
      <c r="AX43" s="53"/>
      <c r="AY43" s="109">
        <v>66.542434206646703</v>
      </c>
      <c r="AZ43" s="53"/>
      <c r="BA43" s="109">
        <v>83.418667135679996</v>
      </c>
      <c r="BB43" s="53"/>
      <c r="BC43" s="109">
        <v>88.031701864741194</v>
      </c>
      <c r="BD43" s="53"/>
      <c r="BE43" s="109">
        <v>88.464402728162597</v>
      </c>
      <c r="BF43" s="53"/>
      <c r="BG43" s="109">
        <v>108.41796465678701</v>
      </c>
      <c r="BH43" s="53"/>
      <c r="BI43" s="109">
        <v>116.028997082434</v>
      </c>
      <c r="BJ43" s="53"/>
      <c r="BK43" s="109">
        <v>121.64974899032499</v>
      </c>
      <c r="BL43" s="53"/>
      <c r="BM43" s="109">
        <v>107.539339911824</v>
      </c>
      <c r="BN43" s="53"/>
      <c r="BO43" s="109">
        <v>116.390284456974</v>
      </c>
      <c r="BP43" s="53"/>
      <c r="BQ43" s="109">
        <v>111.585044895458</v>
      </c>
      <c r="BR43" s="53"/>
      <c r="BS43" s="109">
        <v>125.90166715361801</v>
      </c>
      <c r="BT43" s="53"/>
      <c r="BU43" s="109">
        <f t="shared" si="49"/>
        <v>1227.2163823213104</v>
      </c>
      <c r="BV43" s="53"/>
      <c r="BW43" s="401"/>
      <c r="BX43" s="564"/>
      <c r="BY43" s="564"/>
      <c r="BZ43" s="564"/>
      <c r="CA43" s="564"/>
      <c r="CB43" s="564"/>
      <c r="CC43" s="564"/>
      <c r="CD43" s="564"/>
      <c r="CE43" s="564"/>
      <c r="CF43" s="564"/>
      <c r="CG43" s="564"/>
      <c r="CH43" s="564"/>
      <c r="CI43" s="564"/>
      <c r="CJ43" s="54"/>
    </row>
    <row r="44" spans="1:88" ht="28.8" customHeight="1">
      <c r="A44" s="598"/>
      <c r="B44" s="71" t="s">
        <v>471</v>
      </c>
      <c r="C44" s="109">
        <v>392.75440124014801</v>
      </c>
      <c r="D44" s="53">
        <f t="shared" si="25"/>
        <v>1.3962296171986197</v>
      </c>
      <c r="E44" s="109">
        <v>452.11557233583602</v>
      </c>
      <c r="F44" s="53">
        <f t="shared" si="26"/>
        <v>0.87751199590773066</v>
      </c>
      <c r="G44" s="109">
        <v>532.27542933441202</v>
      </c>
      <c r="H44" s="53">
        <f t="shared" si="27"/>
        <v>1.0484331535830194</v>
      </c>
      <c r="I44" s="109">
        <v>586.84883705636003</v>
      </c>
      <c r="J44" s="53">
        <f t="shared" si="28"/>
        <v>0.59918818628438708</v>
      </c>
      <c r="K44" s="109">
        <v>598.76650826141702</v>
      </c>
      <c r="L44" s="53">
        <f t="shared" si="29"/>
        <v>0.57309321794665102</v>
      </c>
      <c r="M44" s="109">
        <v>588.59287037551803</v>
      </c>
      <c r="N44" s="53">
        <f t="shared" si="30"/>
        <v>0.58057475699937711</v>
      </c>
      <c r="O44" s="109">
        <v>651.70762911588201</v>
      </c>
      <c r="P44" s="53">
        <f t="shared" si="31"/>
        <v>0.95067366938595632</v>
      </c>
      <c r="Q44" s="126"/>
      <c r="R44" s="126"/>
      <c r="S44" s="109">
        <f t="shared" si="32"/>
        <v>3803.0612477195732</v>
      </c>
      <c r="T44" s="53">
        <f t="shared" si="33"/>
        <v>0.5639474682174539</v>
      </c>
      <c r="U44" s="109">
        <f t="shared" si="34"/>
        <v>1784.5444134268691</v>
      </c>
      <c r="V44" s="109">
        <v>163.90516101679299</v>
      </c>
      <c r="W44" s="53">
        <f t="shared" si="35"/>
        <v>-0.31063608133920662</v>
      </c>
      <c r="X44" s="109">
        <v>240.80569036111501</v>
      </c>
      <c r="Y44" s="53">
        <f t="shared" si="36"/>
        <v>0.25477084985939347</v>
      </c>
      <c r="Z44" s="109">
        <v>259.845154528661</v>
      </c>
      <c r="AA44" s="53">
        <f t="shared" si="37"/>
        <v>0.2441285777566693</v>
      </c>
      <c r="AB44" s="109">
        <v>366.96671604351098</v>
      </c>
      <c r="AC44" s="53">
        <f t="shared" si="38"/>
        <v>0.65897598940637869</v>
      </c>
      <c r="AD44" s="109">
        <v>380.63002333897498</v>
      </c>
      <c r="AE44" s="53">
        <f t="shared" si="39"/>
        <v>0.70971750959321378</v>
      </c>
      <c r="AF44" s="109">
        <v>372.39166813781401</v>
      </c>
      <c r="AG44" s="53">
        <f t="shared" si="40"/>
        <v>0.16011807194512229</v>
      </c>
      <c r="AH44" s="109">
        <v>334.093620754634</v>
      </c>
      <c r="AI44" s="53">
        <f t="shared" si="41"/>
        <v>-4.2501904361235021E-2</v>
      </c>
      <c r="AJ44" s="109">
        <v>313.06848090637402</v>
      </c>
      <c r="AK44" s="53">
        <f t="shared" si="42"/>
        <v>-0.20950557604342468</v>
      </c>
      <c r="AL44" s="109">
        <v>255.57734229798899</v>
      </c>
      <c r="AM44" s="53">
        <f t="shared" si="43"/>
        <v>-0.22692721827641527</v>
      </c>
      <c r="AN44" s="109">
        <v>354.36671268762501</v>
      </c>
      <c r="AO44" s="53">
        <f t="shared" si="44"/>
        <v>-6.1181090444188957E-3</v>
      </c>
      <c r="AP44" s="109">
        <v>309.33184618538002</v>
      </c>
      <c r="AQ44" s="53">
        <f t="shared" si="45"/>
        <v>-0.11835376272424003</v>
      </c>
      <c r="AR44" s="109">
        <v>402.82516868869197</v>
      </c>
      <c r="AS44" s="53">
        <f t="shared" si="46"/>
        <v>-3.9823817683927509E-2</v>
      </c>
      <c r="AT44" s="109">
        <f t="shared" si="47"/>
        <v>3753.8075849475631</v>
      </c>
      <c r="AU44" s="53">
        <f t="shared" si="48"/>
        <v>4.1030651152519582E-2</v>
      </c>
      <c r="AV44" s="53"/>
      <c r="AW44" s="109">
        <v>237.76289501081899</v>
      </c>
      <c r="AX44" s="53"/>
      <c r="AY44" s="109">
        <v>191.91208529278401</v>
      </c>
      <c r="AZ44" s="53"/>
      <c r="BA44" s="109">
        <v>208.85715445681399</v>
      </c>
      <c r="BB44" s="53"/>
      <c r="BC44" s="109">
        <v>221.20073972548599</v>
      </c>
      <c r="BD44" s="53"/>
      <c r="BE44" s="109">
        <v>222.62743476817801</v>
      </c>
      <c r="BF44" s="53"/>
      <c r="BG44" s="109">
        <v>320.994627308443</v>
      </c>
      <c r="BH44" s="53"/>
      <c r="BI44" s="109">
        <v>348.92353548938797</v>
      </c>
      <c r="BJ44" s="53"/>
      <c r="BK44" s="109">
        <v>396.04135262511602</v>
      </c>
      <c r="BL44" s="53"/>
      <c r="BM44" s="109">
        <v>330.59932821353902</v>
      </c>
      <c r="BN44" s="53"/>
      <c r="BO44" s="109">
        <v>356.54811292206398</v>
      </c>
      <c r="BP44" s="53"/>
      <c r="BQ44" s="109">
        <v>350.85710470585002</v>
      </c>
      <c r="BR44" s="53"/>
      <c r="BS44" s="109">
        <v>419.53255674080998</v>
      </c>
      <c r="BT44" s="53"/>
      <c r="BU44" s="109">
        <f t="shared" si="49"/>
        <v>3605.8569272592908</v>
      </c>
      <c r="BV44" s="53"/>
      <c r="BW44" s="401"/>
      <c r="BX44" s="564"/>
      <c r="BY44" s="564"/>
      <c r="BZ44" s="564"/>
      <c r="CA44" s="564"/>
      <c r="CB44" s="564"/>
      <c r="CC44" s="564"/>
      <c r="CD44" s="564"/>
      <c r="CE44" s="564"/>
      <c r="CF44" s="564"/>
      <c r="CG44" s="564"/>
      <c r="CH44" s="564"/>
      <c r="CI44" s="564"/>
      <c r="CJ44" s="54"/>
    </row>
    <row r="45" spans="1:88" ht="28.8" customHeight="1">
      <c r="A45" s="741" t="s">
        <v>102</v>
      </c>
      <c r="B45" s="71" t="s">
        <v>630</v>
      </c>
      <c r="C45" s="109">
        <v>141.62628301540801</v>
      </c>
      <c r="D45" s="53">
        <f t="shared" si="25"/>
        <v>1.7544414155307924</v>
      </c>
      <c r="E45" s="109">
        <v>158.75334537556699</v>
      </c>
      <c r="F45" s="53">
        <f t="shared" si="26"/>
        <v>1.8618750562887501</v>
      </c>
      <c r="G45" s="109">
        <v>160.677518836719</v>
      </c>
      <c r="H45" s="53">
        <f t="shared" si="27"/>
        <v>1.8608599680083686</v>
      </c>
      <c r="I45" s="109">
        <v>160.679757248665</v>
      </c>
      <c r="J45" s="53">
        <f t="shared" si="28"/>
        <v>1.4016607904874898</v>
      </c>
      <c r="K45" s="109">
        <v>169.33752868605899</v>
      </c>
      <c r="L45" s="53">
        <f t="shared" si="29"/>
        <v>1.2264736624908399</v>
      </c>
      <c r="M45" s="109">
        <v>171.118960856776</v>
      </c>
      <c r="N45" s="53">
        <f t="shared" si="30"/>
        <v>1.0447631201103258</v>
      </c>
      <c r="O45" s="109">
        <v>183.744188195329</v>
      </c>
      <c r="P45" s="53">
        <f t="shared" si="31"/>
        <v>1.1538980709095661</v>
      </c>
      <c r="Q45" s="126"/>
      <c r="R45" s="126"/>
      <c r="S45" s="109">
        <f t="shared" si="32"/>
        <v>1145.937582214523</v>
      </c>
      <c r="T45" s="53">
        <f t="shared" si="33"/>
        <v>1.0250626438175305</v>
      </c>
      <c r="U45" s="109">
        <f t="shared" si="34"/>
        <v>389.69971151859323</v>
      </c>
      <c r="V45" s="109">
        <v>51.417424315817598</v>
      </c>
      <c r="W45" s="53">
        <f t="shared" si="35"/>
        <v>-0.4593893880443537</v>
      </c>
      <c r="X45" s="109">
        <v>55.4717946287413</v>
      </c>
      <c r="Y45" s="53">
        <f t="shared" si="36"/>
        <v>-0.36216118533691422</v>
      </c>
      <c r="Z45" s="109">
        <v>56.164062776053001</v>
      </c>
      <c r="AA45" s="53">
        <f t="shared" si="37"/>
        <v>-0.28452201227418816</v>
      </c>
      <c r="AB45" s="109">
        <v>66.903601826322102</v>
      </c>
      <c r="AC45" s="53">
        <f t="shared" si="38"/>
        <v>-0.20168076749751618</v>
      </c>
      <c r="AD45" s="109">
        <v>76.056380786743603</v>
      </c>
      <c r="AE45" s="53">
        <f t="shared" si="39"/>
        <v>-7.9163410661499678E-2</v>
      </c>
      <c r="AF45" s="109">
        <v>83.686447184915593</v>
      </c>
      <c r="AG45" s="53">
        <f t="shared" si="40"/>
        <v>-0.13598334358148889</v>
      </c>
      <c r="AH45" s="109">
        <v>85.307745374290604</v>
      </c>
      <c r="AI45" s="53">
        <f t="shared" si="41"/>
        <v>-0.13122154272010877</v>
      </c>
      <c r="AJ45" s="109">
        <v>90.870139888155904</v>
      </c>
      <c r="AK45" s="53">
        <f t="shared" si="42"/>
        <v>-0.15307749684480132</v>
      </c>
      <c r="AL45" s="109">
        <v>79.5682578301045</v>
      </c>
      <c r="AM45" s="53">
        <f t="shared" si="43"/>
        <v>-0.17690842832021891</v>
      </c>
      <c r="AN45" s="109">
        <v>99.9403404712655</v>
      </c>
      <c r="AO45" s="53">
        <f t="shared" si="44"/>
        <v>-3.3168050355121825E-2</v>
      </c>
      <c r="AP45" s="109">
        <v>92.298350515865806</v>
      </c>
      <c r="AQ45" s="53">
        <f t="shared" si="45"/>
        <v>-9.1580253341010276E-2</v>
      </c>
      <c r="AR45" s="109">
        <v>112.94251798603101</v>
      </c>
      <c r="AS45" s="53">
        <f t="shared" si="46"/>
        <v>-6.9759913715005117E-2</v>
      </c>
      <c r="AT45" s="109">
        <f t="shared" si="47"/>
        <v>950.62706358430648</v>
      </c>
      <c r="AU45" s="53">
        <f t="shared" si="48"/>
        <v>-0.17507241766362713</v>
      </c>
      <c r="AV45" s="53"/>
      <c r="AW45" s="109">
        <v>95.109905685750903</v>
      </c>
      <c r="AX45" s="53"/>
      <c r="AY45" s="109">
        <v>86.968358390108605</v>
      </c>
      <c r="AZ45" s="53"/>
      <c r="BA45" s="109">
        <v>78.498659273325401</v>
      </c>
      <c r="BB45" s="53"/>
      <c r="BC45" s="109">
        <v>83.805574389834007</v>
      </c>
      <c r="BD45" s="53"/>
      <c r="BE45" s="109">
        <v>82.594872605333904</v>
      </c>
      <c r="BF45" s="53"/>
      <c r="BG45" s="109">
        <v>96.857446628181293</v>
      </c>
      <c r="BH45" s="53"/>
      <c r="BI45" s="109">
        <v>98.192749439696698</v>
      </c>
      <c r="BJ45" s="53"/>
      <c r="BK45" s="109">
        <v>107.294515790548</v>
      </c>
      <c r="BL45" s="53"/>
      <c r="BM45" s="109">
        <v>96.669994649222403</v>
      </c>
      <c r="BN45" s="53"/>
      <c r="BO45" s="109">
        <v>103.36888484909301</v>
      </c>
      <c r="BP45" s="53"/>
      <c r="BQ45" s="109">
        <v>101.60319704115101</v>
      </c>
      <c r="BR45" s="53"/>
      <c r="BS45" s="109">
        <v>121.412224275432</v>
      </c>
      <c r="BT45" s="53"/>
      <c r="BU45" s="109">
        <f t="shared" si="49"/>
        <v>1152.3763830176772</v>
      </c>
      <c r="BV45" s="53"/>
      <c r="BW45" s="40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54"/>
    </row>
    <row r="46" spans="1:88" ht="28.8" customHeight="1">
      <c r="A46" s="597"/>
      <c r="B46" s="71" t="s">
        <v>631</v>
      </c>
      <c r="C46" s="109">
        <v>690.42271701300103</v>
      </c>
      <c r="D46" s="53">
        <f t="shared" si="25"/>
        <v>1.4085782412145194</v>
      </c>
      <c r="E46" s="109">
        <v>806.861406172074</v>
      </c>
      <c r="F46" s="53">
        <f t="shared" si="26"/>
        <v>1.7683271762559869</v>
      </c>
      <c r="G46" s="109">
        <v>793.13676873387396</v>
      </c>
      <c r="H46" s="53">
        <f t="shared" si="27"/>
        <v>1.7227867339968399</v>
      </c>
      <c r="I46" s="109">
        <v>829.60559322530605</v>
      </c>
      <c r="J46" s="53">
        <f t="shared" si="28"/>
        <v>1.372377293873499</v>
      </c>
      <c r="K46" s="109">
        <v>877.48187075082001</v>
      </c>
      <c r="L46" s="53">
        <f t="shared" si="29"/>
        <v>1.2137399623092828</v>
      </c>
      <c r="M46" s="109">
        <v>880.47201426428103</v>
      </c>
      <c r="N46" s="53">
        <f t="shared" si="30"/>
        <v>1.1746822214529673</v>
      </c>
      <c r="O46" s="109">
        <v>942.224953892857</v>
      </c>
      <c r="P46" s="53">
        <f t="shared" si="31"/>
        <v>1.409470587699436</v>
      </c>
      <c r="Q46" s="126"/>
      <c r="R46" s="126"/>
      <c r="S46" s="109">
        <f t="shared" si="32"/>
        <v>5820.2053240522137</v>
      </c>
      <c r="T46" s="53">
        <f t="shared" si="33"/>
        <v>1.0504711865753578</v>
      </c>
      <c r="U46" s="109">
        <f t="shared" si="34"/>
        <v>2020.3567302406771</v>
      </c>
      <c r="V46" s="109">
        <v>286.65156281776302</v>
      </c>
      <c r="W46" s="53">
        <f t="shared" si="35"/>
        <v>-0.4268857183778404</v>
      </c>
      <c r="X46" s="109">
        <v>291.46172211599298</v>
      </c>
      <c r="Y46" s="53">
        <f t="shared" si="36"/>
        <v>-0.37262981713660859</v>
      </c>
      <c r="Z46" s="109">
        <v>291.29595749484599</v>
      </c>
      <c r="AA46" s="53">
        <f t="shared" si="37"/>
        <v>-0.1924832605832949</v>
      </c>
      <c r="AB46" s="109">
        <v>349.693784107488</v>
      </c>
      <c r="AC46" s="53">
        <f t="shared" si="38"/>
        <v>-0.1061937634954675</v>
      </c>
      <c r="AD46" s="109">
        <v>396.37983037333203</v>
      </c>
      <c r="AE46" s="53">
        <f t="shared" si="39"/>
        <v>2.6478501155352552E-2</v>
      </c>
      <c r="AF46" s="109">
        <v>404.87387333125503</v>
      </c>
      <c r="AG46" s="53">
        <f t="shared" si="40"/>
        <v>-0.12912851845357087</v>
      </c>
      <c r="AH46" s="109">
        <v>391.05061448062497</v>
      </c>
      <c r="AI46" s="53">
        <f t="shared" si="41"/>
        <v>-0.16354630825523686</v>
      </c>
      <c r="AJ46" s="109">
        <v>427.06478898030099</v>
      </c>
      <c r="AK46" s="53">
        <f t="shared" si="42"/>
        <v>-0.18644192545432503</v>
      </c>
      <c r="AL46" s="109">
        <v>370.91656210139303</v>
      </c>
      <c r="AM46" s="53">
        <f t="shared" si="43"/>
        <v>-0.20150184708090868</v>
      </c>
      <c r="AN46" s="109">
        <v>493.44812415921803</v>
      </c>
      <c r="AO46" s="53">
        <f t="shared" si="44"/>
        <v>-2.1369765614735914E-2</v>
      </c>
      <c r="AP46" s="109">
        <v>438.32883540206802</v>
      </c>
      <c r="AQ46" s="53">
        <f t="shared" si="45"/>
        <v>-0.13825525452439213</v>
      </c>
      <c r="AR46" s="109">
        <v>571.20113009008003</v>
      </c>
      <c r="AS46" s="53">
        <f t="shared" si="46"/>
        <v>-7.0699825772985281E-2</v>
      </c>
      <c r="AT46" s="109">
        <f t="shared" si="47"/>
        <v>4712.3667854543628</v>
      </c>
      <c r="AU46" s="53">
        <f t="shared" si="48"/>
        <v>-0.16628786406378937</v>
      </c>
      <c r="AV46" s="53"/>
      <c r="AW46" s="109">
        <v>500.16475249302101</v>
      </c>
      <c r="AX46" s="53"/>
      <c r="AY46" s="109">
        <v>464.57694368853703</v>
      </c>
      <c r="AZ46" s="53"/>
      <c r="BA46" s="109">
        <v>360.73054993913598</v>
      </c>
      <c r="BB46" s="53"/>
      <c r="BC46" s="109">
        <v>391.24115476644999</v>
      </c>
      <c r="BD46" s="53"/>
      <c r="BE46" s="109">
        <v>386.15502412099897</v>
      </c>
      <c r="BF46" s="53"/>
      <c r="BG46" s="109">
        <v>464.90656992500197</v>
      </c>
      <c r="BH46" s="53"/>
      <c r="BI46" s="109">
        <v>467.51017819639299</v>
      </c>
      <c r="BJ46" s="53"/>
      <c r="BK46" s="109">
        <v>524.93460804109395</v>
      </c>
      <c r="BL46" s="53"/>
      <c r="BM46" s="109">
        <v>464.51774590263398</v>
      </c>
      <c r="BN46" s="53"/>
      <c r="BO46" s="109">
        <v>504.22325697834401</v>
      </c>
      <c r="BP46" s="53"/>
      <c r="BQ46" s="109">
        <v>508.65275094906298</v>
      </c>
      <c r="BR46" s="53"/>
      <c r="BS46" s="109">
        <v>614.65729366208404</v>
      </c>
      <c r="BT46" s="53"/>
      <c r="BU46" s="109">
        <f t="shared" si="49"/>
        <v>5652.2708286627576</v>
      </c>
      <c r="BV46" s="53"/>
      <c r="BW46" s="401"/>
      <c r="BX46" s="564"/>
      <c r="BY46" s="564"/>
      <c r="BZ46" s="564"/>
      <c r="CA46" s="564"/>
      <c r="CB46" s="564"/>
      <c r="CC46" s="564"/>
      <c r="CD46" s="564"/>
      <c r="CE46" s="564"/>
      <c r="CF46" s="564"/>
      <c r="CG46" s="564"/>
      <c r="CH46" s="564"/>
      <c r="CI46" s="564"/>
      <c r="CJ46" s="54"/>
    </row>
    <row r="47" spans="1:88" ht="28.8" customHeight="1">
      <c r="A47" s="597"/>
      <c r="B47" s="71" t="s">
        <v>632</v>
      </c>
      <c r="C47" s="109">
        <v>124.323342960254</v>
      </c>
      <c r="D47" s="53">
        <f t="shared" si="25"/>
        <v>1.5888404712935684</v>
      </c>
      <c r="E47" s="109">
        <v>140.89198288371199</v>
      </c>
      <c r="F47" s="53">
        <f t="shared" si="26"/>
        <v>1.7751333745118818</v>
      </c>
      <c r="G47" s="109">
        <v>141.96884875319299</v>
      </c>
      <c r="H47" s="53">
        <f t="shared" si="27"/>
        <v>1.7858347013892093</v>
      </c>
      <c r="I47" s="109">
        <v>142.39550262025199</v>
      </c>
      <c r="J47" s="53">
        <f t="shared" si="28"/>
        <v>1.3607358311873781</v>
      </c>
      <c r="K47" s="109">
        <v>148.92287017299199</v>
      </c>
      <c r="L47" s="53">
        <f t="shared" si="29"/>
        <v>1.1274253781787369</v>
      </c>
      <c r="M47" s="109">
        <v>149.784476951394</v>
      </c>
      <c r="N47" s="53">
        <f t="shared" si="30"/>
        <v>0.92681278802907241</v>
      </c>
      <c r="O47" s="109">
        <v>160.60115321341701</v>
      </c>
      <c r="P47" s="53">
        <f t="shared" si="31"/>
        <v>1.1793025713029683</v>
      </c>
      <c r="Q47" s="126"/>
      <c r="R47" s="126"/>
      <c r="S47" s="109">
        <f t="shared" si="32"/>
        <v>1008.888177555214</v>
      </c>
      <c r="T47" s="53">
        <f t="shared" si="33"/>
        <v>0.97991858011341804</v>
      </c>
      <c r="U47" s="109">
        <f t="shared" si="34"/>
        <v>357.80984667647317</v>
      </c>
      <c r="V47" s="109">
        <v>48.022790256416698</v>
      </c>
      <c r="W47" s="53">
        <f t="shared" si="35"/>
        <v>-0.45908984301961731</v>
      </c>
      <c r="X47" s="109">
        <v>50.769445597725003</v>
      </c>
      <c r="Y47" s="53">
        <f t="shared" si="36"/>
        <v>-0.38482007027745546</v>
      </c>
      <c r="Z47" s="109">
        <v>50.960973629339001</v>
      </c>
      <c r="AA47" s="53">
        <f t="shared" si="37"/>
        <v>-0.29855836873075692</v>
      </c>
      <c r="AB47" s="109">
        <v>60.318270574404501</v>
      </c>
      <c r="AC47" s="53">
        <f t="shared" si="38"/>
        <v>-0.22213296223240153</v>
      </c>
      <c r="AD47" s="109">
        <v>70.001454199292795</v>
      </c>
      <c r="AE47" s="53">
        <f t="shared" si="39"/>
        <v>-7.8877152187275978E-2</v>
      </c>
      <c r="AF47" s="109">
        <v>77.736912419295194</v>
      </c>
      <c r="AG47" s="53">
        <f t="shared" si="40"/>
        <v>-0.15068907602634896</v>
      </c>
      <c r="AH47" s="109">
        <v>73.693830002410493</v>
      </c>
      <c r="AI47" s="53">
        <f t="shared" si="41"/>
        <v>-0.20624118483986076</v>
      </c>
      <c r="AJ47" s="109">
        <v>78.056760648504195</v>
      </c>
      <c r="AK47" s="53">
        <f t="shared" si="42"/>
        <v>-0.24159968031233603</v>
      </c>
      <c r="AL47" s="109">
        <v>67.894847496432206</v>
      </c>
      <c r="AM47" s="53">
        <f t="shared" si="43"/>
        <v>-0.25714619986976883</v>
      </c>
      <c r="AN47" s="109">
        <v>83.952737712773498</v>
      </c>
      <c r="AO47" s="53">
        <f t="shared" si="44"/>
        <v>-0.14077740021846752</v>
      </c>
      <c r="AP47" s="109">
        <v>81.815250834340702</v>
      </c>
      <c r="AQ47" s="53">
        <f t="shared" si="45"/>
        <v>-0.15129862942745753</v>
      </c>
      <c r="AR47" s="109">
        <v>100.412442534522</v>
      </c>
      <c r="AS47" s="53">
        <f t="shared" si="46"/>
        <v>-0.13220140500683597</v>
      </c>
      <c r="AT47" s="109">
        <f t="shared" si="47"/>
        <v>843.63571590545632</v>
      </c>
      <c r="AU47" s="53">
        <f t="shared" si="48"/>
        <v>-0.22317786981191701</v>
      </c>
      <c r="AV47" s="53"/>
      <c r="AW47" s="109">
        <v>88.781454067164702</v>
      </c>
      <c r="AX47" s="53"/>
      <c r="AY47" s="109">
        <v>82.527799014221401</v>
      </c>
      <c r="AZ47" s="53"/>
      <c r="BA47" s="109">
        <v>72.651766529919598</v>
      </c>
      <c r="BB47" s="53"/>
      <c r="BC47" s="109">
        <v>77.543163093157901</v>
      </c>
      <c r="BD47" s="53"/>
      <c r="BE47" s="109">
        <v>75.995785323875694</v>
      </c>
      <c r="BF47" s="53"/>
      <c r="BG47" s="109">
        <v>91.529391916436595</v>
      </c>
      <c r="BH47" s="53"/>
      <c r="BI47" s="109">
        <v>92.841589403379302</v>
      </c>
      <c r="BJ47" s="53"/>
      <c r="BK47" s="109">
        <v>102.922900508073</v>
      </c>
      <c r="BL47" s="53"/>
      <c r="BM47" s="109">
        <v>91.397321363274202</v>
      </c>
      <c r="BN47" s="53"/>
      <c r="BO47" s="109">
        <v>97.707785775326997</v>
      </c>
      <c r="BP47" s="53"/>
      <c r="BQ47" s="109">
        <v>96.4005169205127</v>
      </c>
      <c r="BR47" s="53"/>
      <c r="BS47" s="109">
        <v>115.709385926481</v>
      </c>
      <c r="BT47" s="53"/>
      <c r="BU47" s="109">
        <f t="shared" si="49"/>
        <v>1086.0088598418231</v>
      </c>
      <c r="BV47" s="53"/>
      <c r="BW47" s="401"/>
      <c r="BX47" s="429"/>
      <c r="BY47" s="429"/>
      <c r="BZ47" s="429"/>
      <c r="CA47" s="429"/>
      <c r="CB47" s="429"/>
      <c r="CC47" s="429"/>
      <c r="CD47" s="429"/>
      <c r="CE47" s="429"/>
      <c r="CF47" s="429"/>
      <c r="CG47" s="429"/>
      <c r="CH47" s="429"/>
      <c r="CI47" s="429"/>
      <c r="CJ47" s="54"/>
    </row>
    <row r="48" spans="1:88" ht="28.8" customHeight="1">
      <c r="A48" s="598"/>
      <c r="B48" s="71" t="s">
        <v>471</v>
      </c>
      <c r="C48" s="109">
        <v>393.01233389281998</v>
      </c>
      <c r="D48" s="53">
        <f t="shared" si="25"/>
        <v>1.1942115128395749</v>
      </c>
      <c r="E48" s="109">
        <v>528.69480646449801</v>
      </c>
      <c r="F48" s="53">
        <f t="shared" si="26"/>
        <v>2.0894264427170373</v>
      </c>
      <c r="G48" s="109">
        <v>509.03908269858903</v>
      </c>
      <c r="H48" s="53">
        <f t="shared" si="27"/>
        <v>1.940137933070941</v>
      </c>
      <c r="I48" s="109">
        <v>521.93424165484203</v>
      </c>
      <c r="J48" s="53">
        <f t="shared" si="28"/>
        <v>1.4661109145456934</v>
      </c>
      <c r="K48" s="109">
        <v>564.52832831897899</v>
      </c>
      <c r="L48" s="53">
        <f t="shared" si="29"/>
        <v>1.3177137270896355</v>
      </c>
      <c r="M48" s="109">
        <v>553.43171639807599</v>
      </c>
      <c r="N48" s="53">
        <f t="shared" si="30"/>
        <v>1.2165623515418775</v>
      </c>
      <c r="O48" s="109">
        <v>589.39266508494802</v>
      </c>
      <c r="P48" s="53">
        <f t="shared" si="31"/>
        <v>1.6327451860976674</v>
      </c>
      <c r="Q48" s="126"/>
      <c r="R48" s="126"/>
      <c r="S48" s="109">
        <f t="shared" si="32"/>
        <v>3660.0331745127519</v>
      </c>
      <c r="T48" s="53">
        <f t="shared" si="33"/>
        <v>1.1550577686983736</v>
      </c>
      <c r="U48" s="109">
        <f t="shared" si="34"/>
        <v>1228.2721167911909</v>
      </c>
      <c r="V48" s="109">
        <v>179.113240265618</v>
      </c>
      <c r="W48" s="53">
        <f t="shared" si="35"/>
        <v>-0.29670157121802776</v>
      </c>
      <c r="X48" s="109">
        <v>171.13040762334199</v>
      </c>
      <c r="Y48" s="53">
        <f t="shared" si="36"/>
        <v>-0.37479068336917698</v>
      </c>
      <c r="Z48" s="109">
        <v>173.134422359193</v>
      </c>
      <c r="AA48" s="53">
        <f t="shared" si="37"/>
        <v>-9.3512469720586355E-2</v>
      </c>
      <c r="AB48" s="109">
        <v>211.64264696139699</v>
      </c>
      <c r="AC48" s="53">
        <f t="shared" si="38"/>
        <v>3.4481898793201404E-2</v>
      </c>
      <c r="AD48" s="109">
        <v>243.571206280018</v>
      </c>
      <c r="AE48" s="53">
        <f t="shared" si="39"/>
        <v>0.13207131140988393</v>
      </c>
      <c r="AF48" s="109">
        <v>249.68019330162301</v>
      </c>
      <c r="AG48" s="53">
        <f t="shared" si="40"/>
        <v>-0.18101776960176685</v>
      </c>
      <c r="AH48" s="109">
        <v>223.87000010379401</v>
      </c>
      <c r="AI48" s="53">
        <f t="shared" si="41"/>
        <v>-0.27434978428932388</v>
      </c>
      <c r="AJ48" s="109">
        <v>246.2036201306</v>
      </c>
      <c r="AK48" s="53">
        <f t="shared" si="42"/>
        <v>-0.36106708831794765</v>
      </c>
      <c r="AL48" s="109">
        <v>209.89315291441099</v>
      </c>
      <c r="AM48" s="53">
        <f t="shared" si="43"/>
        <v>-0.35042042180613586</v>
      </c>
      <c r="AN48" s="109">
        <v>284.864032193556</v>
      </c>
      <c r="AO48" s="53">
        <f t="shared" si="44"/>
        <v>-0.17242151258310057</v>
      </c>
      <c r="AP48" s="109">
        <v>279.76980013656498</v>
      </c>
      <c r="AQ48" s="53">
        <f t="shared" si="45"/>
        <v>-0.17956408282782743</v>
      </c>
      <c r="AR48" s="109">
        <v>342.96708577557303</v>
      </c>
      <c r="AS48" s="53">
        <f t="shared" si="46"/>
        <v>-0.23318309719527541</v>
      </c>
      <c r="AT48" s="109">
        <f t="shared" si="47"/>
        <v>2815.8398080456905</v>
      </c>
      <c r="AU48" s="53">
        <f t="shared" si="48"/>
        <v>-0.21639446218952119</v>
      </c>
      <c r="AV48" s="53"/>
      <c r="AW48" s="109">
        <v>254.67601367433801</v>
      </c>
      <c r="AX48" s="53"/>
      <c r="AY48" s="109">
        <v>273.71698257080197</v>
      </c>
      <c r="AZ48" s="53"/>
      <c r="BA48" s="109">
        <v>190.994819648348</v>
      </c>
      <c r="BB48" s="53"/>
      <c r="BC48" s="109">
        <v>204.58806210944201</v>
      </c>
      <c r="BD48" s="53"/>
      <c r="BE48" s="109">
        <v>215.155356226344</v>
      </c>
      <c r="BF48" s="53"/>
      <c r="BG48" s="109">
        <v>304.86643547835598</v>
      </c>
      <c r="BH48" s="53"/>
      <c r="BI48" s="109">
        <v>308.50952050574898</v>
      </c>
      <c r="BJ48" s="53"/>
      <c r="BK48" s="109">
        <v>385.33563638543097</v>
      </c>
      <c r="BL48" s="53"/>
      <c r="BM48" s="109">
        <v>323.121538854427</v>
      </c>
      <c r="BN48" s="53"/>
      <c r="BO48" s="109">
        <v>344.21391629293697</v>
      </c>
      <c r="BP48" s="53"/>
      <c r="BQ48" s="109">
        <v>341.00140459581303</v>
      </c>
      <c r="BR48" s="53"/>
      <c r="BS48" s="109">
        <v>447.26072745805402</v>
      </c>
      <c r="BT48" s="53"/>
      <c r="BU48" s="109">
        <f t="shared" si="49"/>
        <v>3593.4404138000409</v>
      </c>
      <c r="BV48" s="53"/>
      <c r="BW48" s="401"/>
      <c r="BX48" s="429"/>
      <c r="BY48" s="429"/>
      <c r="BZ48" s="429"/>
      <c r="CA48" s="429"/>
      <c r="CB48" s="429"/>
      <c r="CC48" s="429"/>
      <c r="CD48" s="429"/>
      <c r="CE48" s="429"/>
      <c r="CF48" s="429"/>
      <c r="CG48" s="429"/>
      <c r="CH48" s="429"/>
      <c r="CI48" s="429"/>
      <c r="CJ48" s="54"/>
    </row>
    <row r="49" spans="1:88" ht="28.8" customHeight="1">
      <c r="A49" s="741" t="s">
        <v>103</v>
      </c>
      <c r="B49" s="71" t="s">
        <v>630</v>
      </c>
      <c r="C49" s="109">
        <v>148.53197024861501</v>
      </c>
      <c r="D49" s="53">
        <f t="shared" si="25"/>
        <v>-0.10784731458763031</v>
      </c>
      <c r="E49" s="109">
        <v>128.33110605502301</v>
      </c>
      <c r="F49" s="53">
        <f t="shared" si="26"/>
        <v>0.29359914935096798</v>
      </c>
      <c r="G49" s="109">
        <v>149.55362044786801</v>
      </c>
      <c r="H49" s="53">
        <f t="shared" si="27"/>
        <v>0.40520102769955879</v>
      </c>
      <c r="I49" s="109">
        <v>138.63705156921301</v>
      </c>
      <c r="J49" s="53">
        <f t="shared" si="28"/>
        <v>0.26622231923929895</v>
      </c>
      <c r="K49" s="109">
        <v>164.413817318963</v>
      </c>
      <c r="L49" s="53">
        <f t="shared" si="29"/>
        <v>0.4166822723909791</v>
      </c>
      <c r="M49" s="109">
        <v>171.33053211117701</v>
      </c>
      <c r="N49" s="53">
        <f t="shared" si="30"/>
        <v>0.52253680125161517</v>
      </c>
      <c r="O49" s="109">
        <v>151.53200794422199</v>
      </c>
      <c r="P49" s="53">
        <f t="shared" si="31"/>
        <v>0.44140160870718392</v>
      </c>
      <c r="Q49" s="126"/>
      <c r="R49" s="126"/>
      <c r="S49" s="109">
        <f t="shared" si="32"/>
        <v>1052.3301056950811</v>
      </c>
      <c r="T49" s="53">
        <f t="shared" si="33"/>
        <v>0.14417196939041865</v>
      </c>
      <c r="U49" s="109">
        <f t="shared" si="34"/>
        <v>710.1943821265304</v>
      </c>
      <c r="V49" s="109">
        <v>166.48716377506699</v>
      </c>
      <c r="W49" s="53">
        <f t="shared" si="35"/>
        <v>0.30894056645384249</v>
      </c>
      <c r="X49" s="109">
        <v>99.2046926742415</v>
      </c>
      <c r="Y49" s="53">
        <f t="shared" si="36"/>
        <v>-2.1315901837167806E-2</v>
      </c>
      <c r="Z49" s="109">
        <v>106.42863013892099</v>
      </c>
      <c r="AA49" s="53">
        <f t="shared" si="37"/>
        <v>-6.4405429298038275E-2</v>
      </c>
      <c r="AB49" s="109">
        <v>109.48871257655701</v>
      </c>
      <c r="AC49" s="53">
        <f t="shared" si="38"/>
        <v>-0.11796521762070089</v>
      </c>
      <c r="AD49" s="109">
        <v>116.05553377997499</v>
      </c>
      <c r="AE49" s="53">
        <f t="shared" si="39"/>
        <v>-4.3642472737997151E-2</v>
      </c>
      <c r="AF49" s="109">
        <v>112.529649181769</v>
      </c>
      <c r="AG49" s="53">
        <f t="shared" si="40"/>
        <v>-0.31790441919412749</v>
      </c>
      <c r="AH49" s="109">
        <v>105.12823562069801</v>
      </c>
      <c r="AI49" s="53">
        <f t="shared" si="41"/>
        <v>-0.35042618025774175</v>
      </c>
      <c r="AJ49" s="109">
        <v>104.408099179644</v>
      </c>
      <c r="AK49" s="53">
        <f t="shared" si="42"/>
        <v>-0.37628250325209323</v>
      </c>
      <c r="AL49" s="109">
        <v>95.221603369876703</v>
      </c>
      <c r="AM49" s="53">
        <f t="shared" si="43"/>
        <v>-0.40388827574372577</v>
      </c>
      <c r="AN49" s="109">
        <v>143.781836258445</v>
      </c>
      <c r="AO49" s="53">
        <f t="shared" si="44"/>
        <v>-0.11495678140510779</v>
      </c>
      <c r="AP49" s="109">
        <v>144.993994236736</v>
      </c>
      <c r="AQ49" s="53">
        <f t="shared" si="45"/>
        <v>-7.1488933108874275E-2</v>
      </c>
      <c r="AR49" s="109">
        <v>190.985192870953</v>
      </c>
      <c r="AS49" s="53">
        <f t="shared" si="46"/>
        <v>0.10639545152984509</v>
      </c>
      <c r="AT49" s="109">
        <f t="shared" si="47"/>
        <v>1494.7133436628828</v>
      </c>
      <c r="AU49" s="53">
        <f t="shared" si="48"/>
        <v>-0.13749110816330445</v>
      </c>
      <c r="AV49" s="53"/>
      <c r="AW49" s="109">
        <v>127.192301959218</v>
      </c>
      <c r="AX49" s="53"/>
      <c r="AY49" s="109">
        <v>101.365387320042</v>
      </c>
      <c r="AZ49" s="53"/>
      <c r="BA49" s="109">
        <v>113.75507455015401</v>
      </c>
      <c r="BB49" s="53"/>
      <c r="BC49" s="109">
        <v>124.131967087749</v>
      </c>
      <c r="BD49" s="53"/>
      <c r="BE49" s="109">
        <v>121.351618481255</v>
      </c>
      <c r="BF49" s="53"/>
      <c r="BG49" s="109">
        <v>164.97636452770899</v>
      </c>
      <c r="BH49" s="53"/>
      <c r="BI49" s="109">
        <v>161.841860656286</v>
      </c>
      <c r="BJ49" s="53"/>
      <c r="BK49" s="109">
        <v>167.39645708839799</v>
      </c>
      <c r="BL49" s="53"/>
      <c r="BM49" s="109">
        <v>159.73784694249699</v>
      </c>
      <c r="BN49" s="53"/>
      <c r="BO49" s="109">
        <v>162.457418166217</v>
      </c>
      <c r="BP49" s="53"/>
      <c r="BQ49" s="109">
        <v>156.15752941126499</v>
      </c>
      <c r="BR49" s="53"/>
      <c r="BS49" s="109">
        <v>172.61928599477901</v>
      </c>
      <c r="BT49" s="53"/>
      <c r="BU49" s="109">
        <f t="shared" si="49"/>
        <v>1732.9831121855689</v>
      </c>
      <c r="BV49" s="53"/>
      <c r="BW49" s="40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54"/>
    </row>
    <row r="50" spans="1:88" ht="28.8" customHeight="1">
      <c r="A50" s="597"/>
      <c r="B50" s="71" t="s">
        <v>631</v>
      </c>
      <c r="C50" s="109">
        <v>811.24638037658997</v>
      </c>
      <c r="D50" s="53">
        <f t="shared" si="25"/>
        <v>-0.13710079956494048</v>
      </c>
      <c r="E50" s="109">
        <v>640.38192396450097</v>
      </c>
      <c r="F50" s="53">
        <f t="shared" si="26"/>
        <v>0.15606435080085745</v>
      </c>
      <c r="G50" s="109">
        <v>792.91043185592696</v>
      </c>
      <c r="H50" s="53">
        <f t="shared" si="27"/>
        <v>0.37936998868748861</v>
      </c>
      <c r="I50" s="109">
        <v>741.36108324251904</v>
      </c>
      <c r="J50" s="53">
        <f t="shared" si="28"/>
        <v>0.24397907974310318</v>
      </c>
      <c r="K50" s="109">
        <v>894.56632781670396</v>
      </c>
      <c r="L50" s="53">
        <f t="shared" si="29"/>
        <v>0.43689311486965576</v>
      </c>
      <c r="M50" s="109">
        <v>927.21287552807701</v>
      </c>
      <c r="N50" s="53">
        <f t="shared" si="30"/>
        <v>0.51514060011763263</v>
      </c>
      <c r="O50" s="109">
        <v>792.30692160235401</v>
      </c>
      <c r="P50" s="53">
        <f t="shared" si="31"/>
        <v>0.35240899995147723</v>
      </c>
      <c r="Q50" s="126"/>
      <c r="R50" s="126"/>
      <c r="S50" s="109">
        <f t="shared" si="32"/>
        <v>5599.9859443866726</v>
      </c>
      <c r="T50" s="53">
        <f t="shared" si="33"/>
        <v>0.10446749037447089</v>
      </c>
      <c r="U50" s="109">
        <f t="shared" si="34"/>
        <v>3899.402550688465</v>
      </c>
      <c r="V50" s="109">
        <v>940.14037788837095</v>
      </c>
      <c r="W50" s="53">
        <f t="shared" si="35"/>
        <v>0.10964025707545355</v>
      </c>
      <c r="X50" s="109">
        <v>553.932766390452</v>
      </c>
      <c r="Y50" s="53">
        <f t="shared" si="36"/>
        <v>-3.5820802998196566E-3</v>
      </c>
      <c r="Z50" s="109">
        <v>574.83520618743103</v>
      </c>
      <c r="AA50" s="53">
        <f t="shared" si="37"/>
        <v>-5.3878193517586825E-2</v>
      </c>
      <c r="AB50" s="109">
        <v>595.95944603475095</v>
      </c>
      <c r="AC50" s="53">
        <f t="shared" si="38"/>
        <v>-0.12511842967823572</v>
      </c>
      <c r="AD50" s="109">
        <v>622.56984779125503</v>
      </c>
      <c r="AE50" s="53">
        <f t="shared" si="39"/>
        <v>-6.6484074746403499E-2</v>
      </c>
      <c r="AF50" s="109">
        <v>611.96490639620504</v>
      </c>
      <c r="AG50" s="53">
        <f t="shared" si="40"/>
        <v>-0.34360781595741752</v>
      </c>
      <c r="AH50" s="109">
        <v>585.84860174014</v>
      </c>
      <c r="AI50" s="53">
        <f t="shared" si="41"/>
        <v>-0.36540275523375576</v>
      </c>
      <c r="AJ50" s="109">
        <v>585.05285668984595</v>
      </c>
      <c r="AK50" s="53">
        <f t="shared" si="42"/>
        <v>-0.39739717987981438</v>
      </c>
      <c r="AL50" s="109">
        <v>528.39557500909598</v>
      </c>
      <c r="AM50" s="53">
        <f t="shared" si="43"/>
        <v>-0.42116866393448327</v>
      </c>
      <c r="AN50" s="109">
        <v>813.76984503872904</v>
      </c>
      <c r="AO50" s="53">
        <f t="shared" si="44"/>
        <v>-0.1291870965575187</v>
      </c>
      <c r="AP50" s="109">
        <v>807.76049063691505</v>
      </c>
      <c r="AQ50" s="53">
        <f t="shared" si="45"/>
        <v>-9.8618242284328694E-2</v>
      </c>
      <c r="AR50" s="109">
        <v>1080.0496388516001</v>
      </c>
      <c r="AS50" s="53">
        <f t="shared" si="46"/>
        <v>6.9529939417747322E-2</v>
      </c>
      <c r="AT50" s="109">
        <f t="shared" si="47"/>
        <v>8300.2795586547909</v>
      </c>
      <c r="AU50" s="53">
        <f t="shared" si="48"/>
        <v>-0.16483963533504187</v>
      </c>
      <c r="AV50" s="53"/>
      <c r="AW50" s="109">
        <v>847.24790029354801</v>
      </c>
      <c r="AX50" s="53"/>
      <c r="AY50" s="109">
        <v>555.92413126926601</v>
      </c>
      <c r="AZ50" s="53"/>
      <c r="BA50" s="109">
        <v>607.56997909667803</v>
      </c>
      <c r="BB50" s="53"/>
      <c r="BC50" s="109">
        <v>681.18870742192996</v>
      </c>
      <c r="BD50" s="53"/>
      <c r="BE50" s="109">
        <v>666.90865249259605</v>
      </c>
      <c r="BF50" s="53"/>
      <c r="BG50" s="109">
        <v>932.31595572518995</v>
      </c>
      <c r="BH50" s="53"/>
      <c r="BI50" s="109">
        <v>923.18176067080003</v>
      </c>
      <c r="BJ50" s="53"/>
      <c r="BK50" s="109">
        <v>970.87640010241</v>
      </c>
      <c r="BL50" s="53"/>
      <c r="BM50" s="109">
        <v>912.86622213778696</v>
      </c>
      <c r="BN50" s="53"/>
      <c r="BO50" s="109">
        <v>934.49447271824897</v>
      </c>
      <c r="BP50" s="53"/>
      <c r="BQ50" s="109">
        <v>896.13583115325503</v>
      </c>
      <c r="BR50" s="53"/>
      <c r="BS50" s="109">
        <v>1009.83581575994</v>
      </c>
      <c r="BT50" s="53"/>
      <c r="BU50" s="109">
        <f t="shared" si="49"/>
        <v>9938.5458288416503</v>
      </c>
      <c r="BV50" s="53"/>
      <c r="BW50" s="401"/>
      <c r="BX50" s="564"/>
      <c r="BY50" s="564"/>
      <c r="BZ50" s="564"/>
      <c r="CA50" s="564"/>
      <c r="CB50" s="564"/>
      <c r="CC50" s="564"/>
      <c r="CD50" s="564"/>
      <c r="CE50" s="564"/>
      <c r="CF50" s="564"/>
      <c r="CG50" s="564"/>
      <c r="CH50" s="564"/>
      <c r="CI50" s="564"/>
      <c r="CJ50" s="54"/>
    </row>
    <row r="51" spans="1:88" ht="28.8" customHeight="1">
      <c r="A51" s="597"/>
      <c r="B51" s="71" t="s">
        <v>632</v>
      </c>
      <c r="C51" s="109">
        <v>111.930362064473</v>
      </c>
      <c r="D51" s="53">
        <f t="shared" si="25"/>
        <v>-0.16204753372559566</v>
      </c>
      <c r="E51" s="109">
        <v>99.517539240671695</v>
      </c>
      <c r="F51" s="53">
        <f t="shared" si="26"/>
        <v>0.2680588210974133</v>
      </c>
      <c r="G51" s="109">
        <v>116.08580473472399</v>
      </c>
      <c r="H51" s="53">
        <f t="shared" si="27"/>
        <v>0.39936415719065654</v>
      </c>
      <c r="I51" s="109">
        <v>109.634243492883</v>
      </c>
      <c r="J51" s="53">
        <f t="shared" si="28"/>
        <v>0.29290553750709836</v>
      </c>
      <c r="K51" s="109">
        <v>129.5993208422</v>
      </c>
      <c r="L51" s="53">
        <f t="shared" si="29"/>
        <v>0.47779134452447236</v>
      </c>
      <c r="M51" s="109">
        <v>135.789465701708</v>
      </c>
      <c r="N51" s="53">
        <f t="shared" si="30"/>
        <v>0.57060228045342587</v>
      </c>
      <c r="O51" s="109">
        <v>116.90003879499</v>
      </c>
      <c r="P51" s="53">
        <f t="shared" si="31"/>
        <v>0.4635672568608431</v>
      </c>
      <c r="Q51" s="126"/>
      <c r="R51" s="126"/>
      <c r="S51" s="109">
        <f t="shared" si="32"/>
        <v>819.4567748716496</v>
      </c>
      <c r="T51" s="53">
        <f t="shared" si="33"/>
        <v>0.15017112380508335</v>
      </c>
      <c r="U51" s="109">
        <f t="shared" si="34"/>
        <v>553.96407524254869</v>
      </c>
      <c r="V51" s="109">
        <v>133.57602796030099</v>
      </c>
      <c r="W51" s="53">
        <f t="shared" si="35"/>
        <v>0.43262778658537226</v>
      </c>
      <c r="X51" s="109">
        <v>78.480223144969301</v>
      </c>
      <c r="Y51" s="53">
        <f t="shared" si="36"/>
        <v>-7.3524969577932864E-2</v>
      </c>
      <c r="Z51" s="109">
        <v>82.956108414107305</v>
      </c>
      <c r="AA51" s="53">
        <f t="shared" si="37"/>
        <v>-0.12314363419199537</v>
      </c>
      <c r="AB51" s="109">
        <v>84.796793201360302</v>
      </c>
      <c r="AC51" s="53">
        <f t="shared" si="38"/>
        <v>-0.17073661499978754</v>
      </c>
      <c r="AD51" s="109">
        <v>87.697983428034505</v>
      </c>
      <c r="AE51" s="53">
        <f t="shared" si="39"/>
        <v>-0.11703105137830294</v>
      </c>
      <c r="AF51" s="109">
        <v>86.456939093776299</v>
      </c>
      <c r="AG51" s="53">
        <f t="shared" si="40"/>
        <v>-0.36648627199846384</v>
      </c>
      <c r="AH51" s="109">
        <v>79.873363008766006</v>
      </c>
      <c r="AI51" s="53">
        <f t="shared" si="41"/>
        <v>-0.40904137915141081</v>
      </c>
      <c r="AJ51" s="109">
        <v>78.627653169743198</v>
      </c>
      <c r="AK51" s="53">
        <f t="shared" si="42"/>
        <v>-0.44256840512107121</v>
      </c>
      <c r="AL51" s="109">
        <v>71.2562518531481</v>
      </c>
      <c r="AM51" s="53">
        <f t="shared" si="43"/>
        <v>-0.45855179477902397</v>
      </c>
      <c r="AN51" s="109">
        <v>111.604963594149</v>
      </c>
      <c r="AO51" s="53">
        <f t="shared" si="44"/>
        <v>-0.15840154373134707</v>
      </c>
      <c r="AP51" s="109">
        <v>109.38296869086901</v>
      </c>
      <c r="AQ51" s="53">
        <f t="shared" si="45"/>
        <v>-0.13788729521038412</v>
      </c>
      <c r="AR51" s="109">
        <v>148.13970396996999</v>
      </c>
      <c r="AS51" s="53">
        <f t="shared" si="46"/>
        <v>-9.382806376955144E-2</v>
      </c>
      <c r="AT51" s="109">
        <f t="shared" si="47"/>
        <v>1152.8489795291939</v>
      </c>
      <c r="AU51" s="53">
        <f t="shared" si="48"/>
        <v>-0.20017976290972284</v>
      </c>
      <c r="AV51" s="53"/>
      <c r="AW51" s="109">
        <v>93.238473531688001</v>
      </c>
      <c r="AX51" s="53"/>
      <c r="AY51" s="109">
        <v>84.708406128567404</v>
      </c>
      <c r="AZ51" s="53"/>
      <c r="BA51" s="109">
        <v>94.606268083216804</v>
      </c>
      <c r="BB51" s="53"/>
      <c r="BC51" s="109">
        <v>102.255561664933</v>
      </c>
      <c r="BD51" s="53"/>
      <c r="BE51" s="109">
        <v>99.321707252480294</v>
      </c>
      <c r="BF51" s="53"/>
      <c r="BG51" s="109">
        <v>136.47208461687299</v>
      </c>
      <c r="BH51" s="53"/>
      <c r="BI51" s="109">
        <v>135.15897761855399</v>
      </c>
      <c r="BJ51" s="53"/>
      <c r="BK51" s="109">
        <v>141.05345640987699</v>
      </c>
      <c r="BL51" s="53"/>
      <c r="BM51" s="109">
        <v>131.60308071215599</v>
      </c>
      <c r="BN51" s="53"/>
      <c r="BO51" s="109">
        <v>132.610703789745</v>
      </c>
      <c r="BP51" s="53"/>
      <c r="BQ51" s="109">
        <v>126.877806211616</v>
      </c>
      <c r="BR51" s="53"/>
      <c r="BS51" s="109">
        <v>163.47858286829199</v>
      </c>
      <c r="BT51" s="53"/>
      <c r="BU51" s="109">
        <f t="shared" si="49"/>
        <v>1441.3851088879985</v>
      </c>
      <c r="BV51" s="53"/>
      <c r="BW51" s="401"/>
      <c r="BX51" s="429"/>
      <c r="BY51" s="429"/>
      <c r="BZ51" s="429"/>
      <c r="CA51" s="429"/>
      <c r="CB51" s="429"/>
      <c r="CC51" s="429"/>
      <c r="CD51" s="429"/>
      <c r="CE51" s="429"/>
      <c r="CF51" s="429"/>
      <c r="CG51" s="429"/>
      <c r="CH51" s="429"/>
      <c r="CI51" s="429"/>
      <c r="CJ51" s="54"/>
    </row>
    <row r="52" spans="1:88" ht="28.8" customHeight="1">
      <c r="A52" s="598"/>
      <c r="B52" s="71" t="s">
        <v>471</v>
      </c>
      <c r="C52" s="109">
        <v>379.109469546311</v>
      </c>
      <c r="D52" s="53">
        <f t="shared" si="25"/>
        <v>-0.10281069305339463</v>
      </c>
      <c r="E52" s="109">
        <v>316.61039307954201</v>
      </c>
      <c r="F52" s="53">
        <f t="shared" si="26"/>
        <v>0.33858362297667655</v>
      </c>
      <c r="G52" s="109">
        <v>416.23364615163302</v>
      </c>
      <c r="H52" s="53">
        <f t="shared" si="27"/>
        <v>0.71182989667582075</v>
      </c>
      <c r="I52" s="109">
        <v>401.85163635021598</v>
      </c>
      <c r="J52" s="53">
        <f t="shared" si="28"/>
        <v>0.56193729799065273</v>
      </c>
      <c r="K52" s="109">
        <v>474.18979821469901</v>
      </c>
      <c r="L52" s="53">
        <f t="shared" si="29"/>
        <v>0.79711264872662069</v>
      </c>
      <c r="M52" s="109">
        <v>498.45009717126197</v>
      </c>
      <c r="N52" s="53">
        <f t="shared" si="30"/>
        <v>0.85550806010510971</v>
      </c>
      <c r="O52" s="109">
        <v>433.676454620941</v>
      </c>
      <c r="P52" s="53">
        <f t="shared" si="31"/>
        <v>0.74758884866657493</v>
      </c>
      <c r="Q52" s="126"/>
      <c r="R52" s="126"/>
      <c r="S52" s="109">
        <f t="shared" si="32"/>
        <v>2920.1214951346042</v>
      </c>
      <c r="T52" s="53">
        <f t="shared" si="33"/>
        <v>0.33005382043844667</v>
      </c>
      <c r="U52" s="109">
        <f t="shared" si="34"/>
        <v>1692.002492563809</v>
      </c>
      <c r="V52" s="109">
        <v>422.55237173582702</v>
      </c>
      <c r="W52" s="53">
        <f t="shared" si="35"/>
        <v>0.51263538272735998</v>
      </c>
      <c r="X52" s="109">
        <v>236.526420647131</v>
      </c>
      <c r="Y52" s="53">
        <f t="shared" si="36"/>
        <v>-0.21127063882314656</v>
      </c>
      <c r="Z52" s="109">
        <v>243.151289132122</v>
      </c>
      <c r="AA52" s="53">
        <f t="shared" si="37"/>
        <v>-0.16372511541458068</v>
      </c>
      <c r="AB52" s="109">
        <v>257.27770049871799</v>
      </c>
      <c r="AC52" s="53">
        <f t="shared" si="38"/>
        <v>-0.11972914193104767</v>
      </c>
      <c r="AD52" s="109">
        <v>263.86203366310701</v>
      </c>
      <c r="AE52" s="53">
        <f t="shared" si="39"/>
        <v>-6.9906230224766053E-2</v>
      </c>
      <c r="AF52" s="109">
        <v>268.63267688690399</v>
      </c>
      <c r="AG52" s="53">
        <f t="shared" si="40"/>
        <v>-0.41680519119344228</v>
      </c>
      <c r="AH52" s="109">
        <v>248.15702786833401</v>
      </c>
      <c r="AI52" s="53">
        <f t="shared" si="41"/>
        <v>-0.46207454790496105</v>
      </c>
      <c r="AJ52" s="109">
        <v>255.33170726268699</v>
      </c>
      <c r="AK52" s="53">
        <f t="shared" si="42"/>
        <v>-0.52679008913114789</v>
      </c>
      <c r="AL52" s="109">
        <v>226.29251377996201</v>
      </c>
      <c r="AM52" s="53">
        <f t="shared" si="43"/>
        <v>-0.52598997877960985</v>
      </c>
      <c r="AN52" s="109">
        <v>389.02008345832598</v>
      </c>
      <c r="AO52" s="53">
        <f t="shared" si="44"/>
        <v>-0.15998473399151969</v>
      </c>
      <c r="AP52" s="109">
        <v>385.08960717041299</v>
      </c>
      <c r="AQ52" s="53">
        <f t="shared" si="45"/>
        <v>-0.15511880148096879</v>
      </c>
      <c r="AR52" s="109">
        <v>534.22447571695204</v>
      </c>
      <c r="AS52" s="53">
        <f t="shared" si="46"/>
        <v>-0.1472320120399645</v>
      </c>
      <c r="AT52" s="109">
        <f t="shared" si="47"/>
        <v>3730.1179078204827</v>
      </c>
      <c r="AU52" s="53">
        <f t="shared" si="48"/>
        <v>-0.24341942104057823</v>
      </c>
      <c r="AV52" s="53"/>
      <c r="AW52" s="109">
        <v>279.34846464714002</v>
      </c>
      <c r="AX52" s="53"/>
      <c r="AY52" s="109">
        <v>299.882865136671</v>
      </c>
      <c r="AZ52" s="53"/>
      <c r="BA52" s="109">
        <v>290.75522129624102</v>
      </c>
      <c r="BB52" s="53"/>
      <c r="BC52" s="109">
        <v>292.27106423028403</v>
      </c>
      <c r="BD52" s="53"/>
      <c r="BE52" s="109">
        <v>283.694012622912</v>
      </c>
      <c r="BF52" s="53"/>
      <c r="BG52" s="109">
        <v>460.622544697595</v>
      </c>
      <c r="BH52" s="53"/>
      <c r="BI52" s="109">
        <v>461.32233918630499</v>
      </c>
      <c r="BJ52" s="53"/>
      <c r="BK52" s="109">
        <v>539.57387915624395</v>
      </c>
      <c r="BL52" s="53"/>
      <c r="BM52" s="109">
        <v>477.400273516048</v>
      </c>
      <c r="BN52" s="53"/>
      <c r="BO52" s="109">
        <v>463.11073048331798</v>
      </c>
      <c r="BP52" s="53"/>
      <c r="BQ52" s="109">
        <v>455.79142706149202</v>
      </c>
      <c r="BR52" s="53"/>
      <c r="BS52" s="109">
        <v>626.45934563621097</v>
      </c>
      <c r="BT52" s="53"/>
      <c r="BU52" s="109">
        <f t="shared" si="49"/>
        <v>4930.2321676704614</v>
      </c>
      <c r="BV52" s="53"/>
      <c r="BW52" s="401"/>
      <c r="BX52" s="429"/>
      <c r="BY52" s="429"/>
      <c r="BZ52" s="429"/>
      <c r="CA52" s="429"/>
      <c r="CB52" s="429"/>
      <c r="CC52" s="429"/>
      <c r="CD52" s="429"/>
      <c r="CE52" s="429"/>
      <c r="CF52" s="429"/>
      <c r="CG52" s="429"/>
      <c r="CH52" s="429"/>
      <c r="CI52" s="429"/>
      <c r="CJ52" s="54"/>
    </row>
    <row r="53" spans="1:88" ht="28.8" customHeight="1">
      <c r="A53" s="741" t="s">
        <v>104</v>
      </c>
      <c r="B53" s="71" t="s">
        <v>630</v>
      </c>
      <c r="C53" s="109">
        <v>90.858455692630699</v>
      </c>
      <c r="D53" s="53">
        <f t="shared" si="25"/>
        <v>5.0108984266200212</v>
      </c>
      <c r="E53" s="109">
        <v>96.891580452632894</v>
      </c>
      <c r="F53" s="53">
        <f t="shared" si="26"/>
        <v>5.2085620741197545</v>
      </c>
      <c r="G53" s="109">
        <v>89.054219874710199</v>
      </c>
      <c r="H53" s="53">
        <f t="shared" si="27"/>
        <v>4.4652697655641482</v>
      </c>
      <c r="I53" s="109">
        <v>85.406165346639398</v>
      </c>
      <c r="J53" s="53">
        <f t="shared" si="28"/>
        <v>3.4829917020060588</v>
      </c>
      <c r="K53" s="109">
        <v>84.403995357383295</v>
      </c>
      <c r="L53" s="53">
        <f t="shared" si="29"/>
        <v>3.0458976859684874</v>
      </c>
      <c r="M53" s="109">
        <v>82.917527143072505</v>
      </c>
      <c r="N53" s="53">
        <f t="shared" si="30"/>
        <v>2.7936919243896701</v>
      </c>
      <c r="O53" s="109">
        <v>86.208045490616101</v>
      </c>
      <c r="P53" s="53">
        <f t="shared" si="31"/>
        <v>2.4120863711095959</v>
      </c>
      <c r="Q53" s="126"/>
      <c r="R53" s="126"/>
      <c r="S53" s="109">
        <f t="shared" si="32"/>
        <v>615.73998935768509</v>
      </c>
      <c r="T53" s="53">
        <f t="shared" si="33"/>
        <v>2.7773852381807496</v>
      </c>
      <c r="U53" s="109">
        <f t="shared" si="34"/>
        <v>108.7857744325686</v>
      </c>
      <c r="V53" s="109">
        <v>15.1156198697773</v>
      </c>
      <c r="W53" s="53">
        <f t="shared" si="35"/>
        <v>-0.68714568157785805</v>
      </c>
      <c r="X53" s="109">
        <v>15.606122528197499</v>
      </c>
      <c r="Y53" s="53">
        <f t="shared" si="36"/>
        <v>-0.59476261226697025</v>
      </c>
      <c r="Z53" s="109">
        <v>16.294569837307499</v>
      </c>
      <c r="AA53" s="53">
        <f t="shared" si="37"/>
        <v>-0.54008898367882041</v>
      </c>
      <c r="AB53" s="109">
        <v>19.051154011376301</v>
      </c>
      <c r="AC53" s="53">
        <f t="shared" si="38"/>
        <v>-0.47625157654347494</v>
      </c>
      <c r="AD53" s="109">
        <v>20.861623775139801</v>
      </c>
      <c r="AE53" s="53">
        <f t="shared" si="39"/>
        <v>-0.3433755091715287</v>
      </c>
      <c r="AF53" s="109">
        <v>21.8566844107702</v>
      </c>
      <c r="AG53" s="53">
        <f t="shared" si="40"/>
        <v>-0.42672236054011492</v>
      </c>
      <c r="AH53" s="109">
        <v>25.265493341712101</v>
      </c>
      <c r="AI53" s="53">
        <f t="shared" si="41"/>
        <v>-0.42356903100164434</v>
      </c>
      <c r="AJ53" s="109">
        <v>28.9556670583009</v>
      </c>
      <c r="AK53" s="53">
        <f t="shared" si="42"/>
        <v>-0.36158815328406213</v>
      </c>
      <c r="AL53" s="109">
        <v>26.6983056282237</v>
      </c>
      <c r="AM53" s="53">
        <f t="shared" si="43"/>
        <v>-0.28009706816067714</v>
      </c>
      <c r="AN53" s="109">
        <v>37.278029095110703</v>
      </c>
      <c r="AO53" s="53">
        <f t="shared" si="44"/>
        <v>-0.10072616400759138</v>
      </c>
      <c r="AP53" s="109">
        <v>48.117650011894597</v>
      </c>
      <c r="AQ53" s="53">
        <f t="shared" si="45"/>
        <v>9.7717572155982202E-2</v>
      </c>
      <c r="AR53" s="109">
        <v>76.901504744443699</v>
      </c>
      <c r="AS53" s="53">
        <f t="shared" si="46"/>
        <v>0.54260401414132375</v>
      </c>
      <c r="AT53" s="109">
        <f t="shared" si="47"/>
        <v>352.00242431225428</v>
      </c>
      <c r="AU53" s="53">
        <f t="shared" si="48"/>
        <v>-0.2815393338333102</v>
      </c>
      <c r="AV53" s="53"/>
      <c r="AW53" s="109">
        <v>48.315202890635597</v>
      </c>
      <c r="AX53" s="53"/>
      <c r="AY53" s="109">
        <v>38.511062899454899</v>
      </c>
      <c r="AZ53" s="53"/>
      <c r="BA53" s="109">
        <v>35.429831552302197</v>
      </c>
      <c r="BB53" s="53"/>
      <c r="BC53" s="109">
        <v>36.3746278903266</v>
      </c>
      <c r="BD53" s="53"/>
      <c r="BE53" s="109">
        <v>31.771010777892901</v>
      </c>
      <c r="BF53" s="53"/>
      <c r="BG53" s="109">
        <v>38.125827533344101</v>
      </c>
      <c r="BH53" s="53"/>
      <c r="BI53" s="109">
        <v>43.830908990915397</v>
      </c>
      <c r="BJ53" s="53"/>
      <c r="BK53" s="109">
        <v>45.355779669898197</v>
      </c>
      <c r="BL53" s="53"/>
      <c r="BM53" s="109">
        <v>37.08597985566</v>
      </c>
      <c r="BN53" s="53"/>
      <c r="BO53" s="109">
        <v>41.453479021739703</v>
      </c>
      <c r="BP53" s="53"/>
      <c r="BQ53" s="109">
        <v>43.8342714304816</v>
      </c>
      <c r="BR53" s="53"/>
      <c r="BS53" s="109">
        <v>49.8517468121916</v>
      </c>
      <c r="BT53" s="53"/>
      <c r="BU53" s="109">
        <f t="shared" si="49"/>
        <v>489.93972932484286</v>
      </c>
      <c r="BV53" s="53"/>
      <c r="BW53" s="401"/>
      <c r="BX53" s="111"/>
      <c r="BY53" s="111"/>
      <c r="BZ53" s="111"/>
      <c r="CA53" s="111"/>
      <c r="CB53" s="111"/>
      <c r="CC53" s="111"/>
      <c r="CD53" s="111"/>
      <c r="CE53" s="111"/>
      <c r="CF53" s="111"/>
      <c r="CG53" s="111"/>
      <c r="CH53" s="111"/>
      <c r="CI53" s="111"/>
      <c r="CJ53" s="54"/>
    </row>
    <row r="54" spans="1:88" ht="28.8" customHeight="1">
      <c r="A54" s="597"/>
      <c r="B54" s="71" t="s">
        <v>631</v>
      </c>
      <c r="C54" s="109">
        <v>493.78659710495401</v>
      </c>
      <c r="D54" s="53">
        <f t="shared" si="25"/>
        <v>5.0148401557536717</v>
      </c>
      <c r="E54" s="109">
        <v>539.00885338263697</v>
      </c>
      <c r="F54" s="53">
        <f t="shared" si="26"/>
        <v>5.4210588326485842</v>
      </c>
      <c r="G54" s="109">
        <v>490.061067616998</v>
      </c>
      <c r="H54" s="53">
        <f t="shared" si="27"/>
        <v>4.5682973045171087</v>
      </c>
      <c r="I54" s="109">
        <v>474.03258012572297</v>
      </c>
      <c r="J54" s="53">
        <f t="shared" si="28"/>
        <v>3.5712981208752943</v>
      </c>
      <c r="K54" s="109">
        <v>470.17161254032698</v>
      </c>
      <c r="L54" s="53">
        <f t="shared" si="29"/>
        <v>3.1526321124849463</v>
      </c>
      <c r="M54" s="109">
        <v>458.640316123547</v>
      </c>
      <c r="N54" s="53">
        <f t="shared" si="30"/>
        <v>2.877753031797007</v>
      </c>
      <c r="O54" s="109">
        <v>475.22278348925698</v>
      </c>
      <c r="P54" s="53">
        <f t="shared" si="31"/>
        <v>2.4646406752555756</v>
      </c>
      <c r="Q54" s="126"/>
      <c r="R54" s="126"/>
      <c r="S54" s="109">
        <f t="shared" si="32"/>
        <v>3400.9238103834432</v>
      </c>
      <c r="T54" s="53">
        <f t="shared" si="33"/>
        <v>2.8451423328739338</v>
      </c>
      <c r="U54" s="109">
        <f t="shared" si="34"/>
        <v>589.24268060315489</v>
      </c>
      <c r="V54" s="109">
        <v>82.094716454369603</v>
      </c>
      <c r="W54" s="53">
        <f t="shared" si="35"/>
        <v>-0.67850219965245628</v>
      </c>
      <c r="X54" s="109">
        <v>83.943920688280699</v>
      </c>
      <c r="Y54" s="53">
        <f t="shared" si="36"/>
        <v>-0.59465793477092421</v>
      </c>
      <c r="Z54" s="109">
        <v>88.009141900424595</v>
      </c>
      <c r="AA54" s="53">
        <f t="shared" si="37"/>
        <v>-0.52567398427167711</v>
      </c>
      <c r="AB54" s="109">
        <v>103.697586022886</v>
      </c>
      <c r="AC54" s="53">
        <f t="shared" si="38"/>
        <v>-0.46415720778846337</v>
      </c>
      <c r="AD54" s="109">
        <v>113.22255374530999</v>
      </c>
      <c r="AE54" s="53">
        <f t="shared" si="39"/>
        <v>-0.33114459137455254</v>
      </c>
      <c r="AF54" s="109">
        <v>118.274761791884</v>
      </c>
      <c r="AG54" s="53">
        <f t="shared" si="40"/>
        <v>-0.43287464198902237</v>
      </c>
      <c r="AH54" s="109">
        <v>137.163656503629</v>
      </c>
      <c r="AI54" s="53">
        <f t="shared" si="41"/>
        <v>-0.43413434957852048</v>
      </c>
      <c r="AJ54" s="109">
        <v>158.066464148801</v>
      </c>
      <c r="AK54" s="53">
        <f t="shared" si="42"/>
        <v>-0.38320027699230919</v>
      </c>
      <c r="AL54" s="109">
        <v>144.561841536527</v>
      </c>
      <c r="AM54" s="53">
        <f t="shared" si="43"/>
        <v>-0.29757809147488767</v>
      </c>
      <c r="AN54" s="109">
        <v>205.87177049323</v>
      </c>
      <c r="AO54" s="53">
        <f t="shared" si="44"/>
        <v>-0.10660873234824064</v>
      </c>
      <c r="AP54" s="109">
        <v>265.42639332051903</v>
      </c>
      <c r="AQ54" s="53">
        <f t="shared" si="45"/>
        <v>8.136699595090513E-2</v>
      </c>
      <c r="AR54" s="109">
        <v>427.11092377960898</v>
      </c>
      <c r="AS54" s="53">
        <f t="shared" si="46"/>
        <v>0.51302636448325023</v>
      </c>
      <c r="AT54" s="109">
        <f t="shared" si="47"/>
        <v>1927.4437303854702</v>
      </c>
      <c r="AU54" s="53">
        <f t="shared" si="48"/>
        <v>-0.28133934030198759</v>
      </c>
      <c r="AV54" s="53"/>
      <c r="AW54" s="109">
        <v>255.35078736347199</v>
      </c>
      <c r="AX54" s="53"/>
      <c r="AY54" s="109">
        <v>207.094027215854</v>
      </c>
      <c r="AZ54" s="53"/>
      <c r="BA54" s="109">
        <v>185.545677407737</v>
      </c>
      <c r="BB54" s="53"/>
      <c r="BC54" s="109">
        <v>193.52240532135201</v>
      </c>
      <c r="BD54" s="53"/>
      <c r="BE54" s="109">
        <v>169.278071590976</v>
      </c>
      <c r="BF54" s="53"/>
      <c r="BG54" s="109">
        <v>208.55135486569901</v>
      </c>
      <c r="BH54" s="53"/>
      <c r="BI54" s="109">
        <v>242.39615251688099</v>
      </c>
      <c r="BJ54" s="53"/>
      <c r="BK54" s="109">
        <v>256.26870157791899</v>
      </c>
      <c r="BL54" s="53"/>
      <c r="BM54" s="109">
        <v>205.80485856437201</v>
      </c>
      <c r="BN54" s="53"/>
      <c r="BO54" s="109">
        <v>230.438530067968</v>
      </c>
      <c r="BP54" s="53"/>
      <c r="BQ54" s="109">
        <v>245.45449816240699</v>
      </c>
      <c r="BR54" s="53"/>
      <c r="BS54" s="109">
        <v>282.28914829615798</v>
      </c>
      <c r="BT54" s="53"/>
      <c r="BU54" s="109">
        <f t="shared" si="49"/>
        <v>2681.9942129507954</v>
      </c>
      <c r="BV54" s="53"/>
      <c r="BW54" s="401"/>
      <c r="BX54" s="564"/>
      <c r="BY54" s="564"/>
      <c r="BZ54" s="564"/>
      <c r="CA54" s="564"/>
      <c r="CB54" s="564"/>
      <c r="CC54" s="564"/>
      <c r="CD54" s="564"/>
      <c r="CE54" s="564"/>
      <c r="CF54" s="564"/>
      <c r="CG54" s="564"/>
      <c r="CH54" s="564"/>
      <c r="CI54" s="564"/>
      <c r="CJ54" s="54"/>
    </row>
    <row r="55" spans="1:88" ht="28.8" customHeight="1">
      <c r="A55" s="597"/>
      <c r="B55" s="71" t="s">
        <v>632</v>
      </c>
      <c r="C55" s="109">
        <v>81.076868797598095</v>
      </c>
      <c r="D55" s="53">
        <f t="shared" si="25"/>
        <v>4.8841306028707976</v>
      </c>
      <c r="E55" s="109">
        <v>87.535501570297697</v>
      </c>
      <c r="F55" s="53">
        <f t="shared" si="26"/>
        <v>5.2834876681169574</v>
      </c>
      <c r="G55" s="109">
        <v>80.126112667763806</v>
      </c>
      <c r="H55" s="53">
        <f t="shared" si="27"/>
        <v>4.5526505560820514</v>
      </c>
      <c r="I55" s="109">
        <v>77.090107878979794</v>
      </c>
      <c r="J55" s="53">
        <f t="shared" si="28"/>
        <v>3.5986076104166997</v>
      </c>
      <c r="K55" s="109">
        <v>76.186467486813399</v>
      </c>
      <c r="L55" s="53">
        <f t="shared" si="29"/>
        <v>3.1040028296129538</v>
      </c>
      <c r="M55" s="109">
        <v>74.479047495971002</v>
      </c>
      <c r="N55" s="53">
        <f t="shared" si="30"/>
        <v>2.7961709890674458</v>
      </c>
      <c r="O55" s="109">
        <v>77.310798113746898</v>
      </c>
      <c r="P55" s="53">
        <f t="shared" si="31"/>
        <v>2.4835161457735548</v>
      </c>
      <c r="Q55" s="126"/>
      <c r="R55" s="126"/>
      <c r="S55" s="109">
        <f t="shared" si="32"/>
        <v>553.80490401117072</v>
      </c>
      <c r="T55" s="53">
        <f t="shared" si="33"/>
        <v>2.8294869418369113</v>
      </c>
      <c r="U55" s="109">
        <f t="shared" si="34"/>
        <v>97.087440213411696</v>
      </c>
      <c r="V55" s="109">
        <v>13.778903676618199</v>
      </c>
      <c r="W55" s="53">
        <f t="shared" si="35"/>
        <v>-0.68791916549251697</v>
      </c>
      <c r="X55" s="109">
        <v>13.931037378248</v>
      </c>
      <c r="Y55" s="53">
        <f t="shared" si="36"/>
        <v>-0.60132845849734307</v>
      </c>
      <c r="Z55" s="109">
        <v>14.4302458543872</v>
      </c>
      <c r="AA55" s="53">
        <f t="shared" si="37"/>
        <v>-0.54426064676237274</v>
      </c>
      <c r="AB55" s="109">
        <v>16.763793393538599</v>
      </c>
      <c r="AC55" s="53">
        <f t="shared" si="38"/>
        <v>-0.48368974940184484</v>
      </c>
      <c r="AD55" s="109">
        <v>18.563941266580098</v>
      </c>
      <c r="AE55" s="53">
        <f t="shared" si="39"/>
        <v>-0.34171494525579083</v>
      </c>
      <c r="AF55" s="109">
        <v>19.619518644039601</v>
      </c>
      <c r="AG55" s="53">
        <f t="shared" si="40"/>
        <v>-0.43613959666226698</v>
      </c>
      <c r="AH55" s="109">
        <v>22.193322745911701</v>
      </c>
      <c r="AI55" s="53">
        <f t="shared" si="41"/>
        <v>-0.44474435289087877</v>
      </c>
      <c r="AJ55" s="109">
        <v>25.335190149403999</v>
      </c>
      <c r="AK55" s="53">
        <f t="shared" si="42"/>
        <v>-0.39659069328594965</v>
      </c>
      <c r="AL55" s="109">
        <v>23.191780260456799</v>
      </c>
      <c r="AM55" s="53">
        <f t="shared" si="43"/>
        <v>-0.31487667914614448</v>
      </c>
      <c r="AN55" s="109">
        <v>33.310370278309797</v>
      </c>
      <c r="AO55" s="53">
        <f t="shared" si="44"/>
        <v>-0.11945389275591278</v>
      </c>
      <c r="AP55" s="109">
        <v>43.128885039082498</v>
      </c>
      <c r="AQ55" s="53">
        <f t="shared" si="45"/>
        <v>7.4049157462038995E-2</v>
      </c>
      <c r="AR55" s="109">
        <v>69.009372632441597</v>
      </c>
      <c r="AS55" s="53">
        <f t="shared" si="46"/>
        <v>0.50467358492454983</v>
      </c>
      <c r="AT55" s="109">
        <f t="shared" si="47"/>
        <v>313.25636131901808</v>
      </c>
      <c r="AU55" s="53">
        <f t="shared" si="48"/>
        <v>-0.29743840529491417</v>
      </c>
      <c r="AV55" s="53"/>
      <c r="AW55" s="109">
        <v>44.151713764684303</v>
      </c>
      <c r="AX55" s="53"/>
      <c r="AY55" s="109">
        <v>34.943646405609201</v>
      </c>
      <c r="AZ55" s="53"/>
      <c r="BA55" s="109">
        <v>31.663374584338602</v>
      </c>
      <c r="BB55" s="53"/>
      <c r="BC55" s="109">
        <v>32.468449685276298</v>
      </c>
      <c r="BD55" s="53"/>
      <c r="BE55" s="109">
        <v>28.200459865815301</v>
      </c>
      <c r="BF55" s="53"/>
      <c r="BG55" s="109">
        <v>34.794992746259901</v>
      </c>
      <c r="BH55" s="53"/>
      <c r="BI55" s="109">
        <v>39.969557917076301</v>
      </c>
      <c r="BJ55" s="53"/>
      <c r="BK55" s="109">
        <v>41.986740786896902</v>
      </c>
      <c r="BL55" s="53"/>
      <c r="BM55" s="109">
        <v>33.8505193948928</v>
      </c>
      <c r="BN55" s="53"/>
      <c r="BO55" s="109">
        <v>37.829217577900401</v>
      </c>
      <c r="BP55" s="53"/>
      <c r="BQ55" s="109">
        <v>40.155410708570699</v>
      </c>
      <c r="BR55" s="53"/>
      <c r="BS55" s="109">
        <v>45.863350911355298</v>
      </c>
      <c r="BT55" s="53"/>
      <c r="BU55" s="109">
        <f t="shared" si="49"/>
        <v>445.87743434867605</v>
      </c>
      <c r="BV55" s="53"/>
      <c r="BW55" s="401"/>
      <c r="BX55" s="429"/>
      <c r="BY55" s="429"/>
      <c r="BZ55" s="429"/>
      <c r="CA55" s="429"/>
      <c r="CB55" s="429"/>
      <c r="CC55" s="429"/>
      <c r="CD55" s="429"/>
      <c r="CE55" s="429"/>
      <c r="CF55" s="429"/>
      <c r="CG55" s="429"/>
      <c r="CH55" s="429"/>
      <c r="CI55" s="429"/>
      <c r="CJ55" s="54"/>
    </row>
    <row r="56" spans="1:88" ht="28.8" customHeight="1">
      <c r="A56" s="598"/>
      <c r="B56" s="71" t="s">
        <v>471</v>
      </c>
      <c r="C56" s="109">
        <v>286.81313458442798</v>
      </c>
      <c r="D56" s="53">
        <f t="shared" si="25"/>
        <v>5.3849254748746764</v>
      </c>
      <c r="E56" s="109">
        <v>335.61627563894899</v>
      </c>
      <c r="F56" s="53">
        <f t="shared" si="26"/>
        <v>6.7225898482489761</v>
      </c>
      <c r="G56" s="109">
        <v>300.066480591095</v>
      </c>
      <c r="H56" s="53">
        <f t="shared" si="27"/>
        <v>5.6134218524103865</v>
      </c>
      <c r="I56" s="109">
        <v>295.12331092893601</v>
      </c>
      <c r="J56" s="53">
        <f t="shared" si="28"/>
        <v>4.4213205749343647</v>
      </c>
      <c r="K56" s="109">
        <v>295.08165167796</v>
      </c>
      <c r="L56" s="53">
        <f t="shared" si="29"/>
        <v>3.9360700298072206</v>
      </c>
      <c r="M56" s="109">
        <v>281.171551448255</v>
      </c>
      <c r="N56" s="53">
        <f t="shared" si="30"/>
        <v>3.3485258653984094</v>
      </c>
      <c r="O56" s="109">
        <v>289.89201321761499</v>
      </c>
      <c r="P56" s="53">
        <f t="shared" si="31"/>
        <v>3.0082963936773783</v>
      </c>
      <c r="Q56" s="126"/>
      <c r="R56" s="126"/>
      <c r="S56" s="109">
        <f t="shared" si="32"/>
        <v>2083.764418087238</v>
      </c>
      <c r="T56" s="53">
        <f t="shared" si="33"/>
        <v>3.4271830228595732</v>
      </c>
      <c r="U56" s="109">
        <f t="shared" si="34"/>
        <v>312.62900499322842</v>
      </c>
      <c r="V56" s="109">
        <v>44.920357443961798</v>
      </c>
      <c r="W56" s="53">
        <f t="shared" si="35"/>
        <v>-0.64689495139076503</v>
      </c>
      <c r="X56" s="109">
        <v>43.459031521018403</v>
      </c>
      <c r="Y56" s="53">
        <f t="shared" si="36"/>
        <v>-0.63455150818660888</v>
      </c>
      <c r="Z56" s="109">
        <v>45.3723484283299</v>
      </c>
      <c r="AA56" s="53">
        <f t="shared" si="37"/>
        <v>-0.51497296987535712</v>
      </c>
      <c r="AB56" s="109">
        <v>54.437531750741201</v>
      </c>
      <c r="AC56" s="53">
        <f t="shared" si="38"/>
        <v>-0.4345328386612386</v>
      </c>
      <c r="AD56" s="109">
        <v>59.780685828212299</v>
      </c>
      <c r="AE56" s="53">
        <f t="shared" si="39"/>
        <v>-0.28614079674407866</v>
      </c>
      <c r="AF56" s="109">
        <v>64.659050020964798</v>
      </c>
      <c r="AG56" s="53">
        <f t="shared" si="40"/>
        <v>-0.46809502965576133</v>
      </c>
      <c r="AH56" s="109">
        <v>72.322998287972396</v>
      </c>
      <c r="AI56" s="53">
        <f t="shared" si="41"/>
        <v>-0.49008082406457476</v>
      </c>
      <c r="AJ56" s="109">
        <v>85.723007742244206</v>
      </c>
      <c r="AK56" s="53">
        <f t="shared" si="42"/>
        <v>-0.4685359271033217</v>
      </c>
      <c r="AL56" s="109">
        <v>76.910363476793194</v>
      </c>
      <c r="AM56" s="53">
        <f t="shared" si="43"/>
        <v>-0.37367042497343694</v>
      </c>
      <c r="AN56" s="109">
        <v>121.247149362979</v>
      </c>
      <c r="AO56" s="53">
        <f t="shared" si="44"/>
        <v>-0.11333256567986982</v>
      </c>
      <c r="AP56" s="109">
        <v>158.20642596191399</v>
      </c>
      <c r="AQ56" s="53">
        <f t="shared" si="45"/>
        <v>6.1875882765551227E-2</v>
      </c>
      <c r="AR56" s="109">
        <v>258.72984841914803</v>
      </c>
      <c r="AS56" s="53">
        <f t="shared" si="46"/>
        <v>0.43471142443769284</v>
      </c>
      <c r="AT56" s="109">
        <f t="shared" si="47"/>
        <v>1085.7687982442792</v>
      </c>
      <c r="AU56" s="53">
        <f t="shared" si="48"/>
        <v>-0.2918501125521572</v>
      </c>
      <c r="AV56" s="53"/>
      <c r="AW56" s="109">
        <v>127.215279478128</v>
      </c>
      <c r="AX56" s="53"/>
      <c r="AY56" s="109">
        <v>118.91971781131301</v>
      </c>
      <c r="AZ56" s="53"/>
      <c r="BA56" s="109">
        <v>93.546020345855894</v>
      </c>
      <c r="BB56" s="53"/>
      <c r="BC56" s="109">
        <v>96.270014375120596</v>
      </c>
      <c r="BD56" s="53"/>
      <c r="BE56" s="109">
        <v>83.742964376661106</v>
      </c>
      <c r="BF56" s="53"/>
      <c r="BG56" s="109">
        <v>121.561281856642</v>
      </c>
      <c r="BH56" s="53"/>
      <c r="BI56" s="109">
        <v>141.832277939536</v>
      </c>
      <c r="BJ56" s="53"/>
      <c r="BK56" s="109">
        <v>161.29595980970399</v>
      </c>
      <c r="BL56" s="53"/>
      <c r="BM56" s="109">
        <v>122.79535653977599</v>
      </c>
      <c r="BN56" s="53"/>
      <c r="BO56" s="109">
        <v>136.74478690643201</v>
      </c>
      <c r="BP56" s="53"/>
      <c r="BQ56" s="109">
        <v>148.98768163929</v>
      </c>
      <c r="BR56" s="53"/>
      <c r="BS56" s="109">
        <v>180.335811099122</v>
      </c>
      <c r="BT56" s="53"/>
      <c r="BU56" s="109">
        <f t="shared" si="49"/>
        <v>1533.2471521775806</v>
      </c>
      <c r="BV56" s="53"/>
      <c r="BW56" s="401"/>
      <c r="BX56" s="429"/>
      <c r="BY56" s="429"/>
      <c r="BZ56" s="429"/>
      <c r="CA56" s="429"/>
      <c r="CB56" s="429"/>
      <c r="CC56" s="429"/>
      <c r="CD56" s="429"/>
      <c r="CE56" s="429"/>
      <c r="CF56" s="429"/>
      <c r="CG56" s="429"/>
      <c r="CH56" s="429"/>
      <c r="CI56" s="429"/>
      <c r="CJ56" s="54"/>
    </row>
    <row r="57" spans="1:88" ht="28.8" customHeight="1">
      <c r="A57" s="741" t="s">
        <v>105</v>
      </c>
      <c r="B57" s="71" t="s">
        <v>630</v>
      </c>
      <c r="C57" s="109">
        <v>224.56739131681601</v>
      </c>
      <c r="D57" s="53">
        <f t="shared" si="25"/>
        <v>2.922243100338541</v>
      </c>
      <c r="E57" s="109">
        <v>179.45925619482699</v>
      </c>
      <c r="F57" s="53">
        <f t="shared" si="26"/>
        <v>1.9886738637176546</v>
      </c>
      <c r="G57" s="109">
        <v>250.86339670527499</v>
      </c>
      <c r="H57" s="53">
        <f t="shared" si="27"/>
        <v>2.4741877462357835</v>
      </c>
      <c r="I57" s="109">
        <v>263.15471926430502</v>
      </c>
      <c r="J57" s="53">
        <f t="shared" si="28"/>
        <v>1.9030213581668503</v>
      </c>
      <c r="K57" s="109">
        <v>296.50793408545701</v>
      </c>
      <c r="L57" s="53">
        <f t="shared" si="29"/>
        <v>1.6487282555738885</v>
      </c>
      <c r="M57" s="109">
        <v>296.84310216090699</v>
      </c>
      <c r="N57" s="53">
        <f t="shared" si="30"/>
        <v>1.1735113580324303</v>
      </c>
      <c r="O57" s="109">
        <v>353.51076210854899</v>
      </c>
      <c r="P57" s="53">
        <f t="shared" si="31"/>
        <v>1.5101040827520475</v>
      </c>
      <c r="Q57" s="126"/>
      <c r="R57" s="126"/>
      <c r="S57" s="109">
        <f t="shared" si="32"/>
        <v>1864.906561836136</v>
      </c>
      <c r="T57" s="53">
        <f t="shared" si="33"/>
        <v>1.2668819766387744</v>
      </c>
      <c r="U57" s="109">
        <f t="shared" si="34"/>
        <v>528.67420668313207</v>
      </c>
      <c r="V57" s="109">
        <v>57.254837492717598</v>
      </c>
      <c r="W57" s="53">
        <f t="shared" si="35"/>
        <v>-0.12425561557900544</v>
      </c>
      <c r="X57" s="109">
        <v>60.046450157527403</v>
      </c>
      <c r="Y57" s="53">
        <f t="shared" si="36"/>
        <v>-2.1848158024274422E-2</v>
      </c>
      <c r="Z57" s="109">
        <v>72.207783524963702</v>
      </c>
      <c r="AA57" s="53">
        <f t="shared" si="37"/>
        <v>0.21217333248020975</v>
      </c>
      <c r="AB57" s="109">
        <v>90.648564649375302</v>
      </c>
      <c r="AC57" s="53">
        <f t="shared" si="38"/>
        <v>0.35993726426463746</v>
      </c>
      <c r="AD57" s="109">
        <v>111.94350853527401</v>
      </c>
      <c r="AE57" s="53">
        <f t="shared" si="39"/>
        <v>0.45962368471234183</v>
      </c>
      <c r="AF57" s="109">
        <v>136.573062323274</v>
      </c>
      <c r="AG57" s="53">
        <f t="shared" si="40"/>
        <v>0.32483417398224335</v>
      </c>
      <c r="AH57" s="109">
        <v>140.83510103731001</v>
      </c>
      <c r="AI57" s="53">
        <f t="shared" si="41"/>
        <v>0.33327855809189799</v>
      </c>
      <c r="AJ57" s="109">
        <v>153.16544158491499</v>
      </c>
      <c r="AK57" s="53">
        <f t="shared" si="42"/>
        <v>0.54266008480963368</v>
      </c>
      <c r="AL57" s="109">
        <v>127.388488408698</v>
      </c>
      <c r="AM57" s="53">
        <f t="shared" si="43"/>
        <v>0.29656487098114126</v>
      </c>
      <c r="AN57" s="109">
        <v>219.31426417706101</v>
      </c>
      <c r="AO57" s="53">
        <f t="shared" si="44"/>
        <v>1.2271900466631314</v>
      </c>
      <c r="AP57" s="109">
        <v>220.967689230616</v>
      </c>
      <c r="AQ57" s="53">
        <f t="shared" si="45"/>
        <v>1.1910980214674201</v>
      </c>
      <c r="AR57" s="109">
        <v>229.67771994900801</v>
      </c>
      <c r="AS57" s="53">
        <f t="shared" si="46"/>
        <v>1.0699401177750958</v>
      </c>
      <c r="AT57" s="109">
        <f t="shared" si="47"/>
        <v>1620.0229110707401</v>
      </c>
      <c r="AU57" s="53">
        <f t="shared" si="48"/>
        <v>0.5484569611090333</v>
      </c>
      <c r="AV57" s="53"/>
      <c r="AW57" s="109">
        <v>65.378480880093903</v>
      </c>
      <c r="AX57" s="53"/>
      <c r="AY57" s="109">
        <v>61.387657397078797</v>
      </c>
      <c r="AZ57" s="53"/>
      <c r="BA57" s="109">
        <v>59.568859989041698</v>
      </c>
      <c r="BB57" s="53"/>
      <c r="BC57" s="109">
        <v>66.656431168824497</v>
      </c>
      <c r="BD57" s="53"/>
      <c r="BE57" s="109">
        <v>76.693403722984598</v>
      </c>
      <c r="BF57" s="53"/>
      <c r="BG57" s="109">
        <v>103.08691080390599</v>
      </c>
      <c r="BH57" s="53"/>
      <c r="BI57" s="109">
        <v>105.630665236876</v>
      </c>
      <c r="BJ57" s="53"/>
      <c r="BK57" s="109">
        <v>99.286578484213393</v>
      </c>
      <c r="BL57" s="53"/>
      <c r="BM57" s="109">
        <v>98.250763428674503</v>
      </c>
      <c r="BN57" s="53"/>
      <c r="BO57" s="109">
        <v>98.471284255982894</v>
      </c>
      <c r="BP57" s="53"/>
      <c r="BQ57" s="109">
        <v>100.847925134189</v>
      </c>
      <c r="BR57" s="53"/>
      <c r="BS57" s="109">
        <v>110.958630144277</v>
      </c>
      <c r="BT57" s="53"/>
      <c r="BU57" s="109">
        <f t="shared" si="49"/>
        <v>1046.2175906461423</v>
      </c>
      <c r="BV57" s="53"/>
      <c r="BW57" s="40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54"/>
    </row>
    <row r="58" spans="1:88" ht="28.8" customHeight="1">
      <c r="A58" s="597"/>
      <c r="B58" s="71" t="s">
        <v>631</v>
      </c>
      <c r="C58" s="109">
        <v>1317.7635973798999</v>
      </c>
      <c r="D58" s="53">
        <f t="shared" si="25"/>
        <v>2.7863984789600975</v>
      </c>
      <c r="E58" s="109">
        <v>1077.9350347192999</v>
      </c>
      <c r="F58" s="53">
        <f t="shared" si="26"/>
        <v>2.1398790787822328</v>
      </c>
      <c r="G58" s="109">
        <v>1490.5613711494</v>
      </c>
      <c r="H58" s="53">
        <f t="shared" si="27"/>
        <v>2.5956952117002228</v>
      </c>
      <c r="I58" s="109">
        <v>1577.05557103915</v>
      </c>
      <c r="J58" s="53">
        <f t="shared" si="28"/>
        <v>2.0070497759063843</v>
      </c>
      <c r="K58" s="109">
        <v>1783.39105339306</v>
      </c>
      <c r="L58" s="53">
        <f t="shared" si="29"/>
        <v>1.7616252345389958</v>
      </c>
      <c r="M58" s="109">
        <v>1772.8406997582099</v>
      </c>
      <c r="N58" s="53">
        <f t="shared" si="30"/>
        <v>1.2568296345345469</v>
      </c>
      <c r="O58" s="109">
        <v>2104.1125175934699</v>
      </c>
      <c r="P58" s="53">
        <f t="shared" si="31"/>
        <v>1.5890991952369973</v>
      </c>
      <c r="Q58" s="126"/>
      <c r="R58" s="126"/>
      <c r="S58" s="109">
        <f t="shared" si="32"/>
        <v>11123.659845032491</v>
      </c>
      <c r="T58" s="53">
        <f t="shared" si="33"/>
        <v>1.3354090207007614</v>
      </c>
      <c r="U58" s="109">
        <f t="shared" si="34"/>
        <v>3061.6441938065886</v>
      </c>
      <c r="V58" s="109">
        <v>348.02559865326498</v>
      </c>
      <c r="W58" s="53">
        <f t="shared" si="35"/>
        <v>0.26795771055613082</v>
      </c>
      <c r="X58" s="109">
        <v>343.304632972479</v>
      </c>
      <c r="Y58" s="53">
        <f t="shared" si="36"/>
        <v>0.38968074192350177</v>
      </c>
      <c r="Z58" s="109">
        <v>414.54052231656999</v>
      </c>
      <c r="AA58" s="53">
        <f t="shared" si="37"/>
        <v>0.85788633150006421</v>
      </c>
      <c r="AB58" s="109">
        <v>524.45276552291</v>
      </c>
      <c r="AC58" s="53">
        <f t="shared" si="38"/>
        <v>0.46193262012234615</v>
      </c>
      <c r="AD58" s="109">
        <v>645.77591162211604</v>
      </c>
      <c r="AE58" s="53">
        <f t="shared" si="39"/>
        <v>0.56224767118483454</v>
      </c>
      <c r="AF58" s="109">
        <v>785.54476271924898</v>
      </c>
      <c r="AG58" s="53">
        <f t="shared" si="40"/>
        <v>0.37937000901881457</v>
      </c>
      <c r="AH58" s="109">
        <v>812.68130686698805</v>
      </c>
      <c r="AI58" s="53">
        <f t="shared" si="41"/>
        <v>0.30275345822182587</v>
      </c>
      <c r="AJ58" s="109">
        <v>888.72017844893196</v>
      </c>
      <c r="AK58" s="53">
        <f t="shared" si="42"/>
        <v>0.47209265784241294</v>
      </c>
      <c r="AL58" s="109">
        <v>733.15912694098699</v>
      </c>
      <c r="AM58" s="53">
        <f t="shared" si="43"/>
        <v>0.24951084130039947</v>
      </c>
      <c r="AN58" s="109">
        <v>1287.3861275822301</v>
      </c>
      <c r="AO58" s="53">
        <f t="shared" si="44"/>
        <v>1.1853887029021224</v>
      </c>
      <c r="AP58" s="109">
        <v>1321.82156306763</v>
      </c>
      <c r="AQ58" s="53">
        <f t="shared" si="45"/>
        <v>1.1817781842093473</v>
      </c>
      <c r="AR58" s="109">
        <v>1383.34043277719</v>
      </c>
      <c r="AS58" s="53">
        <f t="shared" si="46"/>
        <v>1.0427260706368178</v>
      </c>
      <c r="AT58" s="109">
        <f t="shared" si="47"/>
        <v>9488.7529294905453</v>
      </c>
      <c r="AU58" s="53">
        <f t="shared" si="48"/>
        <v>0.64373932219952601</v>
      </c>
      <c r="AV58" s="53"/>
      <c r="AW58" s="109">
        <v>274.47729191269298</v>
      </c>
      <c r="AX58" s="53"/>
      <c r="AY58" s="109">
        <v>247.03849065167299</v>
      </c>
      <c r="AZ58" s="53"/>
      <c r="BA58" s="109">
        <v>223.12480332522199</v>
      </c>
      <c r="BB58" s="53"/>
      <c r="BC58" s="109">
        <v>358.73935522351201</v>
      </c>
      <c r="BD58" s="53"/>
      <c r="BE58" s="109">
        <v>413.36333766613899</v>
      </c>
      <c r="BF58" s="53"/>
      <c r="BG58" s="109">
        <v>569.49531857520196</v>
      </c>
      <c r="BH58" s="53"/>
      <c r="BI58" s="109">
        <v>623.818191951872</v>
      </c>
      <c r="BJ58" s="53"/>
      <c r="BK58" s="109">
        <v>603.71211942018203</v>
      </c>
      <c r="BL58" s="53"/>
      <c r="BM58" s="109">
        <v>586.756915352546</v>
      </c>
      <c r="BN58" s="53"/>
      <c r="BO58" s="109">
        <v>589.08793930920604</v>
      </c>
      <c r="BP58" s="53"/>
      <c r="BQ58" s="109">
        <v>605.84598958516199</v>
      </c>
      <c r="BR58" s="53"/>
      <c r="BS58" s="109">
        <v>677.20310259022403</v>
      </c>
      <c r="BT58" s="53"/>
      <c r="BU58" s="109">
        <f t="shared" si="49"/>
        <v>5772.6628555636325</v>
      </c>
      <c r="BV58" s="53"/>
      <c r="BW58" s="401"/>
      <c r="BX58" s="564"/>
      <c r="BY58" s="564"/>
      <c r="BZ58" s="564"/>
      <c r="CA58" s="564"/>
      <c r="CB58" s="564"/>
      <c r="CC58" s="564"/>
      <c r="CD58" s="564"/>
      <c r="CE58" s="564"/>
      <c r="CF58" s="564"/>
      <c r="CG58" s="564"/>
      <c r="CH58" s="564"/>
      <c r="CI58" s="564"/>
      <c r="CJ58" s="54"/>
    </row>
    <row r="59" spans="1:88" ht="28.8" customHeight="1">
      <c r="A59" s="597"/>
      <c r="B59" s="71" t="s">
        <v>632</v>
      </c>
      <c r="C59" s="109">
        <v>189.770869158837</v>
      </c>
      <c r="D59" s="53">
        <f t="shared" si="25"/>
        <v>2.7069198554528184</v>
      </c>
      <c r="E59" s="109">
        <v>151.049628175924</v>
      </c>
      <c r="F59" s="53">
        <f t="shared" si="26"/>
        <v>1.8974309190442282</v>
      </c>
      <c r="G59" s="109">
        <v>213.60126204856601</v>
      </c>
      <c r="H59" s="53">
        <f t="shared" si="27"/>
        <v>2.405442160346468</v>
      </c>
      <c r="I59" s="109">
        <v>226.717169621404</v>
      </c>
      <c r="J59" s="53">
        <f t="shared" si="28"/>
        <v>1.897723923250016</v>
      </c>
      <c r="K59" s="109">
        <v>257.61512427671897</v>
      </c>
      <c r="L59" s="53">
        <f t="shared" si="29"/>
        <v>1.6713328544860619</v>
      </c>
      <c r="M59" s="109">
        <v>254.11749459809499</v>
      </c>
      <c r="N59" s="53">
        <f t="shared" si="30"/>
        <v>1.1247861321288375</v>
      </c>
      <c r="O59" s="109">
        <v>299.23520422354801</v>
      </c>
      <c r="P59" s="53">
        <f t="shared" si="31"/>
        <v>1.4908751715945603</v>
      </c>
      <c r="Q59" s="126"/>
      <c r="R59" s="126"/>
      <c r="S59" s="109">
        <f t="shared" si="32"/>
        <v>1592.106752103093</v>
      </c>
      <c r="T59" s="53">
        <f t="shared" si="33"/>
        <v>1.2404188788898987</v>
      </c>
      <c r="U59" s="109">
        <f t="shared" si="34"/>
        <v>460.32285078498842</v>
      </c>
      <c r="V59" s="109">
        <v>51.193680079078902</v>
      </c>
      <c r="W59" s="53">
        <f t="shared" si="35"/>
        <v>-0.14381772678103433</v>
      </c>
      <c r="X59" s="109">
        <v>52.132262130256599</v>
      </c>
      <c r="Y59" s="53">
        <f t="shared" si="36"/>
        <v>-8.4732920034867432E-2</v>
      </c>
      <c r="Z59" s="109">
        <v>62.723503143225997</v>
      </c>
      <c r="AA59" s="53">
        <f t="shared" si="37"/>
        <v>0.17592895792718433</v>
      </c>
      <c r="AB59" s="109">
        <v>78.239741130039604</v>
      </c>
      <c r="AC59" s="53">
        <f t="shared" si="38"/>
        <v>0.29925243352429765</v>
      </c>
      <c r="AD59" s="109">
        <v>96.436924303198296</v>
      </c>
      <c r="AE59" s="53">
        <f t="shared" si="39"/>
        <v>0.43047429276493698</v>
      </c>
      <c r="AF59" s="109">
        <v>119.596739999189</v>
      </c>
      <c r="AG59" s="53">
        <f t="shared" si="40"/>
        <v>0.28315311531691001</v>
      </c>
      <c r="AH59" s="109">
        <v>120.132557277846</v>
      </c>
      <c r="AI59" s="53">
        <f t="shared" si="41"/>
        <v>0.2561598344578182</v>
      </c>
      <c r="AJ59" s="109">
        <v>130.17364755910501</v>
      </c>
      <c r="AK59" s="53">
        <f t="shared" si="42"/>
        <v>0.43685877038580201</v>
      </c>
      <c r="AL59" s="109">
        <v>105.151248025957</v>
      </c>
      <c r="AM59" s="53">
        <f t="shared" si="43"/>
        <v>0.21344788130674508</v>
      </c>
      <c r="AN59" s="109">
        <v>186.316709154791</v>
      </c>
      <c r="AO59" s="53">
        <f t="shared" si="44"/>
        <v>1.2051152867357966</v>
      </c>
      <c r="AP59" s="109">
        <v>183.766260483992</v>
      </c>
      <c r="AQ59" s="53">
        <f t="shared" si="45"/>
        <v>1.1368490418181953</v>
      </c>
      <c r="AR59" s="109">
        <v>187.27291222551099</v>
      </c>
      <c r="AS59" s="53">
        <f t="shared" si="46"/>
        <v>0.90076873353781628</v>
      </c>
      <c r="AT59" s="109">
        <f t="shared" si="47"/>
        <v>1373.1361855121904</v>
      </c>
      <c r="AU59" s="53">
        <f t="shared" si="48"/>
        <v>0.47200538802381131</v>
      </c>
      <c r="AV59" s="53"/>
      <c r="AW59" s="109">
        <v>59.792968951117601</v>
      </c>
      <c r="AX59" s="53"/>
      <c r="AY59" s="109">
        <v>56.958524207210203</v>
      </c>
      <c r="AZ59" s="53"/>
      <c r="BA59" s="109">
        <v>53.339534433941502</v>
      </c>
      <c r="BB59" s="53"/>
      <c r="BC59" s="109">
        <v>60.219045284225302</v>
      </c>
      <c r="BD59" s="53"/>
      <c r="BE59" s="109">
        <v>67.416048502904005</v>
      </c>
      <c r="BF59" s="53"/>
      <c r="BG59" s="109">
        <v>93.2053537271359</v>
      </c>
      <c r="BH59" s="53"/>
      <c r="BI59" s="109">
        <v>95.634770339315494</v>
      </c>
      <c r="BJ59" s="53"/>
      <c r="BK59" s="109">
        <v>90.595993316833002</v>
      </c>
      <c r="BL59" s="53"/>
      <c r="BM59" s="109">
        <v>86.654935614310105</v>
      </c>
      <c r="BN59" s="53"/>
      <c r="BO59" s="109">
        <v>84.4929561168628</v>
      </c>
      <c r="BP59" s="53"/>
      <c r="BQ59" s="109">
        <v>85.998709729925295</v>
      </c>
      <c r="BR59" s="53"/>
      <c r="BS59" s="109">
        <v>98.524827834761496</v>
      </c>
      <c r="BT59" s="53"/>
      <c r="BU59" s="109">
        <f t="shared" si="49"/>
        <v>932.83366805854268</v>
      </c>
      <c r="BV59" s="53"/>
      <c r="BW59" s="401"/>
      <c r="BX59" s="429"/>
      <c r="BY59" s="429"/>
      <c r="BZ59" s="429"/>
      <c r="CA59" s="429"/>
      <c r="CB59" s="429"/>
      <c r="CC59" s="429"/>
      <c r="CD59" s="429"/>
      <c r="CE59" s="429"/>
      <c r="CF59" s="429"/>
      <c r="CG59" s="429"/>
      <c r="CH59" s="429"/>
      <c r="CI59" s="429"/>
      <c r="CJ59" s="54"/>
    </row>
    <row r="60" spans="1:88" ht="28.8" customHeight="1">
      <c r="A60" s="598"/>
      <c r="B60" s="71" t="s">
        <v>471</v>
      </c>
      <c r="C60" s="109">
        <v>658.46801233682697</v>
      </c>
      <c r="D60" s="53">
        <f t="shared" si="25"/>
        <v>2.8555350961091914</v>
      </c>
      <c r="E60" s="109">
        <v>568.04339859026504</v>
      </c>
      <c r="F60" s="53">
        <f t="shared" si="26"/>
        <v>2.5761805239172646</v>
      </c>
      <c r="G60" s="109">
        <v>784.60359373954202</v>
      </c>
      <c r="H60" s="53">
        <f t="shared" si="27"/>
        <v>3.073273129039884</v>
      </c>
      <c r="I60" s="109">
        <v>851.31902636709697</v>
      </c>
      <c r="J60" s="53">
        <f t="shared" si="28"/>
        <v>2.4306774043649595</v>
      </c>
      <c r="K60" s="109">
        <v>978.67567092433103</v>
      </c>
      <c r="L60" s="53">
        <f t="shared" si="29"/>
        <v>2.2266050355744897</v>
      </c>
      <c r="M60" s="109">
        <v>940.96808952770596</v>
      </c>
      <c r="N60" s="53">
        <f t="shared" si="30"/>
        <v>1.4443064602932423</v>
      </c>
      <c r="O60" s="109">
        <v>1100.55524238003</v>
      </c>
      <c r="P60" s="53">
        <f t="shared" si="31"/>
        <v>1.8783135660775572</v>
      </c>
      <c r="Q60" s="126"/>
      <c r="R60" s="126"/>
      <c r="S60" s="109">
        <f t="shared" si="32"/>
        <v>5882.6330338657981</v>
      </c>
      <c r="T60" s="53">
        <f t="shared" si="33"/>
        <v>1.5900751716417303</v>
      </c>
      <c r="U60" s="109">
        <f t="shared" si="34"/>
        <v>1458.6748603450119</v>
      </c>
      <c r="V60" s="109">
        <v>170.78511696115001</v>
      </c>
      <c r="W60" s="53">
        <f t="shared" si="35"/>
        <v>0.28755972418761466</v>
      </c>
      <c r="X60" s="109">
        <v>158.84080649487001</v>
      </c>
      <c r="Y60" s="53">
        <f t="shared" si="36"/>
        <v>0.19744943569064577</v>
      </c>
      <c r="Z60" s="109">
        <v>192.62238717698801</v>
      </c>
      <c r="AA60" s="53">
        <f t="shared" si="37"/>
        <v>0.8491699490171325</v>
      </c>
      <c r="AB60" s="109">
        <v>248.14895894435799</v>
      </c>
      <c r="AC60" s="53">
        <f t="shared" si="38"/>
        <v>0.38101213980467286</v>
      </c>
      <c r="AD60" s="109">
        <v>303.31436916947598</v>
      </c>
      <c r="AE60" s="53">
        <f t="shared" si="39"/>
        <v>0.50551796031187513</v>
      </c>
      <c r="AF60" s="109">
        <v>384.96322159816998</v>
      </c>
      <c r="AG60" s="53">
        <f t="shared" si="40"/>
        <v>0.16010362172520787</v>
      </c>
      <c r="AH60" s="109">
        <v>382.36113512810198</v>
      </c>
      <c r="AI60" s="53">
        <f t="shared" si="41"/>
        <v>0.26020656390323116</v>
      </c>
      <c r="AJ60" s="109">
        <v>430.184970726514</v>
      </c>
      <c r="AK60" s="53">
        <f t="shared" si="42"/>
        <v>0.37922953428586981</v>
      </c>
      <c r="AL60" s="109">
        <v>340.58391607298199</v>
      </c>
      <c r="AM60" s="53">
        <f t="shared" si="43"/>
        <v>0.20897091936336931</v>
      </c>
      <c r="AN60" s="109">
        <v>662.373284813493</v>
      </c>
      <c r="AO60" s="53">
        <f t="shared" si="44"/>
        <v>1.4199172447270429</v>
      </c>
      <c r="AP60" s="109">
        <v>658.38600864571299</v>
      </c>
      <c r="AQ60" s="53">
        <f t="shared" si="45"/>
        <v>1.3188629194642649</v>
      </c>
      <c r="AR60" s="109">
        <v>685.76031005847699</v>
      </c>
      <c r="AS60" s="53">
        <f t="shared" si="46"/>
        <v>0.96590955967725822</v>
      </c>
      <c r="AT60" s="109">
        <f t="shared" si="47"/>
        <v>4618.3244857902928</v>
      </c>
      <c r="AU60" s="53">
        <f t="shared" si="48"/>
        <v>0.60028100630747838</v>
      </c>
      <c r="AV60" s="53"/>
      <c r="AW60" s="109">
        <v>132.642481550832</v>
      </c>
      <c r="AX60" s="53"/>
      <c r="AY60" s="109">
        <v>132.64928084688299</v>
      </c>
      <c r="AZ60" s="53"/>
      <c r="BA60" s="109">
        <v>104.166946515311</v>
      </c>
      <c r="BB60" s="53"/>
      <c r="BC60" s="109">
        <v>179.68629803605899</v>
      </c>
      <c r="BD60" s="53"/>
      <c r="BE60" s="109">
        <v>201.46844950733299</v>
      </c>
      <c r="BF60" s="53"/>
      <c r="BG60" s="109">
        <v>331.83520367403497</v>
      </c>
      <c r="BH60" s="53"/>
      <c r="BI60" s="109">
        <v>303.41147719768799</v>
      </c>
      <c r="BJ60" s="53"/>
      <c r="BK60" s="109">
        <v>311.902377401781</v>
      </c>
      <c r="BL60" s="53"/>
      <c r="BM60" s="109">
        <v>281.71390280614003</v>
      </c>
      <c r="BN60" s="53"/>
      <c r="BO60" s="109">
        <v>273.71732907676602</v>
      </c>
      <c r="BP60" s="53"/>
      <c r="BQ60" s="109">
        <v>283.92623087777099</v>
      </c>
      <c r="BR60" s="53"/>
      <c r="BS60" s="109">
        <v>348.82597049431803</v>
      </c>
      <c r="BT60" s="53"/>
      <c r="BU60" s="109">
        <f t="shared" si="49"/>
        <v>2885.945947984917</v>
      </c>
      <c r="BV60" s="53"/>
      <c r="BW60" s="401"/>
      <c r="BX60" s="429"/>
      <c r="BY60" s="429"/>
      <c r="BZ60" s="429"/>
      <c r="CA60" s="429"/>
      <c r="CB60" s="429"/>
      <c r="CC60" s="429"/>
      <c r="CD60" s="429"/>
      <c r="CE60" s="429"/>
      <c r="CF60" s="429"/>
      <c r="CG60" s="429"/>
      <c r="CH60" s="429"/>
      <c r="CI60" s="429"/>
      <c r="CJ60" s="54"/>
    </row>
    <row r="61" spans="1:88" ht="28.8" customHeight="1">
      <c r="A61" s="741" t="s">
        <v>106</v>
      </c>
      <c r="B61" s="71" t="s">
        <v>630</v>
      </c>
      <c r="C61" s="109">
        <v>84.834376489171902</v>
      </c>
      <c r="D61" s="53">
        <f t="shared" si="25"/>
        <v>9.0188664048460989</v>
      </c>
      <c r="E61" s="109">
        <v>83.8457470156293</v>
      </c>
      <c r="F61" s="53">
        <f t="shared" si="26"/>
        <v>6.5924400593163073</v>
      </c>
      <c r="G61" s="109">
        <v>78.091242340482594</v>
      </c>
      <c r="H61" s="53">
        <f t="shared" si="27"/>
        <v>3.3487859214025599</v>
      </c>
      <c r="I61" s="109">
        <v>76.115653405857103</v>
      </c>
      <c r="J61" s="53">
        <f t="shared" si="28"/>
        <v>5.6687469633426639</v>
      </c>
      <c r="K61" s="109">
        <v>84.162232089556298</v>
      </c>
      <c r="L61" s="53">
        <f t="shared" si="29"/>
        <v>4.7860225531847336</v>
      </c>
      <c r="M61" s="109">
        <v>82.588850629308496</v>
      </c>
      <c r="N61" s="53">
        <f t="shared" si="30"/>
        <v>3.9883984426492951</v>
      </c>
      <c r="O61" s="109">
        <v>86.264678632331098</v>
      </c>
      <c r="P61" s="53">
        <f t="shared" si="31"/>
        <v>3.3625636051722969</v>
      </c>
      <c r="Q61" s="126"/>
      <c r="R61" s="126"/>
      <c r="S61" s="109">
        <f t="shared" si="32"/>
        <v>575.90278060233686</v>
      </c>
      <c r="T61" s="53">
        <f t="shared" si="33"/>
        <v>3.8594614299358749</v>
      </c>
      <c r="U61" s="109">
        <f t="shared" si="34"/>
        <v>79.983560004553823</v>
      </c>
      <c r="V61" s="109">
        <v>8.4674625911907295</v>
      </c>
      <c r="W61" s="53">
        <f t="shared" si="35"/>
        <v>-0.86198328257192092</v>
      </c>
      <c r="X61" s="109">
        <v>11.0433202449516</v>
      </c>
      <c r="Y61" s="53">
        <f t="shared" si="36"/>
        <v>-0.7153782280092662</v>
      </c>
      <c r="Z61" s="109">
        <v>17.9570215117181</v>
      </c>
      <c r="AA61" s="53">
        <f t="shared" si="37"/>
        <v>-0.62907874902990879</v>
      </c>
      <c r="AB61" s="109">
        <v>11.4137864015918</v>
      </c>
      <c r="AC61" s="53">
        <f t="shared" si="38"/>
        <v>-0.7758424891630249</v>
      </c>
      <c r="AD61" s="109">
        <v>14.5457836218132</v>
      </c>
      <c r="AE61" s="53">
        <f t="shared" si="39"/>
        <v>-0.71909220081481251</v>
      </c>
      <c r="AF61" s="109">
        <v>16.556185633288401</v>
      </c>
      <c r="AG61" s="53">
        <f t="shared" si="40"/>
        <v>-0.85861885159237983</v>
      </c>
      <c r="AH61" s="109">
        <v>19.773850066060898</v>
      </c>
      <c r="AI61" s="53">
        <f t="shared" si="41"/>
        <v>-0.6960901230946912</v>
      </c>
      <c r="AJ61" s="109">
        <v>18.754237548314201</v>
      </c>
      <c r="AK61" s="53">
        <f t="shared" si="42"/>
        <v>-0.8489621796306237</v>
      </c>
      <c r="AL61" s="109">
        <v>17.761564742873698</v>
      </c>
      <c r="AM61" s="53">
        <f t="shared" si="43"/>
        <v>-0.68180131565096436</v>
      </c>
      <c r="AN61" s="109">
        <v>25.6154839714135</v>
      </c>
      <c r="AO61" s="53">
        <f t="shared" si="44"/>
        <v>-0.57470016899235421</v>
      </c>
      <c r="AP61" s="109">
        <v>41.938444741421598</v>
      </c>
      <c r="AQ61" s="53">
        <f t="shared" si="45"/>
        <v>-0.25407299593088284</v>
      </c>
      <c r="AR61" s="109">
        <v>78.139417122518495</v>
      </c>
      <c r="AS61" s="53">
        <f t="shared" si="46"/>
        <v>0.24544528638805985</v>
      </c>
      <c r="AT61" s="109">
        <f t="shared" si="47"/>
        <v>281.96655819715625</v>
      </c>
      <c r="AU61" s="53">
        <f t="shared" si="48"/>
        <v>-0.64425642672197336</v>
      </c>
      <c r="AV61" s="53"/>
      <c r="AW61" s="109">
        <v>61.350992466569501</v>
      </c>
      <c r="AX61" s="53"/>
      <c r="AY61" s="109">
        <v>38.799984160421602</v>
      </c>
      <c r="AZ61" s="53"/>
      <c r="BA61" s="109">
        <v>48.411951228877001</v>
      </c>
      <c r="BB61" s="53"/>
      <c r="BC61" s="109">
        <v>50.918598975221499</v>
      </c>
      <c r="BD61" s="53"/>
      <c r="BE61" s="109">
        <v>51.781344854095501</v>
      </c>
      <c r="BF61" s="53"/>
      <c r="BG61" s="109">
        <v>117.103205199287</v>
      </c>
      <c r="BH61" s="53"/>
      <c r="BI61" s="109">
        <v>65.064848393268804</v>
      </c>
      <c r="BJ61" s="53"/>
      <c r="BK61" s="109">
        <v>124.169148511605</v>
      </c>
      <c r="BL61" s="53"/>
      <c r="BM61" s="109">
        <v>55.819101764075299</v>
      </c>
      <c r="BN61" s="53"/>
      <c r="BO61" s="109">
        <v>60.229236185501797</v>
      </c>
      <c r="BP61" s="53"/>
      <c r="BQ61" s="109">
        <v>56.223255777901301</v>
      </c>
      <c r="BR61" s="53"/>
      <c r="BS61" s="109">
        <v>62.740144409821603</v>
      </c>
      <c r="BT61" s="53"/>
      <c r="BU61" s="109">
        <f t="shared" si="49"/>
        <v>792.61181192664594</v>
      </c>
      <c r="BV61" s="53"/>
      <c r="BW61" s="401"/>
      <c r="BX61" s="111"/>
      <c r="BY61" s="111"/>
      <c r="BZ61" s="111"/>
      <c r="CA61" s="111"/>
      <c r="CB61" s="111"/>
      <c r="CC61" s="111"/>
      <c r="CD61" s="111"/>
      <c r="CE61" s="111"/>
      <c r="CF61" s="111"/>
      <c r="CG61" s="111"/>
      <c r="CH61" s="111"/>
      <c r="CI61" s="111"/>
      <c r="CJ61" s="54"/>
    </row>
    <row r="62" spans="1:88" ht="28.8" customHeight="1">
      <c r="A62" s="597"/>
      <c r="B62" s="71" t="s">
        <v>631</v>
      </c>
      <c r="C62" s="109">
        <v>375.27134843769102</v>
      </c>
      <c r="D62" s="53">
        <f t="shared" si="25"/>
        <v>11.970485054567749</v>
      </c>
      <c r="E62" s="109">
        <v>488.12938796202297</v>
      </c>
      <c r="F62" s="53">
        <f t="shared" si="26"/>
        <v>12.061540267864849</v>
      </c>
      <c r="G62" s="109">
        <v>440.43994838066999</v>
      </c>
      <c r="H62" s="53">
        <f t="shared" si="27"/>
        <v>6.2180661114298976</v>
      </c>
      <c r="I62" s="109">
        <v>417.55474481461999</v>
      </c>
      <c r="J62" s="53">
        <f t="shared" si="28"/>
        <v>9.6829123602045151</v>
      </c>
      <c r="K62" s="109">
        <v>469.60365153152497</v>
      </c>
      <c r="L62" s="53">
        <f t="shared" si="29"/>
        <v>8.4550286051831716</v>
      </c>
      <c r="M62" s="109">
        <v>459.09883643528502</v>
      </c>
      <c r="N62" s="53">
        <f t="shared" si="30"/>
        <v>7.1450067085832991</v>
      </c>
      <c r="O62" s="109">
        <v>481.85437594746998</v>
      </c>
      <c r="P62" s="53">
        <f t="shared" si="31"/>
        <v>6.134550911225582</v>
      </c>
      <c r="Q62" s="126"/>
      <c r="R62" s="126"/>
      <c r="S62" s="109">
        <f t="shared" si="32"/>
        <v>3131.9522935092841</v>
      </c>
      <c r="T62" s="53">
        <f t="shared" si="33"/>
        <v>6.7448748508347762</v>
      </c>
      <c r="U62" s="109">
        <f t="shared" si="34"/>
        <v>272.44231072549934</v>
      </c>
      <c r="V62" s="109">
        <v>28.932715072635901</v>
      </c>
      <c r="W62" s="53">
        <f t="shared" si="35"/>
        <v>-0.89652673041064224</v>
      </c>
      <c r="X62" s="109">
        <v>37.371502744049401</v>
      </c>
      <c r="Y62" s="53">
        <f t="shared" si="36"/>
        <v>-0.79195343967184906</v>
      </c>
      <c r="Z62" s="109">
        <v>61.019106999204098</v>
      </c>
      <c r="AA62" s="53">
        <f t="shared" si="37"/>
        <v>-0.61745295746787976</v>
      </c>
      <c r="AB62" s="109">
        <v>39.0862276817018</v>
      </c>
      <c r="AC62" s="53">
        <f t="shared" si="38"/>
        <v>-0.77066625669367472</v>
      </c>
      <c r="AD62" s="109">
        <v>49.667078878438502</v>
      </c>
      <c r="AE62" s="53">
        <f t="shared" si="39"/>
        <v>-0.71385974261632212</v>
      </c>
      <c r="AF62" s="109">
        <v>56.365679349469602</v>
      </c>
      <c r="AG62" s="53">
        <f t="shared" si="40"/>
        <v>-0.86013612098630343</v>
      </c>
      <c r="AH62" s="109">
        <v>67.538150886177704</v>
      </c>
      <c r="AI62" s="53">
        <f t="shared" si="41"/>
        <v>-0.7016604425966837</v>
      </c>
      <c r="AJ62" s="109">
        <v>64.409842147938804</v>
      </c>
      <c r="AK62" s="53">
        <f t="shared" si="42"/>
        <v>-0.85407525526547956</v>
      </c>
      <c r="AL62" s="109">
        <v>60.505917773751001</v>
      </c>
      <c r="AM62" s="53">
        <f t="shared" si="43"/>
        <v>-0.68952796652797321</v>
      </c>
      <c r="AN62" s="109">
        <v>89.000629870190295</v>
      </c>
      <c r="AO62" s="53">
        <f t="shared" si="44"/>
        <v>-0.57748225295947908</v>
      </c>
      <c r="AP62" s="109">
        <v>145.545464266952</v>
      </c>
      <c r="AQ62" s="53">
        <f t="shared" si="45"/>
        <v>-0.26518362823997921</v>
      </c>
      <c r="AR62" s="109">
        <v>273.03773123025098</v>
      </c>
      <c r="AS62" s="53">
        <f t="shared" si="46"/>
        <v>0.22156531199969698</v>
      </c>
      <c r="AT62" s="109">
        <f t="shared" si="47"/>
        <v>972.48004690076004</v>
      </c>
      <c r="AU62" s="53">
        <f t="shared" si="48"/>
        <v>-0.66004930024051722</v>
      </c>
      <c r="AV62" s="53"/>
      <c r="AW62" s="109">
        <v>279.61535561268897</v>
      </c>
      <c r="AX62" s="53"/>
      <c r="AY62" s="109">
        <v>179.63047639481999</v>
      </c>
      <c r="AZ62" s="53"/>
      <c r="BA62" s="109">
        <v>159.50745977622</v>
      </c>
      <c r="BB62" s="53"/>
      <c r="BC62" s="109">
        <v>170.433827653062</v>
      </c>
      <c r="BD62" s="53"/>
      <c r="BE62" s="109">
        <v>173.57599148253101</v>
      </c>
      <c r="BF62" s="53"/>
      <c r="BG62" s="109">
        <v>403.00383306221499</v>
      </c>
      <c r="BH62" s="53"/>
      <c r="BI62" s="109">
        <v>226.38014038103199</v>
      </c>
      <c r="BJ62" s="53"/>
      <c r="BK62" s="109">
        <v>441.39081596557901</v>
      </c>
      <c r="BL62" s="53"/>
      <c r="BM62" s="109">
        <v>194.88363282550699</v>
      </c>
      <c r="BN62" s="53"/>
      <c r="BO62" s="109">
        <v>210.643530345377</v>
      </c>
      <c r="BP62" s="53"/>
      <c r="BQ62" s="109">
        <v>198.07052463779999</v>
      </c>
      <c r="BR62" s="53"/>
      <c r="BS62" s="109">
        <v>223.514640230975</v>
      </c>
      <c r="BT62" s="53"/>
      <c r="BU62" s="109">
        <f t="shared" si="49"/>
        <v>2860.6502283678069</v>
      </c>
      <c r="BV62" s="53"/>
      <c r="BW62" s="401"/>
      <c r="BX62" s="564"/>
      <c r="BY62" s="564"/>
      <c r="BZ62" s="564"/>
      <c r="CA62" s="564"/>
      <c r="CB62" s="564"/>
      <c r="CC62" s="564"/>
      <c r="CD62" s="564"/>
      <c r="CE62" s="564"/>
      <c r="CF62" s="564"/>
      <c r="CG62" s="564"/>
      <c r="CH62" s="564"/>
      <c r="CI62" s="564"/>
      <c r="CJ62" s="54"/>
    </row>
    <row r="63" spans="1:88" ht="28.8" customHeight="1">
      <c r="A63" s="597"/>
      <c r="B63" s="71" t="s">
        <v>632</v>
      </c>
      <c r="C63" s="109">
        <v>73.070758118498304</v>
      </c>
      <c r="D63" s="53">
        <f t="shared" si="25"/>
        <v>8.7876510318323984</v>
      </c>
      <c r="E63" s="109">
        <v>72.798999307049598</v>
      </c>
      <c r="F63" s="53">
        <f t="shared" si="26"/>
        <v>6.8366293590554337</v>
      </c>
      <c r="G63" s="109">
        <v>67.501017838647002</v>
      </c>
      <c r="H63" s="53">
        <f t="shared" si="27"/>
        <v>3.3885600033123149</v>
      </c>
      <c r="I63" s="109">
        <v>65.976229790656802</v>
      </c>
      <c r="J63" s="53">
        <f t="shared" si="28"/>
        <v>5.7917797544383554</v>
      </c>
      <c r="K63" s="109">
        <v>72.968429139760303</v>
      </c>
      <c r="L63" s="53">
        <f t="shared" si="29"/>
        <v>4.9212310322885893</v>
      </c>
      <c r="M63" s="109">
        <v>71.306425955032395</v>
      </c>
      <c r="N63" s="53">
        <f t="shared" si="30"/>
        <v>4.0164052038961096</v>
      </c>
      <c r="O63" s="109">
        <v>74.321551338827803</v>
      </c>
      <c r="P63" s="53">
        <f t="shared" si="31"/>
        <v>3.4540273064940612</v>
      </c>
      <c r="Q63" s="126"/>
      <c r="R63" s="126"/>
      <c r="S63" s="109">
        <f t="shared" si="32"/>
        <v>497.94341148847224</v>
      </c>
      <c r="T63" s="53">
        <f t="shared" si="33"/>
        <v>3.938228026902344</v>
      </c>
      <c r="U63" s="109">
        <f t="shared" si="34"/>
        <v>68.3882807969825</v>
      </c>
      <c r="V63" s="109">
        <v>7.4656072106422799</v>
      </c>
      <c r="W63" s="53">
        <f t="shared" si="35"/>
        <v>-0.85720062349019477</v>
      </c>
      <c r="X63" s="109">
        <v>9.2895805035016004</v>
      </c>
      <c r="Y63" s="53">
        <f t="shared" si="36"/>
        <v>-0.72300075521579998</v>
      </c>
      <c r="Z63" s="109">
        <v>15.3811313477997</v>
      </c>
      <c r="AA63" s="53">
        <f t="shared" si="37"/>
        <v>-0.63135912673557293</v>
      </c>
      <c r="AB63" s="109">
        <v>9.7141297533304201</v>
      </c>
      <c r="AC63" s="53">
        <f t="shared" si="38"/>
        <v>-0.77776828675785725</v>
      </c>
      <c r="AD63" s="109">
        <v>12.3231856250604</v>
      </c>
      <c r="AE63" s="53">
        <f t="shared" si="39"/>
        <v>-0.72017713761085211</v>
      </c>
      <c r="AF63" s="109">
        <v>14.2146463566481</v>
      </c>
      <c r="AG63" s="53">
        <f t="shared" si="40"/>
        <v>-0.86046593389723935</v>
      </c>
      <c r="AH63" s="109">
        <v>16.6863708335298</v>
      </c>
      <c r="AI63" s="53">
        <f t="shared" si="41"/>
        <v>-0.70768421949951077</v>
      </c>
      <c r="AJ63" s="109">
        <v>15.7597790146077</v>
      </c>
      <c r="AK63" s="53">
        <f t="shared" si="42"/>
        <v>-0.85837742265898287</v>
      </c>
      <c r="AL63" s="109">
        <v>14.8163962310211</v>
      </c>
      <c r="AM63" s="53">
        <f t="shared" si="43"/>
        <v>-0.69848242573147135</v>
      </c>
      <c r="AN63" s="109">
        <v>22.036827427058199</v>
      </c>
      <c r="AO63" s="53">
        <f t="shared" si="44"/>
        <v>-0.57998082323391653</v>
      </c>
      <c r="AP63" s="109">
        <v>36.156384328918598</v>
      </c>
      <c r="AQ63" s="53">
        <f t="shared" si="45"/>
        <v>-0.27452234297481137</v>
      </c>
      <c r="AR63" s="109">
        <v>67.397680923127794</v>
      </c>
      <c r="AS63" s="53">
        <f t="shared" si="46"/>
        <v>0.21051164838684766</v>
      </c>
      <c r="AT63" s="109">
        <f t="shared" si="47"/>
        <v>241.24171955524571</v>
      </c>
      <c r="AU63" s="53">
        <f t="shared" si="48"/>
        <v>-0.65171102505624978</v>
      </c>
      <c r="AV63" s="53"/>
      <c r="AW63" s="109">
        <v>52.280390804995299</v>
      </c>
      <c r="AX63" s="53"/>
      <c r="AY63" s="109">
        <v>33.536483143622903</v>
      </c>
      <c r="AZ63" s="53"/>
      <c r="BA63" s="109">
        <v>41.723890277263898</v>
      </c>
      <c r="BB63" s="53"/>
      <c r="BC63" s="109">
        <v>43.711716980492099</v>
      </c>
      <c r="BD63" s="53"/>
      <c r="BE63" s="109">
        <v>44.039237965919398</v>
      </c>
      <c r="BF63" s="53"/>
      <c r="BG63" s="109">
        <v>101.872229152841</v>
      </c>
      <c r="BH63" s="53"/>
      <c r="BI63" s="109">
        <v>57.083373347002301</v>
      </c>
      <c r="BJ63" s="53"/>
      <c r="BK63" s="109">
        <v>111.280131392181</v>
      </c>
      <c r="BL63" s="53"/>
      <c r="BM63" s="109">
        <v>49.139411747276</v>
      </c>
      <c r="BN63" s="53"/>
      <c r="BO63" s="109">
        <v>52.4662411767235</v>
      </c>
      <c r="BP63" s="53"/>
      <c r="BQ63" s="109">
        <v>49.838039778064797</v>
      </c>
      <c r="BR63" s="53"/>
      <c r="BS63" s="109">
        <v>55.677019723802999</v>
      </c>
      <c r="BT63" s="53"/>
      <c r="BU63" s="109">
        <f t="shared" si="49"/>
        <v>692.64816549018531</v>
      </c>
      <c r="BV63" s="53"/>
      <c r="BW63" s="401"/>
      <c r="BX63" s="429"/>
      <c r="BY63" s="429"/>
      <c r="BZ63" s="429"/>
      <c r="CA63" s="429"/>
      <c r="CB63" s="429"/>
      <c r="CC63" s="429"/>
      <c r="CD63" s="429"/>
      <c r="CE63" s="429"/>
      <c r="CF63" s="429"/>
      <c r="CG63" s="429"/>
      <c r="CH63" s="429"/>
      <c r="CI63" s="429"/>
      <c r="CJ63" s="54"/>
    </row>
    <row r="64" spans="1:88" ht="28.8" customHeight="1">
      <c r="A64" s="598"/>
      <c r="B64" s="71" t="s">
        <v>471</v>
      </c>
      <c r="C64" s="109">
        <v>222.19239412870101</v>
      </c>
      <c r="D64" s="53">
        <f t="shared" si="25"/>
        <v>11.673559096528386</v>
      </c>
      <c r="E64" s="109">
        <v>326.62470481359401</v>
      </c>
      <c r="F64" s="53">
        <f t="shared" si="26"/>
        <v>14.646579919091677</v>
      </c>
      <c r="G64" s="109">
        <v>289.89761338372301</v>
      </c>
      <c r="H64" s="53">
        <f t="shared" si="27"/>
        <v>7.3215056549415234</v>
      </c>
      <c r="I64" s="109">
        <v>284.28252838424697</v>
      </c>
      <c r="J64" s="53">
        <f t="shared" si="28"/>
        <v>11.510746518125037</v>
      </c>
      <c r="K64" s="109">
        <v>323.50707505094601</v>
      </c>
      <c r="L64" s="53">
        <f t="shared" si="29"/>
        <v>10.317048234182154</v>
      </c>
      <c r="M64" s="109">
        <v>308.71436597109999</v>
      </c>
      <c r="N64" s="53">
        <f t="shared" si="30"/>
        <v>8.1483524997383299</v>
      </c>
      <c r="O64" s="109">
        <v>321.37514712527098</v>
      </c>
      <c r="P64" s="53">
        <f t="shared" si="31"/>
        <v>7.2046372725661296</v>
      </c>
      <c r="Q64" s="126"/>
      <c r="R64" s="126"/>
      <c r="S64" s="109">
        <f t="shared" si="32"/>
        <v>2076.5938288575821</v>
      </c>
      <c r="T64" s="53">
        <f t="shared" si="33"/>
        <v>7.8036079924384509</v>
      </c>
      <c r="U64" s="109">
        <f t="shared" si="34"/>
        <v>158.29850903452629</v>
      </c>
      <c r="V64" s="109">
        <v>17.531964970247799</v>
      </c>
      <c r="W64" s="53">
        <f t="shared" si="35"/>
        <v>-0.88807151255046946</v>
      </c>
      <c r="X64" s="109">
        <v>20.875150128818401</v>
      </c>
      <c r="Y64" s="53">
        <f t="shared" si="36"/>
        <v>-0.81631631535725346</v>
      </c>
      <c r="Z64" s="109">
        <v>34.837158731193597</v>
      </c>
      <c r="AA64" s="53">
        <f t="shared" si="37"/>
        <v>-0.60766875480079241</v>
      </c>
      <c r="AB64" s="109">
        <v>22.723066762833898</v>
      </c>
      <c r="AC64" s="53">
        <f t="shared" si="38"/>
        <v>-0.75661003069201294</v>
      </c>
      <c r="AD64" s="109">
        <v>28.585817463764201</v>
      </c>
      <c r="AE64" s="53">
        <f t="shared" si="39"/>
        <v>-0.6965537586516708</v>
      </c>
      <c r="AF64" s="109">
        <v>33.745350977668402</v>
      </c>
      <c r="AG64" s="53">
        <f t="shared" si="40"/>
        <v>-0.86837369169200951</v>
      </c>
      <c r="AH64" s="109">
        <v>39.169939687626901</v>
      </c>
      <c r="AI64" s="53">
        <f t="shared" si="41"/>
        <v>-0.73155172273927938</v>
      </c>
      <c r="AJ64" s="109">
        <v>38.411412198641898</v>
      </c>
      <c r="AK64" s="53">
        <f t="shared" si="42"/>
        <v>-0.8752632567474633</v>
      </c>
      <c r="AL64" s="109">
        <v>35.394051500452299</v>
      </c>
      <c r="AM64" s="53">
        <f t="shared" si="43"/>
        <v>-0.72435710709819423</v>
      </c>
      <c r="AN64" s="109">
        <v>57.780070239011998</v>
      </c>
      <c r="AO64" s="53">
        <f t="shared" si="44"/>
        <v>-0.57706095936983792</v>
      </c>
      <c r="AP64" s="109">
        <v>95.538364203331895</v>
      </c>
      <c r="AQ64" s="53">
        <f t="shared" si="45"/>
        <v>-0.28274490778366557</v>
      </c>
      <c r="AR64" s="109">
        <v>182.020509829411</v>
      </c>
      <c r="AS64" s="53">
        <f t="shared" si="46"/>
        <v>0.15422700893802199</v>
      </c>
      <c r="AT64" s="109">
        <f t="shared" si="47"/>
        <v>606.6128566930023</v>
      </c>
      <c r="AU64" s="53">
        <f t="shared" si="48"/>
        <v>-0.66537009251779855</v>
      </c>
      <c r="AV64" s="53"/>
      <c r="AW64" s="109">
        <v>156.63541400175799</v>
      </c>
      <c r="AX64" s="53"/>
      <c r="AY64" s="109">
        <v>113.647274494843</v>
      </c>
      <c r="AZ64" s="53"/>
      <c r="BA64" s="109">
        <v>88.795269705080202</v>
      </c>
      <c r="BB64" s="53"/>
      <c r="BC64" s="109">
        <v>93.360736383018306</v>
      </c>
      <c r="BD64" s="53"/>
      <c r="BE64" s="109">
        <v>94.203893700400897</v>
      </c>
      <c r="BF64" s="53"/>
      <c r="BG64" s="109">
        <v>256.37238794776601</v>
      </c>
      <c r="BH64" s="53"/>
      <c r="BI64" s="109">
        <v>145.91242710633799</v>
      </c>
      <c r="BJ64" s="53"/>
      <c r="BK64" s="109">
        <v>307.93983550521102</v>
      </c>
      <c r="BL64" s="53"/>
      <c r="BM64" s="109">
        <v>128.40545652327401</v>
      </c>
      <c r="BN64" s="53"/>
      <c r="BO64" s="109">
        <v>136.61559867569099</v>
      </c>
      <c r="BP64" s="53"/>
      <c r="BQ64" s="109">
        <v>133.19998036976801</v>
      </c>
      <c r="BR64" s="53"/>
      <c r="BS64" s="109">
        <v>157.69905609545901</v>
      </c>
      <c r="BT64" s="53"/>
      <c r="BU64" s="109">
        <f t="shared" si="49"/>
        <v>1812.7873305086077</v>
      </c>
      <c r="BV64" s="53"/>
      <c r="BW64" s="401"/>
      <c r="BX64" s="429"/>
      <c r="BY64" s="429"/>
      <c r="BZ64" s="429"/>
      <c r="CA64" s="429"/>
      <c r="CB64" s="429"/>
      <c r="CC64" s="429"/>
      <c r="CD64" s="429"/>
      <c r="CE64" s="429"/>
      <c r="CF64" s="429"/>
      <c r="CG64" s="429"/>
      <c r="CH64" s="429"/>
      <c r="CI64" s="429"/>
      <c r="CJ64" s="54"/>
    </row>
    <row r="65" spans="1:88" ht="28.8" customHeight="1">
      <c r="A65" s="741" t="s">
        <v>108</v>
      </c>
      <c r="B65" s="71" t="s">
        <v>630</v>
      </c>
      <c r="C65" s="109">
        <v>42.212335948137103</v>
      </c>
      <c r="D65" s="53">
        <f t="shared" si="25"/>
        <v>4.4954381443502323</v>
      </c>
      <c r="E65" s="109">
        <v>43.863425374107102</v>
      </c>
      <c r="F65" s="53">
        <f t="shared" si="26"/>
        <v>4.154210687342931</v>
      </c>
      <c r="G65" s="109">
        <v>40.4403228687599</v>
      </c>
      <c r="H65" s="53">
        <f t="shared" si="27"/>
        <v>1.3353941236383724</v>
      </c>
      <c r="I65" s="109">
        <v>40.7578603708291</v>
      </c>
      <c r="J65" s="53">
        <f t="shared" si="28"/>
        <v>2.7237018517155818</v>
      </c>
      <c r="K65" s="109">
        <v>43.965471306455797</v>
      </c>
      <c r="L65" s="53">
        <f t="shared" si="29"/>
        <v>2.1771941118064904</v>
      </c>
      <c r="M65" s="109">
        <v>41.4681287348373</v>
      </c>
      <c r="N65" s="53">
        <f t="shared" si="30"/>
        <v>1.6963107621152256</v>
      </c>
      <c r="O65" s="109">
        <v>43.719969364420898</v>
      </c>
      <c r="P65" s="53">
        <f t="shared" si="31"/>
        <v>1.5565378456543111</v>
      </c>
      <c r="Q65" s="126"/>
      <c r="R65" s="126"/>
      <c r="S65" s="109">
        <f t="shared" si="32"/>
        <v>296.42751396754716</v>
      </c>
      <c r="T65" s="53">
        <f t="shared" si="33"/>
        <v>1.7466634757693282</v>
      </c>
      <c r="U65" s="109">
        <f t="shared" si="34"/>
        <v>73.670758880207615</v>
      </c>
      <c r="V65" s="109">
        <v>7.6813412942396404</v>
      </c>
      <c r="W65" s="53">
        <f t="shared" si="35"/>
        <v>-0.59371626984484871</v>
      </c>
      <c r="X65" s="109">
        <v>8.5102119480333709</v>
      </c>
      <c r="Y65" s="53">
        <f t="shared" si="36"/>
        <v>-0.34728906451028974</v>
      </c>
      <c r="Z65" s="109">
        <v>17.316273283139399</v>
      </c>
      <c r="AA65" s="53">
        <f t="shared" si="37"/>
        <v>3.0852262810640463E-2</v>
      </c>
      <c r="AB65" s="109">
        <v>10.945521954732</v>
      </c>
      <c r="AC65" s="53">
        <f t="shared" si="38"/>
        <v>-0.42263984944789268</v>
      </c>
      <c r="AD65" s="109">
        <v>13.8378297829143</v>
      </c>
      <c r="AE65" s="53">
        <f t="shared" si="39"/>
        <v>-0.34578625720647338</v>
      </c>
      <c r="AF65" s="109">
        <v>15.3795806171489</v>
      </c>
      <c r="AG65" s="53">
        <f t="shared" si="40"/>
        <v>-0.70359338915755432</v>
      </c>
      <c r="AH65" s="109">
        <v>17.1012408201731</v>
      </c>
      <c r="AI65" s="53">
        <f t="shared" si="41"/>
        <v>-0.39540794618966346</v>
      </c>
      <c r="AJ65" s="109">
        <v>17.1507642576317</v>
      </c>
      <c r="AK65" s="53">
        <f t="shared" si="42"/>
        <v>-0.68902294631579397</v>
      </c>
      <c r="AL65" s="109">
        <v>15.8499522562651</v>
      </c>
      <c r="AM65" s="53">
        <f t="shared" si="43"/>
        <v>-0.42298658603310935</v>
      </c>
      <c r="AN65" s="109">
        <v>21.920415229287102</v>
      </c>
      <c r="AO65" s="53">
        <f t="shared" si="44"/>
        <v>-0.23891658518755943</v>
      </c>
      <c r="AP65" s="109">
        <v>24.791047252540299</v>
      </c>
      <c r="AQ65" s="53">
        <f t="shared" si="45"/>
        <v>7.8813633097337688E-2</v>
      </c>
      <c r="AR65" s="109">
        <v>37.692102333410901</v>
      </c>
      <c r="AS65" s="53">
        <f t="shared" si="46"/>
        <v>0.58960676314134708</v>
      </c>
      <c r="AT65" s="109">
        <f t="shared" si="47"/>
        <v>208.17628102951579</v>
      </c>
      <c r="AU65" s="53">
        <f t="shared" si="48"/>
        <v>-0.36364377498359457</v>
      </c>
      <c r="AV65" s="53"/>
      <c r="AW65" s="109">
        <v>18.9063472743698</v>
      </c>
      <c r="AX65" s="53"/>
      <c r="AY65" s="109">
        <v>13.0382555053232</v>
      </c>
      <c r="AZ65" s="53"/>
      <c r="BA65" s="109">
        <v>16.798016464479801</v>
      </c>
      <c r="BB65" s="53"/>
      <c r="BC65" s="109">
        <v>18.9578756764997</v>
      </c>
      <c r="BD65" s="53"/>
      <c r="BE65" s="109">
        <v>21.151848207630199</v>
      </c>
      <c r="BF65" s="53"/>
      <c r="BG65" s="109">
        <v>51.886766538158902</v>
      </c>
      <c r="BH65" s="53"/>
      <c r="BI65" s="109">
        <v>28.285586475037999</v>
      </c>
      <c r="BJ65" s="53"/>
      <c r="BK65" s="109">
        <v>55.151221141377597</v>
      </c>
      <c r="BL65" s="53"/>
      <c r="BM65" s="109">
        <v>27.468949373808801</v>
      </c>
      <c r="BN65" s="53"/>
      <c r="BO65" s="109">
        <v>28.8015936264872</v>
      </c>
      <c r="BP65" s="53"/>
      <c r="BQ65" s="109">
        <v>22.979916541621499</v>
      </c>
      <c r="BR65" s="53"/>
      <c r="BS65" s="109">
        <v>23.711589059249199</v>
      </c>
      <c r="BT65" s="53"/>
      <c r="BU65" s="109">
        <f t="shared" si="49"/>
        <v>327.13796588404387</v>
      </c>
      <c r="BV65" s="53"/>
      <c r="BW65" s="40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54"/>
    </row>
    <row r="66" spans="1:88" ht="28.8" customHeight="1">
      <c r="A66" s="597"/>
      <c r="B66" s="71" t="s">
        <v>631</v>
      </c>
      <c r="C66" s="109">
        <v>185.58625262566699</v>
      </c>
      <c r="D66" s="53">
        <f t="shared" si="25"/>
        <v>3.6326387990413416</v>
      </c>
      <c r="E66" s="109">
        <v>197.39896540491799</v>
      </c>
      <c r="F66" s="53">
        <f t="shared" si="26"/>
        <v>3.4907533615245061</v>
      </c>
      <c r="G66" s="109">
        <v>180.029129905708</v>
      </c>
      <c r="H66" s="53">
        <f t="shared" si="27"/>
        <v>1.0045293050167627</v>
      </c>
      <c r="I66" s="109">
        <v>183.00494113729201</v>
      </c>
      <c r="J66" s="53">
        <f t="shared" si="28"/>
        <v>2.1988061759285586</v>
      </c>
      <c r="K66" s="109">
        <v>198.12423488989299</v>
      </c>
      <c r="L66" s="53">
        <f t="shared" si="29"/>
        <v>1.7472218127388768</v>
      </c>
      <c r="M66" s="109">
        <v>185.555056882065</v>
      </c>
      <c r="N66" s="53">
        <f t="shared" si="30"/>
        <v>1.321824802510446</v>
      </c>
      <c r="O66" s="109">
        <v>194.96729837115299</v>
      </c>
      <c r="P66" s="53">
        <f t="shared" si="31"/>
        <v>1.1869146045797252</v>
      </c>
      <c r="Q66" s="126"/>
      <c r="R66" s="126"/>
      <c r="S66" s="109">
        <f t="shared" si="32"/>
        <v>1324.6658792166959</v>
      </c>
      <c r="T66" s="53">
        <f t="shared" si="33"/>
        <v>1.4001903928017065</v>
      </c>
      <c r="U66" s="109">
        <f t="shared" si="34"/>
        <v>383.07471486250711</v>
      </c>
      <c r="V66" s="109">
        <v>40.060591959828898</v>
      </c>
      <c r="W66" s="53">
        <f t="shared" si="35"/>
        <v>-0.58318277638605587</v>
      </c>
      <c r="X66" s="109">
        <v>43.956759481866897</v>
      </c>
      <c r="Y66" s="53">
        <f t="shared" si="36"/>
        <v>-0.34712046173957323</v>
      </c>
      <c r="Z66" s="109">
        <v>89.811173852707796</v>
      </c>
      <c r="AA66" s="53">
        <f t="shared" si="37"/>
        <v>6.3162284162443072E-2</v>
      </c>
      <c r="AB66" s="109">
        <v>57.210387585977699</v>
      </c>
      <c r="AC66" s="53">
        <f t="shared" si="38"/>
        <v>-0.40930748174520504</v>
      </c>
      <c r="AD66" s="109">
        <v>72.1180335607377</v>
      </c>
      <c r="AE66" s="53">
        <f t="shared" si="39"/>
        <v>-0.33360024431549906</v>
      </c>
      <c r="AF66" s="109">
        <v>79.917768421388104</v>
      </c>
      <c r="AG66" s="53">
        <f t="shared" si="40"/>
        <v>-0.70677435553003765</v>
      </c>
      <c r="AH66" s="109">
        <v>89.151765671536694</v>
      </c>
      <c r="AI66" s="53">
        <f t="shared" si="41"/>
        <v>-0.40648942515435837</v>
      </c>
      <c r="AJ66" s="109">
        <v>79.673853368398497</v>
      </c>
      <c r="AK66" s="53">
        <f t="shared" si="42"/>
        <v>-0.73373952490591421</v>
      </c>
      <c r="AL66" s="109">
        <v>73.033835732678995</v>
      </c>
      <c r="AM66" s="53">
        <f t="shared" si="43"/>
        <v>-0.50106365490015947</v>
      </c>
      <c r="AN66" s="109">
        <v>103.019351909873</v>
      </c>
      <c r="AO66" s="53">
        <f t="shared" si="44"/>
        <v>-0.32993469907096395</v>
      </c>
      <c r="AP66" s="109">
        <v>116.375283070786</v>
      </c>
      <c r="AQ66" s="53">
        <f t="shared" si="45"/>
        <v>-5.8188377563693328E-2</v>
      </c>
      <c r="AR66" s="109">
        <v>178.14858746919401</v>
      </c>
      <c r="AS66" s="53">
        <f t="shared" si="46"/>
        <v>0.38170988879310985</v>
      </c>
      <c r="AT66" s="109">
        <f t="shared" si="47"/>
        <v>1022.4773920849742</v>
      </c>
      <c r="AU66" s="53">
        <f t="shared" si="48"/>
        <v>-0.4081518566175113</v>
      </c>
      <c r="AV66" s="53"/>
      <c r="AW66" s="109">
        <v>96.110692385718195</v>
      </c>
      <c r="AX66" s="53"/>
      <c r="AY66" s="109">
        <v>67.327518946279199</v>
      </c>
      <c r="AZ66" s="53"/>
      <c r="BA66" s="109">
        <v>84.475507822835198</v>
      </c>
      <c r="BB66" s="53"/>
      <c r="BC66" s="109">
        <v>96.853076377209206</v>
      </c>
      <c r="BD66" s="53"/>
      <c r="BE66" s="109">
        <v>108.220378152241</v>
      </c>
      <c r="BF66" s="53"/>
      <c r="BG66" s="109">
        <v>272.54699555984701</v>
      </c>
      <c r="BH66" s="53"/>
      <c r="BI66" s="109">
        <v>150.21091358772</v>
      </c>
      <c r="BJ66" s="53"/>
      <c r="BK66" s="109">
        <v>299.23274695669699</v>
      </c>
      <c r="BL66" s="53"/>
      <c r="BM66" s="109">
        <v>146.37906508507501</v>
      </c>
      <c r="BN66" s="53"/>
      <c r="BO66" s="109">
        <v>153.74524209362599</v>
      </c>
      <c r="BP66" s="53"/>
      <c r="BQ66" s="109">
        <v>123.565350329552</v>
      </c>
      <c r="BR66" s="53"/>
      <c r="BS66" s="109">
        <v>128.93342438534799</v>
      </c>
      <c r="BT66" s="53"/>
      <c r="BU66" s="109">
        <f t="shared" si="49"/>
        <v>1727.6009116821481</v>
      </c>
      <c r="BV66" s="53"/>
      <c r="BW66" s="401"/>
      <c r="BX66" s="564"/>
      <c r="BY66" s="564"/>
      <c r="BZ66" s="564"/>
      <c r="CA66" s="564"/>
      <c r="CB66" s="564"/>
      <c r="CC66" s="564"/>
      <c r="CD66" s="564"/>
      <c r="CE66" s="564"/>
      <c r="CF66" s="564"/>
      <c r="CG66" s="564"/>
      <c r="CH66" s="564"/>
      <c r="CI66" s="564"/>
      <c r="CJ66" s="54"/>
    </row>
    <row r="67" spans="1:88" ht="28.8" customHeight="1">
      <c r="A67" s="597"/>
      <c r="B67" s="71" t="s">
        <v>632</v>
      </c>
      <c r="C67" s="109">
        <v>36.270566733252302</v>
      </c>
      <c r="D67" s="53">
        <f t="shared" si="25"/>
        <v>4.6667403320867642</v>
      </c>
      <c r="E67" s="109">
        <v>38.138975986639402</v>
      </c>
      <c r="F67" s="53">
        <f t="shared" si="26"/>
        <v>4.546765336279786</v>
      </c>
      <c r="G67" s="109">
        <v>34.909736093158301</v>
      </c>
      <c r="H67" s="53">
        <f t="shared" si="27"/>
        <v>1.4903824047298353</v>
      </c>
      <c r="I67" s="109">
        <v>34.8658276104116</v>
      </c>
      <c r="J67" s="53">
        <f t="shared" si="28"/>
        <v>2.9602009673591301</v>
      </c>
      <c r="K67" s="109">
        <v>36.734099571316001</v>
      </c>
      <c r="L67" s="53">
        <f t="shared" si="29"/>
        <v>2.2620134973663215</v>
      </c>
      <c r="M67" s="109">
        <v>34.927048505349397</v>
      </c>
      <c r="N67" s="53">
        <f t="shared" si="30"/>
        <v>1.7244152517405666</v>
      </c>
      <c r="O67" s="109">
        <v>36.328942925755499</v>
      </c>
      <c r="P67" s="53">
        <f t="shared" si="31"/>
        <v>1.6571665261880275</v>
      </c>
      <c r="Q67" s="126"/>
      <c r="R67" s="126"/>
      <c r="S67" s="109">
        <f t="shared" si="32"/>
        <v>252.17519742588252</v>
      </c>
      <c r="T67" s="53">
        <f t="shared" si="33"/>
        <v>1.8497696486050605</v>
      </c>
      <c r="U67" s="109">
        <f t="shared" si="34"/>
        <v>60.179566575582719</v>
      </c>
      <c r="V67" s="109">
        <v>6.4006050405870196</v>
      </c>
      <c r="W67" s="53">
        <f t="shared" si="35"/>
        <v>-0.5986418552768118</v>
      </c>
      <c r="X67" s="109">
        <v>6.8758949900374198</v>
      </c>
      <c r="Y67" s="53">
        <f t="shared" si="36"/>
        <v>-0.37973302257462416</v>
      </c>
      <c r="Z67" s="109">
        <v>14.017821530884699</v>
      </c>
      <c r="AA67" s="53">
        <f t="shared" si="37"/>
        <v>1.566753519759434E-4</v>
      </c>
      <c r="AB67" s="109">
        <v>8.8040551218949794</v>
      </c>
      <c r="AC67" s="53">
        <f t="shared" si="38"/>
        <v>-0.42959409323542153</v>
      </c>
      <c r="AD67" s="109">
        <v>11.261173382934899</v>
      </c>
      <c r="AE67" s="53">
        <f t="shared" si="39"/>
        <v>-0.34771022596189394</v>
      </c>
      <c r="AF67" s="109">
        <v>12.8200165092437</v>
      </c>
      <c r="AG67" s="53">
        <f t="shared" si="40"/>
        <v>-0.70347385928795969</v>
      </c>
      <c r="AH67" s="109">
        <v>13.672061034832099</v>
      </c>
      <c r="AI67" s="53">
        <f t="shared" si="41"/>
        <v>-0.41833868947207153</v>
      </c>
      <c r="AJ67" s="109">
        <v>14.638049984867401</v>
      </c>
      <c r="AK67" s="53">
        <f t="shared" si="42"/>
        <v>-0.6865133383433919</v>
      </c>
      <c r="AL67" s="109">
        <v>13.444517813718999</v>
      </c>
      <c r="AM67" s="53">
        <f t="shared" si="43"/>
        <v>-0.41472257552507741</v>
      </c>
      <c r="AN67" s="109">
        <v>18.0882514018991</v>
      </c>
      <c r="AO67" s="53">
        <f t="shared" si="44"/>
        <v>-0.23763704113934514</v>
      </c>
      <c r="AP67" s="109">
        <v>21.633954853121502</v>
      </c>
      <c r="AQ67" s="53">
        <f t="shared" si="45"/>
        <v>0.12925586450919568</v>
      </c>
      <c r="AR67" s="109">
        <v>32.873090789387</v>
      </c>
      <c r="AS67" s="53">
        <f t="shared" si="46"/>
        <v>0.64286487965363137</v>
      </c>
      <c r="AT67" s="109">
        <f t="shared" si="47"/>
        <v>174.52949245340881</v>
      </c>
      <c r="AU67" s="53">
        <f t="shared" si="48"/>
        <v>-0.36080499115657505</v>
      </c>
      <c r="AV67" s="53"/>
      <c r="AW67" s="109">
        <v>15.9473655256241</v>
      </c>
      <c r="AX67" s="53"/>
      <c r="AY67" s="109">
        <v>11.0853797482144</v>
      </c>
      <c r="AZ67" s="53"/>
      <c r="BA67" s="109">
        <v>14.015625627806299</v>
      </c>
      <c r="BB67" s="53"/>
      <c r="BC67" s="109">
        <v>15.4347194120636</v>
      </c>
      <c r="BD67" s="53"/>
      <c r="BE67" s="109">
        <v>17.2640654984069</v>
      </c>
      <c r="BF67" s="53"/>
      <c r="BG67" s="109">
        <v>43.234018014261203</v>
      </c>
      <c r="BH67" s="53"/>
      <c r="BI67" s="109">
        <v>23.505192433072502</v>
      </c>
      <c r="BJ67" s="53"/>
      <c r="BK67" s="109">
        <v>46.694331132027102</v>
      </c>
      <c r="BL67" s="53"/>
      <c r="BM67" s="109">
        <v>22.971188109263998</v>
      </c>
      <c r="BN67" s="53"/>
      <c r="BO67" s="109">
        <v>23.7265612024643</v>
      </c>
      <c r="BP67" s="53"/>
      <c r="BQ67" s="109">
        <v>19.157708658457299</v>
      </c>
      <c r="BR67" s="53"/>
      <c r="BS67" s="109">
        <v>20.0096132046585</v>
      </c>
      <c r="BT67" s="53"/>
      <c r="BU67" s="109">
        <f t="shared" si="49"/>
        <v>273.04576856632019</v>
      </c>
      <c r="BV67" s="53"/>
      <c r="BW67" s="401"/>
      <c r="BX67" s="429"/>
      <c r="BY67" s="429"/>
      <c r="BZ67" s="429"/>
      <c r="CA67" s="429"/>
      <c r="CB67" s="429"/>
      <c r="CC67" s="429"/>
      <c r="CD67" s="429"/>
      <c r="CE67" s="429"/>
      <c r="CF67" s="429"/>
      <c r="CG67" s="429"/>
      <c r="CH67" s="429"/>
      <c r="CI67" s="429"/>
      <c r="CJ67" s="54"/>
    </row>
    <row r="68" spans="1:88" ht="28.8" customHeight="1">
      <c r="A68" s="598"/>
      <c r="B68" s="71" t="s">
        <v>471</v>
      </c>
      <c r="C68" s="109">
        <v>65.246384736681193</v>
      </c>
      <c r="D68" s="53">
        <f t="shared" si="25"/>
        <v>4.9034905745555912</v>
      </c>
      <c r="E68" s="109">
        <v>74.358027450749901</v>
      </c>
      <c r="F68" s="53">
        <f t="shared" si="26"/>
        <v>5.5449152690340737</v>
      </c>
      <c r="G68" s="109">
        <v>66.479848320528603</v>
      </c>
      <c r="H68" s="53">
        <f t="shared" si="27"/>
        <v>1.8476981647233424</v>
      </c>
      <c r="I68" s="109">
        <v>67.874224819325704</v>
      </c>
      <c r="J68" s="53">
        <f t="shared" si="28"/>
        <v>3.4822697926223976</v>
      </c>
      <c r="K68" s="109">
        <v>72.349212833563101</v>
      </c>
      <c r="L68" s="53">
        <f t="shared" si="29"/>
        <v>2.766703604921783</v>
      </c>
      <c r="M68" s="109">
        <v>67.050063536411798</v>
      </c>
      <c r="N68" s="53">
        <f t="shared" si="30"/>
        <v>1.9962057116576672</v>
      </c>
      <c r="O68" s="109">
        <v>69.270591785527003</v>
      </c>
      <c r="P68" s="53">
        <f t="shared" si="31"/>
        <v>1.935369692873353</v>
      </c>
      <c r="Q68" s="126"/>
      <c r="R68" s="126"/>
      <c r="S68" s="109">
        <f t="shared" si="32"/>
        <v>482.62835348278736</v>
      </c>
      <c r="T68" s="53">
        <f t="shared" si="33"/>
        <v>2.2675794404688334</v>
      </c>
      <c r="U68" s="109">
        <f t="shared" si="34"/>
        <v>102.48719452488589</v>
      </c>
      <c r="V68" s="109">
        <v>11.0521705612434</v>
      </c>
      <c r="W68" s="53">
        <f t="shared" si="35"/>
        <v>-0.56512409544058029</v>
      </c>
      <c r="X68" s="109">
        <v>11.361190236115</v>
      </c>
      <c r="Y68" s="53">
        <f t="shared" si="36"/>
        <v>-0.43142259272538497</v>
      </c>
      <c r="Z68" s="109">
        <v>23.345117521254998</v>
      </c>
      <c r="AA68" s="53">
        <f t="shared" si="37"/>
        <v>6.4430838502473664E-2</v>
      </c>
      <c r="AB68" s="109">
        <v>15.1428244973213</v>
      </c>
      <c r="AC68" s="53">
        <f t="shared" si="38"/>
        <v>-0.37528683861039991</v>
      </c>
      <c r="AD68" s="109">
        <v>19.207567258285899</v>
      </c>
      <c r="AE68" s="53">
        <f t="shared" si="39"/>
        <v>-0.29264221475031671</v>
      </c>
      <c r="AF68" s="109">
        <v>22.3783244506653</v>
      </c>
      <c r="AG68" s="53">
        <f t="shared" si="40"/>
        <v>-0.72027876554534509</v>
      </c>
      <c r="AH68" s="109">
        <v>23.598592011665801</v>
      </c>
      <c r="AI68" s="53">
        <f t="shared" si="41"/>
        <v>-0.46583117581579281</v>
      </c>
      <c r="AJ68" s="109">
        <v>21.616315975618502</v>
      </c>
      <c r="AK68" s="53">
        <f t="shared" si="42"/>
        <v>-0.7724859686007991</v>
      </c>
      <c r="AL68" s="109">
        <v>19.459031853955199</v>
      </c>
      <c r="AM68" s="53">
        <f t="shared" si="43"/>
        <v>-0.55911720314552382</v>
      </c>
      <c r="AN68" s="109">
        <v>28.7351774622812</v>
      </c>
      <c r="AO68" s="53">
        <f t="shared" si="44"/>
        <v>-0.36744592903113626</v>
      </c>
      <c r="AP68" s="109">
        <v>34.635146529469303</v>
      </c>
      <c r="AQ68" s="53">
        <f t="shared" si="45"/>
        <v>-8.0039533421558229E-2</v>
      </c>
      <c r="AR68" s="109">
        <v>53.790330879370202</v>
      </c>
      <c r="AS68" s="53">
        <f t="shared" si="46"/>
        <v>0.29077729353116322</v>
      </c>
      <c r="AT68" s="109">
        <f t="shared" si="47"/>
        <v>284.32178923724609</v>
      </c>
      <c r="AU68" s="53">
        <f t="shared" si="48"/>
        <v>-0.43898436490144621</v>
      </c>
      <c r="AV68" s="53"/>
      <c r="AW68" s="109">
        <v>25.41453882675</v>
      </c>
      <c r="AX68" s="53"/>
      <c r="AY68" s="109">
        <v>19.981782763006802</v>
      </c>
      <c r="AZ68" s="53"/>
      <c r="BA68" s="109">
        <v>21.932019138132802</v>
      </c>
      <c r="BB68" s="53"/>
      <c r="BC68" s="109">
        <v>24.239643780895999</v>
      </c>
      <c r="BD68" s="53"/>
      <c r="BE68" s="109">
        <v>27.153963183576199</v>
      </c>
      <c r="BF68" s="53"/>
      <c r="BG68" s="109">
        <v>80.002236849462406</v>
      </c>
      <c r="BH68" s="53"/>
      <c r="BI68" s="109">
        <v>44.178152942014201</v>
      </c>
      <c r="BJ68" s="53"/>
      <c r="BK68" s="109">
        <v>95.010913580490595</v>
      </c>
      <c r="BL68" s="53"/>
      <c r="BM68" s="109">
        <v>44.136518804516001</v>
      </c>
      <c r="BN68" s="53"/>
      <c r="BO68" s="109">
        <v>45.427227143236003</v>
      </c>
      <c r="BP68" s="53"/>
      <c r="BQ68" s="109">
        <v>37.648516200142701</v>
      </c>
      <c r="BR68" s="53"/>
      <c r="BS68" s="109">
        <v>41.672820825827102</v>
      </c>
      <c r="BT68" s="53"/>
      <c r="BU68" s="109">
        <f t="shared" si="49"/>
        <v>506.79833403805083</v>
      </c>
      <c r="BV68" s="53"/>
      <c r="BW68" s="401"/>
      <c r="BX68" s="429"/>
      <c r="BY68" s="429"/>
      <c r="BZ68" s="429"/>
      <c r="CA68" s="429"/>
      <c r="CB68" s="429"/>
      <c r="CC68" s="429"/>
      <c r="CD68" s="429"/>
      <c r="CE68" s="429"/>
      <c r="CF68" s="429"/>
      <c r="CG68" s="429"/>
      <c r="CH68" s="429"/>
      <c r="CI68" s="429"/>
      <c r="CJ68" s="54"/>
    </row>
    <row r="69" spans="1:88" ht="28.8" customHeight="1">
      <c r="A69" s="741" t="s">
        <v>110</v>
      </c>
      <c r="B69" s="71" t="s">
        <v>630</v>
      </c>
      <c r="C69" s="109">
        <v>61.532104657234399</v>
      </c>
      <c r="D69" s="53">
        <f t="shared" ref="D69:D76" si="50">C69/V69-1</f>
        <v>8.5469762312346269</v>
      </c>
      <c r="E69" s="109">
        <v>57.318903216002298</v>
      </c>
      <c r="F69" s="53">
        <f t="shared" ref="F69:F76" si="51">E69/X69-1</f>
        <v>6.4158023040736785</v>
      </c>
      <c r="G69" s="109">
        <v>55.066204349967002</v>
      </c>
      <c r="H69" s="53">
        <f t="shared" ref="H69:H76" si="52">G69/Z69-1</f>
        <v>2.3593965425110941</v>
      </c>
      <c r="I69" s="109">
        <v>54.529383152026497</v>
      </c>
      <c r="J69" s="53">
        <f t="shared" ref="J69:J76" si="53">I69/AB69-1</f>
        <v>4.1692161705566493</v>
      </c>
      <c r="K69" s="109">
        <v>59.045516106380298</v>
      </c>
      <c r="L69" s="53">
        <f t="shared" ref="L69:L76" si="54">K69/AD69-1</f>
        <v>3.383924782241909</v>
      </c>
      <c r="M69" s="109">
        <v>58.735535393033203</v>
      </c>
      <c r="N69" s="53">
        <f t="shared" ref="N69:N76" si="55">M69/AF69-1</f>
        <v>2.7911286072588632</v>
      </c>
      <c r="O69" s="109">
        <v>63.307365626430901</v>
      </c>
      <c r="P69" s="53">
        <f t="shared" ref="P69:P76" si="56">O69/AH69-1</f>
        <v>2.454910543048904</v>
      </c>
      <c r="Q69" s="126"/>
      <c r="R69" s="126"/>
      <c r="S69" s="109">
        <f t="shared" ref="S69:S76" si="57">C69+E69+G69+I69+K69+M69+O69+Q69</f>
        <v>409.53501250107462</v>
      </c>
      <c r="T69" s="53">
        <f t="shared" ref="T69:T76" si="58">S69/SUM(V69+X69+Z69+AB69+AD69+AF69+AH69+AJ69)-1</f>
        <v>2.8068552403793179</v>
      </c>
      <c r="U69" s="109">
        <f t="shared" ref="U69:U76" si="59">V69+X69+Z69+AB69+AD69+AF69</f>
        <v>70.076581106026708</v>
      </c>
      <c r="V69" s="109">
        <v>6.4451930293825601</v>
      </c>
      <c r="W69" s="53">
        <f t="shared" ref="W69:W76" si="60">V69/AW69-1</f>
        <v>-0.80042997602198163</v>
      </c>
      <c r="X69" s="109">
        <v>7.7292922418543499</v>
      </c>
      <c r="Y69" s="53">
        <f t="shared" ref="Y69:Y76" si="61">X69/AY69-1</f>
        <v>-0.55766284519863407</v>
      </c>
      <c r="Z69" s="109">
        <v>16.3916952503636</v>
      </c>
      <c r="AA69" s="53">
        <f t="shared" ref="AA69:AA76" si="62">Z69/BA69-1</f>
        <v>-0.34828520847452371</v>
      </c>
      <c r="AB69" s="109">
        <v>10.5488687941937</v>
      </c>
      <c r="AC69" s="53">
        <f t="shared" ref="AC69:AC76" si="63">AB69/BC69-1</f>
        <v>-0.60050717655422314</v>
      </c>
      <c r="AD69" s="109">
        <v>13.468642606633599</v>
      </c>
      <c r="AE69" s="53">
        <f t="shared" ref="AE69:AE76" si="64">AD69/BE69-1</f>
        <v>-0.50968081585608294</v>
      </c>
      <c r="AF69" s="109">
        <v>15.4928891835989</v>
      </c>
      <c r="AG69" s="53">
        <f t="shared" ref="AG69:AG76" si="65">AF69/BG69-1</f>
        <v>-0.76727554549489252</v>
      </c>
      <c r="AH69" s="109">
        <v>18.323879833532001</v>
      </c>
      <c r="AI69" s="53">
        <f t="shared" ref="AI69:AI76" si="66">AH69/BI69-1</f>
        <v>-0.50250571965376745</v>
      </c>
      <c r="AJ69" s="109">
        <v>19.1778383761432</v>
      </c>
      <c r="AK69" s="53">
        <f t="shared" ref="AK69:AK76" si="67">AJ69/BK69-1</f>
        <v>-0.74121528569577022</v>
      </c>
      <c r="AL69" s="109">
        <v>16.5683107743364</v>
      </c>
      <c r="AM69" s="53">
        <f t="shared" ref="AM69:AM76" si="68">AL69/BM69-1</f>
        <v>-0.46557079678837976</v>
      </c>
      <c r="AN69" s="109">
        <v>24.2004963599226</v>
      </c>
      <c r="AO69" s="53">
        <f t="shared" ref="AO69:AO76" si="69">AN69/BO69-1</f>
        <v>-0.25678110341413296</v>
      </c>
      <c r="AP69" s="109">
        <v>33.9434138816789</v>
      </c>
      <c r="AQ69" s="53">
        <f t="shared" ref="AQ69:AQ76" si="70">AP69/BQ69-1</f>
        <v>9.9550261042066657E-2</v>
      </c>
      <c r="AR69" s="109">
        <v>52.826276793538099</v>
      </c>
      <c r="AS69" s="53">
        <f t="shared" ref="AS69:AS76" si="71">AR69/BS69-1</f>
        <v>0.55741705463871094</v>
      </c>
      <c r="AT69" s="109">
        <f t="shared" ref="AT69:AT76" si="72">V69+X69+Z69+AB69+AD69+AF69+AH69+AJ69+AL69+AN69+AP69+AR69</f>
        <v>235.11679712517792</v>
      </c>
      <c r="AU69" s="53">
        <f t="shared" ref="AU69:AU76" si="73">AT69/SUM(AW69,AY69,BA69,BC69,BE69,BG69,BI69,BK69,BM69,BO69,BQ69,BS69)-1</f>
        <v>-0.45907893662315957</v>
      </c>
      <c r="AV69" s="53"/>
      <c r="AW69" s="109">
        <v>32.295396377225799</v>
      </c>
      <c r="AX69" s="53"/>
      <c r="AY69" s="109">
        <v>17.473757648337799</v>
      </c>
      <c r="AZ69" s="53"/>
      <c r="BA69" s="109">
        <v>25.1516391272866</v>
      </c>
      <c r="BB69" s="53"/>
      <c r="BC69" s="109">
        <v>26.405652805489002</v>
      </c>
      <c r="BD69" s="53"/>
      <c r="BE69" s="109">
        <v>27.4691324390039</v>
      </c>
      <c r="BF69" s="53"/>
      <c r="BG69" s="109">
        <v>66.571814365382394</v>
      </c>
      <c r="BH69" s="53"/>
      <c r="BI69" s="109">
        <v>36.832342717145302</v>
      </c>
      <c r="BJ69" s="53"/>
      <c r="BK69" s="109">
        <v>74.107307410736595</v>
      </c>
      <c r="BL69" s="53"/>
      <c r="BM69" s="109">
        <v>31.001881399388601</v>
      </c>
      <c r="BN69" s="53"/>
      <c r="BO69" s="109">
        <v>32.561734464896801</v>
      </c>
      <c r="BP69" s="53"/>
      <c r="BQ69" s="109">
        <v>30.870270404474301</v>
      </c>
      <c r="BR69" s="53"/>
      <c r="BS69" s="109">
        <v>33.919159056462703</v>
      </c>
      <c r="BT69" s="53"/>
      <c r="BU69" s="109">
        <f t="shared" ref="BU69:BU76" si="74">AW69+AY69+BA69+BC69+BE69+BG69+BI69+BK69+BM69+BO69+BQ69+BS69</f>
        <v>434.66008821582983</v>
      </c>
      <c r="BV69" s="53"/>
      <c r="BW69" s="401"/>
      <c r="BX69" s="111"/>
      <c r="BY69" s="111"/>
      <c r="BZ69" s="111"/>
      <c r="CA69" s="111"/>
      <c r="CB69" s="111"/>
      <c r="CC69" s="111"/>
      <c r="CD69" s="111"/>
      <c r="CE69" s="111"/>
      <c r="CF69" s="111"/>
      <c r="CG69" s="111"/>
      <c r="CH69" s="111"/>
      <c r="CI69" s="111"/>
      <c r="CJ69" s="54"/>
    </row>
    <row r="70" spans="1:88" ht="28.8" customHeight="1">
      <c r="A70" s="597"/>
      <c r="B70" s="71" t="s">
        <v>631</v>
      </c>
      <c r="C70" s="109">
        <v>266.63702983469801</v>
      </c>
      <c r="D70" s="53">
        <f t="shared" si="50"/>
        <v>8.584975120128254</v>
      </c>
      <c r="E70" s="109">
        <v>254.24503258702001</v>
      </c>
      <c r="F70" s="53">
        <f t="shared" si="51"/>
        <v>6.6950990156727279</v>
      </c>
      <c r="G70" s="109">
        <v>241.615942296638</v>
      </c>
      <c r="H70" s="53">
        <f t="shared" si="52"/>
        <v>2.4340967767996071</v>
      </c>
      <c r="I70" s="109">
        <v>241.320546262736</v>
      </c>
      <c r="J70" s="53">
        <f t="shared" si="53"/>
        <v>4.2885516681239801</v>
      </c>
      <c r="K70" s="109">
        <v>262.25577992660698</v>
      </c>
      <c r="L70" s="53">
        <f t="shared" si="54"/>
        <v>3.5145254278325311</v>
      </c>
      <c r="M70" s="109">
        <v>259.04282309534602</v>
      </c>
      <c r="N70" s="53">
        <f t="shared" si="55"/>
        <v>2.8880071120951047</v>
      </c>
      <c r="O70" s="109">
        <v>278.25850203233</v>
      </c>
      <c r="P70" s="53">
        <f t="shared" si="56"/>
        <v>2.5197793405113047</v>
      </c>
      <c r="Q70" s="126"/>
      <c r="R70" s="126"/>
      <c r="S70" s="109">
        <f t="shared" si="57"/>
        <v>1803.375656035375</v>
      </c>
      <c r="T70" s="53">
        <f t="shared" si="58"/>
        <v>2.88811412491973</v>
      </c>
      <c r="U70" s="109">
        <f t="shared" si="59"/>
        <v>301.56443666760259</v>
      </c>
      <c r="V70" s="109">
        <v>27.818228685306199</v>
      </c>
      <c r="W70" s="53">
        <f t="shared" si="60"/>
        <v>-0.79525583444033165</v>
      </c>
      <c r="X70" s="109">
        <v>33.039864993185297</v>
      </c>
      <c r="Y70" s="53">
        <f t="shared" si="61"/>
        <v>-0.55754858440440724</v>
      </c>
      <c r="Z70" s="109">
        <v>70.357930483779498</v>
      </c>
      <c r="AA70" s="53">
        <f t="shared" si="62"/>
        <v>-0.32785849982854864</v>
      </c>
      <c r="AB70" s="109">
        <v>45.630743804066903</v>
      </c>
      <c r="AC70" s="53">
        <f t="shared" si="63"/>
        <v>-0.59128211103546391</v>
      </c>
      <c r="AD70" s="109">
        <v>58.091550068534801</v>
      </c>
      <c r="AE70" s="53">
        <f t="shared" si="64"/>
        <v>-0.50054766027125108</v>
      </c>
      <c r="AF70" s="109">
        <v>66.626118632729899</v>
      </c>
      <c r="AG70" s="53">
        <f t="shared" si="65"/>
        <v>-0.76977308987061055</v>
      </c>
      <c r="AH70" s="109">
        <v>79.055666595255502</v>
      </c>
      <c r="AI70" s="53">
        <f t="shared" si="66"/>
        <v>-0.51162421925687718</v>
      </c>
      <c r="AJ70" s="109">
        <v>83.197469497459394</v>
      </c>
      <c r="AK70" s="53">
        <f t="shared" si="67"/>
        <v>-0.74997591143934994</v>
      </c>
      <c r="AL70" s="109">
        <v>71.293921314117995</v>
      </c>
      <c r="AM70" s="53">
        <f t="shared" si="68"/>
        <v>-0.47854805934413469</v>
      </c>
      <c r="AN70" s="109">
        <v>106.21171680993901</v>
      </c>
      <c r="AO70" s="53">
        <f t="shared" si="69"/>
        <v>-0.26164284382760983</v>
      </c>
      <c r="AP70" s="109">
        <v>148.798829613245</v>
      </c>
      <c r="AQ70" s="53">
        <f t="shared" si="70"/>
        <v>8.3172386814203803E-2</v>
      </c>
      <c r="AR70" s="109">
        <v>233.163272781632</v>
      </c>
      <c r="AS70" s="53">
        <f t="shared" si="71"/>
        <v>0.52755538204397778</v>
      </c>
      <c r="AT70" s="109">
        <f t="shared" si="72"/>
        <v>1023.2853132792516</v>
      </c>
      <c r="AU70" s="53">
        <f t="shared" si="73"/>
        <v>-0.46079931385308992</v>
      </c>
      <c r="AV70" s="53"/>
      <c r="AW70" s="109">
        <v>135.86823638790901</v>
      </c>
      <c r="AX70" s="53"/>
      <c r="AY70" s="109">
        <v>74.674560479617099</v>
      </c>
      <c r="AZ70" s="53"/>
      <c r="BA70" s="109">
        <v>104.67725987137</v>
      </c>
      <c r="BB70" s="53"/>
      <c r="BC70" s="109">
        <v>111.64361785012601</v>
      </c>
      <c r="BD70" s="53"/>
      <c r="BE70" s="109">
        <v>116.31049741419601</v>
      </c>
      <c r="BF70" s="53"/>
      <c r="BG70" s="109">
        <v>289.39327116576197</v>
      </c>
      <c r="BH70" s="53"/>
      <c r="BI70" s="109">
        <v>161.874666419704</v>
      </c>
      <c r="BJ70" s="53"/>
      <c r="BK70" s="109">
        <v>332.75781536256898</v>
      </c>
      <c r="BL70" s="53"/>
      <c r="BM70" s="109">
        <v>136.72194071125099</v>
      </c>
      <c r="BN70" s="53"/>
      <c r="BO70" s="109">
        <v>143.84869967338801</v>
      </c>
      <c r="BP70" s="53"/>
      <c r="BQ70" s="109">
        <v>137.37317478235201</v>
      </c>
      <c r="BR70" s="53"/>
      <c r="BS70" s="109">
        <v>152.63817961849799</v>
      </c>
      <c r="BT70" s="53"/>
      <c r="BU70" s="109">
        <f t="shared" si="74"/>
        <v>1897.7819197367421</v>
      </c>
      <c r="BV70" s="53"/>
      <c r="BW70" s="401"/>
      <c r="BX70" s="564"/>
      <c r="BY70" s="564"/>
      <c r="BZ70" s="564"/>
      <c r="CA70" s="564"/>
      <c r="CB70" s="564"/>
      <c r="CC70" s="564"/>
      <c r="CD70" s="564"/>
      <c r="CE70" s="564"/>
      <c r="CF70" s="564"/>
      <c r="CG70" s="564"/>
      <c r="CH70" s="564"/>
      <c r="CI70" s="564"/>
      <c r="CJ70" s="54"/>
    </row>
    <row r="71" spans="1:88" ht="28.8" customHeight="1">
      <c r="A71" s="597"/>
      <c r="B71" s="71" t="s">
        <v>632</v>
      </c>
      <c r="C71" s="109">
        <v>43.879881864424597</v>
      </c>
      <c r="D71" s="53">
        <f t="shared" si="50"/>
        <v>8.3450823937720227</v>
      </c>
      <c r="E71" s="109">
        <v>41.056386510619703</v>
      </c>
      <c r="F71" s="53">
        <f t="shared" si="51"/>
        <v>6.4301338411095452</v>
      </c>
      <c r="G71" s="109">
        <v>39.393056753178499</v>
      </c>
      <c r="H71" s="53">
        <f t="shared" si="52"/>
        <v>2.3955278464116176</v>
      </c>
      <c r="I71" s="109">
        <v>39.205175603925497</v>
      </c>
      <c r="J71" s="53">
        <f t="shared" si="53"/>
        <v>4.2848031761877738</v>
      </c>
      <c r="K71" s="109">
        <v>42.536103999564403</v>
      </c>
      <c r="L71" s="53">
        <f t="shared" si="54"/>
        <v>3.4690293699116204</v>
      </c>
      <c r="M71" s="109">
        <v>41.915113895735999</v>
      </c>
      <c r="N71" s="53">
        <f t="shared" si="55"/>
        <v>2.7354816332422058</v>
      </c>
      <c r="O71" s="109">
        <v>45.1177406286033</v>
      </c>
      <c r="P71" s="53">
        <f t="shared" si="56"/>
        <v>2.5083819414063124</v>
      </c>
      <c r="Q71" s="126"/>
      <c r="R71" s="126"/>
      <c r="S71" s="109">
        <f t="shared" si="57"/>
        <v>293.10345925605202</v>
      </c>
      <c r="T71" s="53">
        <f t="shared" si="58"/>
        <v>2.8466978973938466</v>
      </c>
      <c r="U71" s="109">
        <f t="shared" si="59"/>
        <v>49.979870768034175</v>
      </c>
      <c r="V71" s="109">
        <v>4.6955050812251899</v>
      </c>
      <c r="W71" s="53">
        <f t="shared" si="60"/>
        <v>-0.79431018314236201</v>
      </c>
      <c r="X71" s="109">
        <v>5.5256590780992898</v>
      </c>
      <c r="Y71" s="53">
        <f t="shared" si="61"/>
        <v>-0.55202868605555855</v>
      </c>
      <c r="Z71" s="109">
        <v>11.601453009672399</v>
      </c>
      <c r="AA71" s="53">
        <f t="shared" si="62"/>
        <v>-0.3505391987139973</v>
      </c>
      <c r="AB71" s="109">
        <v>7.4184741222863098</v>
      </c>
      <c r="AC71" s="53">
        <f t="shared" si="63"/>
        <v>-0.60626557409572834</v>
      </c>
      <c r="AD71" s="109">
        <v>9.5179736982586896</v>
      </c>
      <c r="AE71" s="53">
        <f t="shared" si="64"/>
        <v>-0.51156244658315708</v>
      </c>
      <c r="AF71" s="109">
        <v>11.2208057784923</v>
      </c>
      <c r="AG71" s="53">
        <f t="shared" si="65"/>
        <v>-0.77462849844628501</v>
      </c>
      <c r="AH71" s="109">
        <v>12.8599854240836</v>
      </c>
      <c r="AI71" s="53">
        <f t="shared" si="66"/>
        <v>-0.52638983161620467</v>
      </c>
      <c r="AJ71" s="109">
        <v>13.3562650199563</v>
      </c>
      <c r="AK71" s="53">
        <f t="shared" si="67"/>
        <v>-0.75875964110791194</v>
      </c>
      <c r="AL71" s="109">
        <v>11.6151455033445</v>
      </c>
      <c r="AM71" s="53">
        <f t="shared" si="68"/>
        <v>-0.49026455469507646</v>
      </c>
      <c r="AN71" s="109">
        <v>17.3959142804617</v>
      </c>
      <c r="AO71" s="53">
        <f t="shared" si="69"/>
        <v>-0.27236649248794409</v>
      </c>
      <c r="AP71" s="109">
        <v>24.622585123008498</v>
      </c>
      <c r="AQ71" s="53">
        <f t="shared" si="70"/>
        <v>7.6852828933565265E-2</v>
      </c>
      <c r="AR71" s="109">
        <v>38.053987696201602</v>
      </c>
      <c r="AS71" s="53">
        <f t="shared" si="71"/>
        <v>0.47482638083418593</v>
      </c>
      <c r="AT71" s="109">
        <f t="shared" si="72"/>
        <v>167.88375381509039</v>
      </c>
      <c r="AU71" s="53">
        <f t="shared" si="73"/>
        <v>-0.47375485721413069</v>
      </c>
      <c r="AV71" s="53"/>
      <c r="AW71" s="109">
        <v>22.828087228426298</v>
      </c>
      <c r="AX71" s="53"/>
      <c r="AY71" s="109">
        <v>12.334850259596299</v>
      </c>
      <c r="AZ71" s="53"/>
      <c r="BA71" s="109">
        <v>17.863207427915999</v>
      </c>
      <c r="BB71" s="53"/>
      <c r="BC71" s="109">
        <v>18.8413144348469</v>
      </c>
      <c r="BD71" s="53"/>
      <c r="BE71" s="109">
        <v>19.486572299112002</v>
      </c>
      <c r="BF71" s="53"/>
      <c r="BG71" s="109">
        <v>49.788041971304601</v>
      </c>
      <c r="BH71" s="53"/>
      <c r="BI71" s="109">
        <v>27.153102451259802</v>
      </c>
      <c r="BJ71" s="53"/>
      <c r="BK71" s="109">
        <v>55.364969117505098</v>
      </c>
      <c r="BL71" s="53"/>
      <c r="BM71" s="109">
        <v>22.7866153125693</v>
      </c>
      <c r="BN71" s="53"/>
      <c r="BO71" s="109">
        <v>23.907522263429399</v>
      </c>
      <c r="BP71" s="53"/>
      <c r="BQ71" s="109">
        <v>22.865320553963599</v>
      </c>
      <c r="BR71" s="53"/>
      <c r="BS71" s="109">
        <v>25.802350833104601</v>
      </c>
      <c r="BT71" s="53"/>
      <c r="BU71" s="109">
        <f t="shared" si="74"/>
        <v>319.0219541530339</v>
      </c>
      <c r="BV71" s="53"/>
      <c r="BW71" s="401"/>
      <c r="BX71" s="429"/>
      <c r="BY71" s="429"/>
      <c r="BZ71" s="429"/>
      <c r="CA71" s="429"/>
      <c r="CB71" s="429"/>
      <c r="CC71" s="429"/>
      <c r="CD71" s="429"/>
      <c r="CE71" s="429"/>
      <c r="CF71" s="429"/>
      <c r="CG71" s="429"/>
      <c r="CH71" s="429"/>
      <c r="CI71" s="429"/>
      <c r="CJ71" s="54"/>
    </row>
    <row r="72" spans="1:88" ht="28.8" customHeight="1">
      <c r="A72" s="598"/>
      <c r="B72" s="71" t="s">
        <v>471</v>
      </c>
      <c r="C72" s="109">
        <v>105.686529806498</v>
      </c>
      <c r="D72" s="53">
        <f t="shared" si="50"/>
        <v>9.1835876186921759</v>
      </c>
      <c r="E72" s="109">
        <v>107.17454112793099</v>
      </c>
      <c r="F72" s="53">
        <f t="shared" si="51"/>
        <v>8.1707104241986901</v>
      </c>
      <c r="G72" s="109">
        <v>100.441967972244</v>
      </c>
      <c r="H72" s="53">
        <f t="shared" si="52"/>
        <v>3.0614145489665159</v>
      </c>
      <c r="I72" s="109">
        <v>102.18811425920001</v>
      </c>
      <c r="J72" s="53">
        <f t="shared" si="53"/>
        <v>5.2567916486429604</v>
      </c>
      <c r="K72" s="109">
        <v>112.16934864363</v>
      </c>
      <c r="L72" s="53">
        <f t="shared" si="54"/>
        <v>4.397976760878529</v>
      </c>
      <c r="M72" s="109">
        <v>107.735798382252</v>
      </c>
      <c r="N72" s="53">
        <f t="shared" si="55"/>
        <v>3.2972145527383354</v>
      </c>
      <c r="O72" s="109">
        <v>115.18490202865701</v>
      </c>
      <c r="P72" s="53">
        <f t="shared" si="56"/>
        <v>3.0540864721321448</v>
      </c>
      <c r="Q72" s="126"/>
      <c r="R72" s="126"/>
      <c r="S72" s="109">
        <f t="shared" si="57"/>
        <v>750.58120222041202</v>
      </c>
      <c r="T72" s="53">
        <f t="shared" si="58"/>
        <v>3.4669663072357544</v>
      </c>
      <c r="U72" s="109">
        <f t="shared" si="59"/>
        <v>108.9788358320163</v>
      </c>
      <c r="V72" s="109">
        <v>10.3781234829765</v>
      </c>
      <c r="W72" s="53">
        <f t="shared" si="60"/>
        <v>-0.77713285169204949</v>
      </c>
      <c r="X72" s="109">
        <v>11.6866127236043</v>
      </c>
      <c r="Y72" s="53">
        <f t="shared" si="61"/>
        <v>-0.58936010220441526</v>
      </c>
      <c r="Z72" s="109">
        <v>24.730784499159999</v>
      </c>
      <c r="AA72" s="53">
        <f t="shared" si="62"/>
        <v>-0.30880218837307061</v>
      </c>
      <c r="AB72" s="109">
        <v>16.332350507686101</v>
      </c>
      <c r="AC72" s="53">
        <f t="shared" si="63"/>
        <v>-0.56877887301385366</v>
      </c>
      <c r="AD72" s="109">
        <v>20.779887282318398</v>
      </c>
      <c r="AE72" s="53">
        <f t="shared" si="64"/>
        <v>-0.47032726900065291</v>
      </c>
      <c r="AF72" s="109">
        <v>25.071077336270999</v>
      </c>
      <c r="AG72" s="53">
        <f t="shared" si="65"/>
        <v>-0.78740088656560003</v>
      </c>
      <c r="AH72" s="109">
        <v>28.412048637945901</v>
      </c>
      <c r="AI72" s="53">
        <f t="shared" si="66"/>
        <v>-0.56505997186293988</v>
      </c>
      <c r="AJ72" s="109">
        <v>30.638411162868799</v>
      </c>
      <c r="AK72" s="53">
        <f t="shared" si="67"/>
        <v>-0.78752302581802325</v>
      </c>
      <c r="AL72" s="109">
        <v>26.1146019566612</v>
      </c>
      <c r="AM72" s="53">
        <f t="shared" si="68"/>
        <v>-0.53400741864118761</v>
      </c>
      <c r="AN72" s="109">
        <v>42.928658287193201</v>
      </c>
      <c r="AO72" s="53">
        <f t="shared" si="69"/>
        <v>-0.26730817395773943</v>
      </c>
      <c r="AP72" s="109">
        <v>61.234688895997103</v>
      </c>
      <c r="AQ72" s="53">
        <f t="shared" si="70"/>
        <v>6.4647777420585806E-2</v>
      </c>
      <c r="AR72" s="109">
        <v>96.726752704881605</v>
      </c>
      <c r="AS72" s="53">
        <f t="shared" si="71"/>
        <v>0.40625201295802249</v>
      </c>
      <c r="AT72" s="109">
        <f t="shared" si="72"/>
        <v>395.03399747756413</v>
      </c>
      <c r="AU72" s="53">
        <f t="shared" si="73"/>
        <v>-0.47766836199725404</v>
      </c>
      <c r="AV72" s="53"/>
      <c r="AW72" s="109">
        <v>46.566412150777602</v>
      </c>
      <c r="AX72" s="53"/>
      <c r="AY72" s="109">
        <v>28.459515956293799</v>
      </c>
      <c r="AZ72" s="53"/>
      <c r="BA72" s="109">
        <v>35.779604742887003</v>
      </c>
      <c r="BB72" s="53"/>
      <c r="BC72" s="109">
        <v>37.874652899858503</v>
      </c>
      <c r="BD72" s="53"/>
      <c r="BE72" s="109">
        <v>39.2315595388731</v>
      </c>
      <c r="BF72" s="53"/>
      <c r="BG72" s="109">
        <v>117.926537562947</v>
      </c>
      <c r="BH72" s="53"/>
      <c r="BI72" s="109">
        <v>65.324060329974003</v>
      </c>
      <c r="BJ72" s="53"/>
      <c r="BK72" s="109">
        <v>144.19638307080001</v>
      </c>
      <c r="BL72" s="53"/>
      <c r="BM72" s="109">
        <v>56.040810522159497</v>
      </c>
      <c r="BN72" s="53"/>
      <c r="BO72" s="109">
        <v>58.590333290707598</v>
      </c>
      <c r="BP72" s="53"/>
      <c r="BQ72" s="109">
        <v>57.516382595900097</v>
      </c>
      <c r="BR72" s="53"/>
      <c r="BS72" s="109">
        <v>68.783370131089697</v>
      </c>
      <c r="BT72" s="53"/>
      <c r="BU72" s="109">
        <f t="shared" si="74"/>
        <v>756.28962279226789</v>
      </c>
      <c r="BV72" s="53"/>
      <c r="BW72" s="401"/>
      <c r="BX72" s="429"/>
      <c r="BY72" s="429"/>
      <c r="BZ72" s="429"/>
      <c r="CA72" s="429"/>
      <c r="CB72" s="429"/>
      <c r="CC72" s="429"/>
      <c r="CD72" s="429"/>
      <c r="CE72" s="429"/>
      <c r="CF72" s="429"/>
      <c r="CG72" s="429"/>
      <c r="CH72" s="429"/>
      <c r="CI72" s="429"/>
      <c r="CJ72" s="54"/>
    </row>
    <row r="73" spans="1:88" ht="28.8" customHeight="1">
      <c r="A73" s="741" t="s">
        <v>112</v>
      </c>
      <c r="B73" s="71" t="s">
        <v>630</v>
      </c>
      <c r="C73" s="109">
        <v>0.32117221241353999</v>
      </c>
      <c r="D73" s="53">
        <f t="shared" si="50"/>
        <v>0.94174347343905662</v>
      </c>
      <c r="E73" s="109">
        <v>0.25436171593424101</v>
      </c>
      <c r="F73" s="53">
        <f t="shared" si="51"/>
        <v>0.58888147961703075</v>
      </c>
      <c r="G73" s="109">
        <v>0.350996398494412</v>
      </c>
      <c r="H73" s="53">
        <f t="shared" si="52"/>
        <v>0.27106466536446727</v>
      </c>
      <c r="I73" s="109">
        <v>0.355186197827151</v>
      </c>
      <c r="J73" s="53">
        <f t="shared" si="53"/>
        <v>1.3972053229587558</v>
      </c>
      <c r="K73" s="109">
        <v>0.43328790098109798</v>
      </c>
      <c r="L73" s="53">
        <f t="shared" si="54"/>
        <v>1.8636489735225115</v>
      </c>
      <c r="M73" s="109">
        <v>0.50767328711725102</v>
      </c>
      <c r="N73" s="53">
        <f t="shared" si="55"/>
        <v>2.8557712717019283</v>
      </c>
      <c r="O73" s="109">
        <v>0.57677672282584103</v>
      </c>
      <c r="P73" s="53">
        <f t="shared" si="56"/>
        <v>1.1577192157642555</v>
      </c>
      <c r="Q73" s="126"/>
      <c r="R73" s="126"/>
      <c r="S73" s="109">
        <f t="shared" si="57"/>
        <v>2.799454435593534</v>
      </c>
      <c r="T73" s="53">
        <f t="shared" si="58"/>
        <v>0.72797171288650309</v>
      </c>
      <c r="U73" s="109">
        <f t="shared" si="59"/>
        <v>1.0327750205277542</v>
      </c>
      <c r="V73" s="109">
        <v>0.165404038590487</v>
      </c>
      <c r="W73" s="53">
        <f t="shared" si="60"/>
        <v>4.9390320359206594</v>
      </c>
      <c r="X73" s="109">
        <v>0.16008853976669801</v>
      </c>
      <c r="Y73" s="53">
        <f t="shared" si="61"/>
        <v>5.235018908173144</v>
      </c>
      <c r="Z73" s="109">
        <v>0.276143620430017</v>
      </c>
      <c r="AA73" s="53">
        <f t="shared" si="62"/>
        <v>12.291017498539665</v>
      </c>
      <c r="AB73" s="109">
        <v>0.14816678172095901</v>
      </c>
      <c r="AC73" s="53">
        <f t="shared" si="63"/>
        <v>6.5473815776624891</v>
      </c>
      <c r="AD73" s="109">
        <v>0.15130621978716899</v>
      </c>
      <c r="AE73" s="53">
        <f t="shared" si="64"/>
        <v>6.3549537042231963</v>
      </c>
      <c r="AF73" s="109">
        <v>0.13166582023242401</v>
      </c>
      <c r="AG73" s="53">
        <f t="shared" si="65"/>
        <v>1.9473836250917591</v>
      </c>
      <c r="AH73" s="109">
        <v>0.26730851660953903</v>
      </c>
      <c r="AI73" s="53">
        <f t="shared" si="66"/>
        <v>4.3632118583625275</v>
      </c>
      <c r="AJ73" s="109">
        <v>0.31999763358810301</v>
      </c>
      <c r="AK73" s="53">
        <f t="shared" si="67"/>
        <v>0.74590498377462588</v>
      </c>
      <c r="AL73" s="109">
        <v>0.22541704048779501</v>
      </c>
      <c r="AM73" s="53">
        <f t="shared" si="68"/>
        <v>3.5567063065306082</v>
      </c>
      <c r="AN73" s="109">
        <v>0.29607122939387798</v>
      </c>
      <c r="AO73" s="53">
        <f t="shared" si="69"/>
        <v>3.0505105457777688</v>
      </c>
      <c r="AP73" s="109">
        <v>0.257405168278595</v>
      </c>
      <c r="AQ73" s="53">
        <f t="shared" si="70"/>
        <v>2.5139618039492775</v>
      </c>
      <c r="AR73" s="109">
        <v>0.295565331252298</v>
      </c>
      <c r="AS73" s="53">
        <f t="shared" si="71"/>
        <v>2.1436306847880391</v>
      </c>
      <c r="AT73" s="109">
        <f t="shared" si="72"/>
        <v>2.6945399401379619</v>
      </c>
      <c r="AU73" s="53">
        <f t="shared" si="73"/>
        <v>2.9501227624155599</v>
      </c>
      <c r="AV73" s="53"/>
      <c r="AW73" s="109">
        <v>2.7850336147386402E-2</v>
      </c>
      <c r="AX73" s="53"/>
      <c r="AY73" s="109">
        <v>2.5675710390684899E-2</v>
      </c>
      <c r="AZ73" s="53"/>
      <c r="BA73" s="109">
        <v>2.0776710320361699E-2</v>
      </c>
      <c r="BB73" s="53"/>
      <c r="BC73" s="109">
        <v>1.96315477356384E-2</v>
      </c>
      <c r="BD73" s="53"/>
      <c r="BE73" s="109">
        <v>2.0572015252834201E-2</v>
      </c>
      <c r="BF73" s="53"/>
      <c r="BG73" s="109">
        <v>4.4672101422944199E-2</v>
      </c>
      <c r="BH73" s="53"/>
      <c r="BI73" s="109">
        <v>4.9841125741236801E-2</v>
      </c>
      <c r="BJ73" s="53"/>
      <c r="BK73" s="109">
        <v>0.18328467846874</v>
      </c>
      <c r="BL73" s="53"/>
      <c r="BM73" s="109">
        <v>4.9469293240323703E-2</v>
      </c>
      <c r="BN73" s="53"/>
      <c r="BO73" s="109">
        <v>7.3094792878024006E-2</v>
      </c>
      <c r="BP73" s="53"/>
      <c r="BQ73" s="109">
        <v>7.3252124707019306E-2</v>
      </c>
      <c r="BR73" s="53"/>
      <c r="BS73" s="109">
        <v>9.40203735389568E-2</v>
      </c>
      <c r="BT73" s="53"/>
      <c r="BU73" s="109">
        <f t="shared" si="74"/>
        <v>0.68214080984415026</v>
      </c>
      <c r="BV73" s="53"/>
      <c r="BW73" s="401"/>
      <c r="BX73" s="111"/>
      <c r="BY73" s="111"/>
      <c r="BZ73" s="111"/>
      <c r="CA73" s="111"/>
      <c r="CB73" s="111"/>
      <c r="CC73" s="111"/>
      <c r="CD73" s="111"/>
      <c r="CE73" s="111"/>
      <c r="CF73" s="111"/>
      <c r="CG73" s="111"/>
      <c r="CH73" s="111"/>
      <c r="CI73" s="111"/>
      <c r="CJ73" s="54"/>
    </row>
    <row r="74" spans="1:88" ht="28.8" customHeight="1">
      <c r="A74" s="597"/>
      <c r="B74" s="71" t="s">
        <v>631</v>
      </c>
      <c r="C74" s="109">
        <v>1.44972431567133</v>
      </c>
      <c r="D74" s="53">
        <f t="shared" si="50"/>
        <v>1.4368400045992691</v>
      </c>
      <c r="E74" s="109">
        <v>1.1752631463351</v>
      </c>
      <c r="F74" s="53">
        <f t="shared" si="51"/>
        <v>1.0609031579606043</v>
      </c>
      <c r="G74" s="109">
        <v>1.60424934869415</v>
      </c>
      <c r="H74" s="53">
        <f t="shared" si="52"/>
        <v>0.62416040172547427</v>
      </c>
      <c r="I74" s="109">
        <v>1.63737653769591</v>
      </c>
      <c r="J74" s="53">
        <f t="shared" si="53"/>
        <v>2.0656834110025311</v>
      </c>
      <c r="K74" s="109">
        <v>2.00467269252914</v>
      </c>
      <c r="L74" s="53">
        <f t="shared" si="54"/>
        <v>2.6861992248708861</v>
      </c>
      <c r="M74" s="109">
        <v>2.33229623800396</v>
      </c>
      <c r="N74" s="53">
        <f t="shared" si="55"/>
        <v>3.9428770690756156</v>
      </c>
      <c r="O74" s="109">
        <v>2.6407707018064599</v>
      </c>
      <c r="P74" s="53">
        <f t="shared" si="56"/>
        <v>1.7477902190374386</v>
      </c>
      <c r="Q74" s="126"/>
      <c r="R74" s="126"/>
      <c r="S74" s="109">
        <f t="shared" si="57"/>
        <v>12.844352980736049</v>
      </c>
      <c r="T74" s="53">
        <f t="shared" si="58"/>
        <v>1.2067035655663805</v>
      </c>
      <c r="U74" s="109">
        <f t="shared" si="59"/>
        <v>3.702706765867998</v>
      </c>
      <c r="V74" s="109">
        <v>0.59491977845699096</v>
      </c>
      <c r="W74" s="53">
        <f t="shared" si="60"/>
        <v>5.0930100332134476</v>
      </c>
      <c r="X74" s="109">
        <v>0.57026607087064596</v>
      </c>
      <c r="Y74" s="53">
        <f t="shared" si="61"/>
        <v>5.2366294855455093</v>
      </c>
      <c r="Z74" s="109">
        <v>0.98774071020930498</v>
      </c>
      <c r="AA74" s="53">
        <f t="shared" si="62"/>
        <v>12.707598103401674</v>
      </c>
      <c r="AB74" s="109">
        <v>0.53409837813633199</v>
      </c>
      <c r="AC74" s="53">
        <f t="shared" si="63"/>
        <v>6.7216652830579449</v>
      </c>
      <c r="AD74" s="109">
        <v>0.54383189031226498</v>
      </c>
      <c r="AE74" s="53">
        <f t="shared" si="64"/>
        <v>6.4919541289917797</v>
      </c>
      <c r="AF74" s="109">
        <v>0.47184993788245899</v>
      </c>
      <c r="AG74" s="53">
        <f t="shared" si="65"/>
        <v>1.9157529938734532</v>
      </c>
      <c r="AH74" s="109">
        <v>0.96105251540327996</v>
      </c>
      <c r="AI74" s="53">
        <f t="shared" si="66"/>
        <v>2.8290256987962397</v>
      </c>
      <c r="AJ74" s="109">
        <v>1.1568471568387599</v>
      </c>
      <c r="AK74" s="53">
        <f t="shared" si="67"/>
        <v>0.22676432825043058</v>
      </c>
      <c r="AL74" s="109">
        <v>0.80831338039860501</v>
      </c>
      <c r="AM74" s="53">
        <f t="shared" si="68"/>
        <v>3.4460582098810395</v>
      </c>
      <c r="AN74" s="109">
        <v>1.08283707299043</v>
      </c>
      <c r="AO74" s="53">
        <f t="shared" si="69"/>
        <v>3.0240142727334556</v>
      </c>
      <c r="AP74" s="109">
        <v>0.94032939423261597</v>
      </c>
      <c r="AQ74" s="53">
        <f t="shared" si="70"/>
        <v>2.4616211092983211</v>
      </c>
      <c r="AR74" s="109">
        <v>1.0871322653956601</v>
      </c>
      <c r="AS74" s="53">
        <f t="shared" si="71"/>
        <v>2.0833551985345005</v>
      </c>
      <c r="AT74" s="109">
        <f t="shared" si="72"/>
        <v>9.7392185511273492</v>
      </c>
      <c r="AU74" s="53">
        <f t="shared" si="73"/>
        <v>2.4367532074595633</v>
      </c>
      <c r="AV74" s="53"/>
      <c r="AW74" s="109">
        <v>9.7639717514666699E-2</v>
      </c>
      <c r="AX74" s="53"/>
      <c r="AY74" s="109">
        <v>9.1438183427817593E-2</v>
      </c>
      <c r="AZ74" s="53"/>
      <c r="BA74" s="109">
        <v>7.2057898310002796E-2</v>
      </c>
      <c r="BB74" s="53"/>
      <c r="BC74" s="109">
        <v>6.9168807317793707E-2</v>
      </c>
      <c r="BD74" s="53"/>
      <c r="BE74" s="109">
        <v>7.2588790714532905E-2</v>
      </c>
      <c r="BF74" s="53"/>
      <c r="BG74" s="109">
        <v>0.16182781561878001</v>
      </c>
      <c r="BH74" s="53"/>
      <c r="BI74" s="109">
        <v>0.25099139859662301</v>
      </c>
      <c r="BJ74" s="53"/>
      <c r="BK74" s="109">
        <v>0.94300684344858299</v>
      </c>
      <c r="BL74" s="53"/>
      <c r="BM74" s="109">
        <v>0.18180449788133399</v>
      </c>
      <c r="BN74" s="53"/>
      <c r="BO74" s="109">
        <v>0.26909374559819199</v>
      </c>
      <c r="BP74" s="53"/>
      <c r="BQ74" s="109">
        <v>0.27164422810653099</v>
      </c>
      <c r="BR74" s="53"/>
      <c r="BS74" s="109">
        <v>0.35258093712731098</v>
      </c>
      <c r="BT74" s="53"/>
      <c r="BU74" s="109">
        <f t="shared" si="74"/>
        <v>2.8338428636621678</v>
      </c>
      <c r="BV74" s="53"/>
      <c r="BW74" s="401"/>
      <c r="BX74" s="564"/>
      <c r="BY74" s="564"/>
      <c r="BZ74" s="564"/>
      <c r="CA74" s="564"/>
      <c r="CB74" s="564"/>
      <c r="CC74" s="564"/>
      <c r="CD74" s="564"/>
      <c r="CE74" s="564"/>
      <c r="CF74" s="564"/>
      <c r="CG74" s="564"/>
      <c r="CH74" s="564"/>
      <c r="CI74" s="564"/>
      <c r="CJ74" s="54"/>
    </row>
    <row r="75" spans="1:88" ht="28.8" customHeight="1">
      <c r="A75" s="597"/>
      <c r="B75" s="71" t="s">
        <v>632</v>
      </c>
      <c r="C75" s="109">
        <v>0.26021332233774203</v>
      </c>
      <c r="D75" s="53">
        <f t="shared" si="50"/>
        <v>0.90450862521238173</v>
      </c>
      <c r="E75" s="109">
        <v>0.20854543601631401</v>
      </c>
      <c r="F75" s="53">
        <f t="shared" si="51"/>
        <v>0.60952710790440578</v>
      </c>
      <c r="G75" s="109">
        <v>0.28653401379287202</v>
      </c>
      <c r="H75" s="53">
        <f t="shared" si="52"/>
        <v>0.29300012386224994</v>
      </c>
      <c r="I75" s="109">
        <v>0.290859575220764</v>
      </c>
      <c r="J75" s="53">
        <f t="shared" si="53"/>
        <v>1.4618961765858693</v>
      </c>
      <c r="K75" s="109">
        <v>0.35525820502676803</v>
      </c>
      <c r="L75" s="53">
        <f t="shared" si="54"/>
        <v>1.911792687187631</v>
      </c>
      <c r="M75" s="109">
        <v>0.41403674305815602</v>
      </c>
      <c r="N75" s="53">
        <f t="shared" si="55"/>
        <v>2.8631937232817752</v>
      </c>
      <c r="O75" s="109">
        <v>0.46885539245578101</v>
      </c>
      <c r="P75" s="53">
        <f t="shared" si="56"/>
        <v>1.2112953017300683</v>
      </c>
      <c r="Q75" s="126"/>
      <c r="R75" s="126"/>
      <c r="S75" s="109">
        <f t="shared" si="57"/>
        <v>2.2843026879083972</v>
      </c>
      <c r="T75" s="53">
        <f t="shared" si="58"/>
        <v>0.75552746443160923</v>
      </c>
      <c r="U75" s="109">
        <f t="shared" si="59"/>
        <v>0.83512951644693301</v>
      </c>
      <c r="V75" s="109">
        <v>0.136630162180927</v>
      </c>
      <c r="W75" s="53">
        <f t="shared" si="60"/>
        <v>4.9706437881300669</v>
      </c>
      <c r="X75" s="109">
        <v>0.12956938407072799</v>
      </c>
      <c r="Y75" s="53">
        <f t="shared" si="61"/>
        <v>5.1024886929402928</v>
      </c>
      <c r="Z75" s="109">
        <v>0.22160401109396799</v>
      </c>
      <c r="AA75" s="53">
        <f t="shared" si="62"/>
        <v>12.100999355473276</v>
      </c>
      <c r="AB75" s="109">
        <v>0.11814453346449599</v>
      </c>
      <c r="AC75" s="53">
        <f t="shared" si="63"/>
        <v>6.3819241504330018</v>
      </c>
      <c r="AD75" s="109">
        <v>0.12200669594025799</v>
      </c>
      <c r="AE75" s="53">
        <f t="shared" si="64"/>
        <v>6.3149064415450402</v>
      </c>
      <c r="AF75" s="109">
        <v>0.107174729696556</v>
      </c>
      <c r="AG75" s="53">
        <f t="shared" si="65"/>
        <v>1.8786534924350646</v>
      </c>
      <c r="AH75" s="109">
        <v>0.21202748999148099</v>
      </c>
      <c r="AI75" s="53">
        <f t="shared" si="66"/>
        <v>4.2874056193058525</v>
      </c>
      <c r="AJ75" s="109">
        <v>0.25404888990339602</v>
      </c>
      <c r="AK75" s="53">
        <f t="shared" si="67"/>
        <v>0.68621130832347887</v>
      </c>
      <c r="AL75" s="109">
        <v>0.17779106776840201</v>
      </c>
      <c r="AM75" s="53">
        <f t="shared" si="68"/>
        <v>3.3315231928839539</v>
      </c>
      <c r="AN75" s="109">
        <v>0.24023309581334101</v>
      </c>
      <c r="AO75" s="53">
        <f t="shared" si="69"/>
        <v>2.9479967881623392</v>
      </c>
      <c r="AP75" s="109">
        <v>0.209755330811705</v>
      </c>
      <c r="AQ75" s="53">
        <f t="shared" si="70"/>
        <v>2.4327678915997755</v>
      </c>
      <c r="AR75" s="109">
        <v>0.240641994522651</v>
      </c>
      <c r="AS75" s="53">
        <f t="shared" si="71"/>
        <v>2.0408706323434043</v>
      </c>
      <c r="AT75" s="109">
        <f t="shared" si="72"/>
        <v>2.1696273852579093</v>
      </c>
      <c r="AU75" s="53">
        <f t="shared" si="73"/>
        <v>2.8479246925984487</v>
      </c>
      <c r="AV75" s="53"/>
      <c r="AW75" s="109">
        <v>2.28836566087822E-2</v>
      </c>
      <c r="AX75" s="53"/>
      <c r="AY75" s="109">
        <v>2.1232220261320801E-2</v>
      </c>
      <c r="AZ75" s="53"/>
      <c r="BA75" s="109">
        <v>1.6915046332048499E-2</v>
      </c>
      <c r="BB75" s="53"/>
      <c r="BC75" s="109">
        <v>1.6004571580102999E-2</v>
      </c>
      <c r="BD75" s="53"/>
      <c r="BE75" s="109">
        <v>1.6679187480419501E-2</v>
      </c>
      <c r="BF75" s="53"/>
      <c r="BG75" s="109">
        <v>3.72308546263748E-2</v>
      </c>
      <c r="BH75" s="53"/>
      <c r="BI75" s="109">
        <v>4.0100477485084003E-2</v>
      </c>
      <c r="BJ75" s="53"/>
      <c r="BK75" s="109">
        <v>0.150662546650802</v>
      </c>
      <c r="BL75" s="53"/>
      <c r="BM75" s="109">
        <v>4.10458538143086E-2</v>
      </c>
      <c r="BN75" s="53"/>
      <c r="BO75" s="109">
        <v>6.0849364552082501E-2</v>
      </c>
      <c r="BP75" s="53"/>
      <c r="BQ75" s="109">
        <v>6.1103848974173598E-2</v>
      </c>
      <c r="BR75" s="53"/>
      <c r="BS75" s="109">
        <v>7.9135886927620996E-2</v>
      </c>
      <c r="BT75" s="53"/>
      <c r="BU75" s="109">
        <f t="shared" si="74"/>
        <v>0.56384351529312049</v>
      </c>
      <c r="BV75" s="53"/>
      <c r="BW75" s="401"/>
      <c r="BX75" s="429"/>
      <c r="BY75" s="429"/>
      <c r="BZ75" s="429"/>
      <c r="CA75" s="429"/>
      <c r="CB75" s="429"/>
      <c r="CC75" s="429"/>
      <c r="CD75" s="429"/>
      <c r="CE75" s="429"/>
      <c r="CF75" s="429"/>
      <c r="CG75" s="429"/>
      <c r="CH75" s="429"/>
      <c r="CI75" s="429"/>
      <c r="CJ75" s="54"/>
    </row>
    <row r="76" spans="1:88" ht="28.8" customHeight="1">
      <c r="A76" s="598"/>
      <c r="B76" s="71" t="s">
        <v>471</v>
      </c>
      <c r="C76" s="109">
        <v>0.78341833087272095</v>
      </c>
      <c r="D76" s="53">
        <f t="shared" si="50"/>
        <v>1.3718791660436218</v>
      </c>
      <c r="E76" s="109">
        <v>0.68048978822063</v>
      </c>
      <c r="F76" s="53">
        <f t="shared" si="51"/>
        <v>1.2703697198672956</v>
      </c>
      <c r="G76" s="109">
        <v>0.91323327663637199</v>
      </c>
      <c r="H76" s="53">
        <f t="shared" si="52"/>
        <v>0.76750453702780064</v>
      </c>
      <c r="I76" s="109">
        <v>0.94765522179760497</v>
      </c>
      <c r="J76" s="53">
        <f t="shared" si="53"/>
        <v>2.3310761169241574</v>
      </c>
      <c r="K76" s="109">
        <v>1.17103700478086</v>
      </c>
      <c r="L76" s="53">
        <f t="shared" si="54"/>
        <v>3.0194830323322437</v>
      </c>
      <c r="M76" s="109">
        <v>1.33026535439928</v>
      </c>
      <c r="N76" s="53">
        <f t="shared" si="55"/>
        <v>4.0790076408280784</v>
      </c>
      <c r="O76" s="109">
        <v>1.4962258108783899</v>
      </c>
      <c r="P76" s="53">
        <f t="shared" si="56"/>
        <v>1.920282265517919</v>
      </c>
      <c r="Q76" s="126"/>
      <c r="R76" s="126"/>
      <c r="S76" s="109">
        <f t="shared" si="57"/>
        <v>7.322324787585857</v>
      </c>
      <c r="T76" s="53">
        <f t="shared" si="58"/>
        <v>1.3362605335172346</v>
      </c>
      <c r="U76" s="109">
        <f t="shared" si="59"/>
        <v>1.9844440798582696</v>
      </c>
      <c r="V76" s="109">
        <v>0.33029436831703801</v>
      </c>
      <c r="W76" s="53">
        <f t="shared" si="60"/>
        <v>5.4692573261616992</v>
      </c>
      <c r="X76" s="109">
        <v>0.29972642000370098</v>
      </c>
      <c r="Y76" s="53">
        <f t="shared" si="61"/>
        <v>4.5939415207253544</v>
      </c>
      <c r="Z76" s="109">
        <v>0.51667945258689196</v>
      </c>
      <c r="AA76" s="53">
        <f t="shared" si="62"/>
        <v>12.942923216764202</v>
      </c>
      <c r="AB76" s="109">
        <v>0.284489212654993</v>
      </c>
      <c r="AC76" s="53">
        <f t="shared" si="63"/>
        <v>7.0847430197782515</v>
      </c>
      <c r="AD76" s="109">
        <v>0.29134020354388301</v>
      </c>
      <c r="AE76" s="53">
        <f t="shared" si="64"/>
        <v>6.9324500026542442</v>
      </c>
      <c r="AF76" s="109">
        <v>0.26191442275176302</v>
      </c>
      <c r="AG76" s="53">
        <f t="shared" si="65"/>
        <v>1.7155127252443387</v>
      </c>
      <c r="AH76" s="109">
        <v>0.51235657201549001</v>
      </c>
      <c r="AI76" s="53">
        <f t="shared" si="66"/>
        <v>3.8556904018356111</v>
      </c>
      <c r="AJ76" s="109">
        <v>0.63740663474341996</v>
      </c>
      <c r="AK76" s="53">
        <f t="shared" si="67"/>
        <v>0.48516226003573415</v>
      </c>
      <c r="AL76" s="109">
        <v>0.43720665125052699</v>
      </c>
      <c r="AM76" s="53">
        <f t="shared" si="68"/>
        <v>2.9598142378741548</v>
      </c>
      <c r="AN76" s="109">
        <v>0.64841187519889998</v>
      </c>
      <c r="AO76" s="53">
        <f t="shared" si="69"/>
        <v>2.9754422330251376</v>
      </c>
      <c r="AP76" s="109">
        <v>0.57055161790836895</v>
      </c>
      <c r="AQ76" s="53">
        <f t="shared" si="70"/>
        <v>2.3938608953758109</v>
      </c>
      <c r="AR76" s="109">
        <v>0.66901509837724804</v>
      </c>
      <c r="AS76" s="53">
        <f t="shared" si="71"/>
        <v>1.8994805784930056</v>
      </c>
      <c r="AT76" s="109">
        <f t="shared" si="72"/>
        <v>5.4593925293522236</v>
      </c>
      <c r="AU76" s="53">
        <f t="shared" si="73"/>
        <v>2.5985127419497371</v>
      </c>
      <c r="AV76" s="53"/>
      <c r="AW76" s="109">
        <v>5.10559947864999E-2</v>
      </c>
      <c r="AX76" s="53"/>
      <c r="AY76" s="109">
        <v>5.3580542251510002E-2</v>
      </c>
      <c r="AZ76" s="53"/>
      <c r="BA76" s="109">
        <v>3.7056752343415697E-2</v>
      </c>
      <c r="BB76" s="53"/>
      <c r="BC76" s="109">
        <v>3.5188405118014E-2</v>
      </c>
      <c r="BD76" s="53"/>
      <c r="BE76" s="109">
        <v>3.6727644478868303E-2</v>
      </c>
      <c r="BF76" s="53"/>
      <c r="BG76" s="109">
        <v>9.6451185927768496E-2</v>
      </c>
      <c r="BH76" s="53"/>
      <c r="BI76" s="109">
        <v>0.10551672977787099</v>
      </c>
      <c r="BJ76" s="53"/>
      <c r="BK76" s="109">
        <v>0.42918316193146699</v>
      </c>
      <c r="BL76" s="53"/>
      <c r="BM76" s="109">
        <v>0.11041089934694601</v>
      </c>
      <c r="BN76" s="53"/>
      <c r="BO76" s="109">
        <v>0.16310433838337701</v>
      </c>
      <c r="BP76" s="53"/>
      <c r="BQ76" s="109">
        <v>0.16811284713694499</v>
      </c>
      <c r="BR76" s="53"/>
      <c r="BS76" s="109">
        <v>0.23073618886765099</v>
      </c>
      <c r="BT76" s="53"/>
      <c r="BU76" s="109">
        <f t="shared" si="74"/>
        <v>1.5171246903503333</v>
      </c>
      <c r="BV76" s="53"/>
      <c r="BW76" s="401"/>
      <c r="BX76" s="426"/>
      <c r="BY76" s="426"/>
      <c r="BZ76" s="426"/>
      <c r="CA76" s="426"/>
      <c r="CB76" s="426"/>
      <c r="CC76" s="426"/>
      <c r="CD76" s="426"/>
      <c r="CE76" s="426"/>
      <c r="CF76" s="426"/>
      <c r="CG76" s="426"/>
      <c r="CH76" s="426"/>
      <c r="CI76" s="426"/>
      <c r="CJ76" s="54"/>
    </row>
  </sheetData>
  <autoFilter ref="A3:CH76" xr:uid="{00000000-0009-0000-0000-00000A000000}"/>
  <mergeCells count="107">
    <mergeCell ref="BN1:BN2"/>
    <mergeCell ref="CI3:CI4"/>
    <mergeCell ref="BP1:BP2"/>
    <mergeCell ref="AA3:AA4"/>
    <mergeCell ref="CC3:CC4"/>
    <mergeCell ref="AM3:AM4"/>
    <mergeCell ref="A5:A8"/>
    <mergeCell ref="A9:A12"/>
    <mergeCell ref="V3:V4"/>
    <mergeCell ref="AN3:AN4"/>
    <mergeCell ref="AP3:AP4"/>
    <mergeCell ref="AR3:AR4"/>
    <mergeCell ref="BB3:BB4"/>
    <mergeCell ref="CH3:CH4"/>
    <mergeCell ref="P3:P4"/>
    <mergeCell ref="R3:R4"/>
    <mergeCell ref="H3:H4"/>
    <mergeCell ref="J3:J4"/>
    <mergeCell ref="Y3:Y4"/>
    <mergeCell ref="BG3:BG4"/>
    <mergeCell ref="AC3:AC4"/>
    <mergeCell ref="AE3:AE4"/>
    <mergeCell ref="CD3:CD4"/>
    <mergeCell ref="BZ3:BZ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A33:A36"/>
    <mergeCell ref="BO3:BO4"/>
    <mergeCell ref="BQ3:BQ4"/>
    <mergeCell ref="A69:A72"/>
    <mergeCell ref="AO3:AO4"/>
    <mergeCell ref="BY3:BY4"/>
    <mergeCell ref="A25:A28"/>
    <mergeCell ref="AQ3:AQ4"/>
    <mergeCell ref="BI3:BI4"/>
    <mergeCell ref="BK3:BK4"/>
    <mergeCell ref="M3:M4"/>
    <mergeCell ref="CA3:CA4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K3:K4"/>
    <mergeCell ref="C3:C4"/>
    <mergeCell ref="E3:E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BU3:BU4"/>
    <mergeCell ref="A49:A52"/>
    <mergeCell ref="BM3:BM4"/>
    <mergeCell ref="CE3:CE4"/>
    <mergeCell ref="BD3:BD4"/>
    <mergeCell ref="A1:BM2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A57:A60"/>
    <mergeCell ref="A29:A32"/>
    <mergeCell ref="AB3:AB4"/>
    <mergeCell ref="BJ3:BJ4"/>
    <mergeCell ref="AD3:AD4"/>
    <mergeCell ref="BL3:BL4"/>
    <mergeCell ref="A13:A16"/>
    <mergeCell ref="AF3:AF4"/>
    <mergeCell ref="AH3:AH4"/>
  </mergeCells>
  <phoneticPr fontId="51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V23"/>
  <sheetViews>
    <sheetView workbookViewId="0">
      <selection activeCell="S31" sqref="S31"/>
    </sheetView>
  </sheetViews>
  <sheetFormatPr defaultColWidth="8.88671875" defaultRowHeight="14.4"/>
  <cols>
    <col min="1" max="1" width="8.88671875" style="10" customWidth="1"/>
    <col min="2" max="2" width="31" style="10" customWidth="1"/>
    <col min="3" max="3" width="11" style="10" customWidth="1"/>
    <col min="4" max="4" width="9.6640625" style="10" customWidth="1"/>
    <col min="5" max="5" width="11" style="10" customWidth="1"/>
    <col min="6" max="6" width="9.6640625" style="10" customWidth="1"/>
    <col min="7" max="7" width="11" style="10" customWidth="1"/>
    <col min="8" max="8" width="9.6640625" style="10" customWidth="1"/>
    <col min="9" max="9" width="11.44140625" style="10" customWidth="1"/>
    <col min="10" max="10" width="9.6640625" style="10" customWidth="1"/>
    <col min="11" max="11" width="11.44140625" style="10" customWidth="1"/>
    <col min="12" max="12" width="9.6640625" style="10" customWidth="1"/>
    <col min="13" max="13" width="11.44140625" style="10" customWidth="1"/>
    <col min="14" max="14" width="9.6640625" style="10" customWidth="1"/>
    <col min="15" max="15" width="11.44140625" style="10" customWidth="1"/>
    <col min="16" max="16" width="9.6640625" style="10" customWidth="1"/>
    <col min="19" max="19" width="12" style="10" customWidth="1"/>
    <col min="20" max="20" width="9.6640625" style="10" customWidth="1"/>
    <col min="21" max="21" width="7.5546875" style="10" customWidth="1"/>
    <col min="22" max="22" width="11" style="10" customWidth="1"/>
    <col min="23" max="23" width="9.6640625" style="10" customWidth="1"/>
    <col min="24" max="24" width="11" style="10" customWidth="1"/>
    <col min="25" max="25" width="9.6640625" style="10" customWidth="1"/>
    <col min="26" max="26" width="11" style="10" customWidth="1"/>
    <col min="27" max="27" width="9.6640625" style="10" customWidth="1"/>
    <col min="28" max="28" width="11" style="10" customWidth="1"/>
    <col min="29" max="29" width="9.6640625" style="10" customWidth="1"/>
    <col min="30" max="30" width="11" style="10" customWidth="1"/>
    <col min="31" max="31" width="11.109375" style="10" customWidth="1"/>
    <col min="32" max="32" width="11" style="10" customWidth="1"/>
    <col min="33" max="33" width="9.6640625" style="10" customWidth="1"/>
    <col min="34" max="34" width="11" style="10" customWidth="1"/>
    <col min="35" max="35" width="9.6640625" style="10" customWidth="1"/>
    <col min="36" max="36" width="11" style="10" customWidth="1"/>
    <col min="37" max="37" width="9.6640625" style="10" customWidth="1"/>
    <col min="38" max="38" width="11" style="10" customWidth="1"/>
    <col min="39" max="39" width="9.6640625" style="10" customWidth="1"/>
    <col min="40" max="40" width="11" style="10" customWidth="1"/>
    <col min="41" max="41" width="9.6640625" style="10" customWidth="1"/>
    <col min="42" max="42" width="11" style="10" customWidth="1"/>
    <col min="43" max="43" width="9.6640625" style="10" customWidth="1"/>
    <col min="44" max="44" width="11" style="10" customWidth="1"/>
    <col min="45" max="45" width="9.6640625" style="10" customWidth="1"/>
    <col min="46" max="46" width="13" style="10" customWidth="1"/>
    <col min="47" max="47" width="9.6640625" style="10" customWidth="1"/>
    <col min="48" max="48" width="8.88671875" style="10" customWidth="1"/>
    <col min="49" max="49" width="11" style="10" customWidth="1"/>
    <col min="50" max="50" width="8.88671875" style="10" customWidth="1"/>
    <col min="51" max="51" width="11" style="10" customWidth="1"/>
    <col min="52" max="52" width="8.88671875" style="10" customWidth="1"/>
    <col min="53" max="53" width="11.44140625" style="10" customWidth="1"/>
    <col min="54" max="54" width="8.88671875" style="10" customWidth="1"/>
    <col min="55" max="55" width="11" style="10" customWidth="1"/>
    <col min="56" max="56" width="8.88671875" style="10" customWidth="1"/>
    <col min="57" max="57" width="11" style="10" customWidth="1"/>
    <col min="58" max="58" width="8.88671875" style="10" customWidth="1"/>
    <col min="59" max="59" width="11.5546875" style="10" customWidth="1"/>
    <col min="60" max="60" width="8.88671875" style="10" customWidth="1"/>
    <col min="61" max="61" width="11" style="10" customWidth="1"/>
    <col min="62" max="62" width="8.88671875" style="10" customWidth="1"/>
    <col min="63" max="63" width="11" style="10" customWidth="1"/>
    <col min="64" max="64" width="8.88671875" style="10" customWidth="1"/>
    <col min="65" max="65" width="11.5546875" style="10" customWidth="1"/>
    <col min="66" max="66" width="8.88671875" style="10" customWidth="1"/>
    <col min="67" max="67" width="11" style="10" customWidth="1"/>
    <col min="68" max="68" width="8.88671875" style="10" customWidth="1"/>
    <col min="69" max="69" width="11" style="10" customWidth="1"/>
    <col min="70" max="70" width="8.88671875" style="10" customWidth="1"/>
    <col min="71" max="71" width="11" style="10" customWidth="1"/>
    <col min="72" max="72" width="8.88671875" style="10" customWidth="1"/>
    <col min="73" max="73" width="13" style="10" customWidth="1"/>
    <col min="74" max="74" width="8.88671875" style="10" customWidth="1"/>
  </cols>
  <sheetData>
    <row r="1" spans="1:74" ht="25.95" customHeight="1">
      <c r="A1" s="749" t="s">
        <v>443</v>
      </c>
      <c r="B1" s="750"/>
      <c r="C1" s="750"/>
      <c r="D1" s="711"/>
      <c r="E1" s="750"/>
      <c r="F1" s="711"/>
      <c r="G1" s="750"/>
      <c r="H1" s="711"/>
      <c r="I1" s="750"/>
      <c r="J1" s="711"/>
      <c r="K1" s="750"/>
      <c r="L1" s="711"/>
      <c r="M1" s="750"/>
      <c r="N1" s="711"/>
      <c r="O1" s="750"/>
      <c r="P1" s="711"/>
      <c r="Q1" s="750"/>
      <c r="R1" s="750"/>
      <c r="S1" s="750"/>
      <c r="T1" s="711"/>
      <c r="U1" s="750"/>
      <c r="V1" s="750"/>
      <c r="W1" s="711"/>
      <c r="X1" s="750"/>
      <c r="Y1" s="711"/>
      <c r="Z1" s="750"/>
      <c r="AA1" s="711"/>
      <c r="AB1" s="750"/>
      <c r="AC1" s="711"/>
      <c r="AD1" s="750"/>
      <c r="AE1" s="711"/>
      <c r="AF1" s="750"/>
      <c r="AG1" s="711"/>
      <c r="AH1" s="750"/>
      <c r="AI1" s="711"/>
      <c r="AJ1" s="750"/>
      <c r="AK1" s="711"/>
      <c r="AL1" s="750"/>
      <c r="AM1" s="711"/>
      <c r="AN1" s="750"/>
      <c r="AO1" s="711"/>
      <c r="AP1" s="750"/>
      <c r="AQ1" s="711"/>
      <c r="AR1" s="750"/>
      <c r="AS1" s="711"/>
      <c r="AT1" s="750"/>
      <c r="AU1" s="626"/>
      <c r="AV1" s="565"/>
      <c r="AW1" s="565"/>
      <c r="AX1" s="565"/>
      <c r="AY1" s="565"/>
      <c r="AZ1" s="565"/>
      <c r="BA1" s="565"/>
      <c r="BB1" s="565"/>
      <c r="BC1" s="565"/>
      <c r="BD1" s="565"/>
      <c r="BE1" s="565"/>
      <c r="BF1" s="565"/>
      <c r="BG1" s="565"/>
      <c r="BH1" s="565"/>
      <c r="BI1" s="565"/>
      <c r="BJ1" s="565"/>
      <c r="BK1" s="565"/>
      <c r="BL1" s="565"/>
      <c r="BM1" s="565"/>
    </row>
    <row r="2" spans="1:74">
      <c r="A2" s="745" t="s">
        <v>1</v>
      </c>
      <c r="B2" s="744" t="s">
        <v>2</v>
      </c>
      <c r="C2" s="742" t="s">
        <v>151</v>
      </c>
      <c r="D2" s="693" t="s">
        <v>12</v>
      </c>
      <c r="E2" s="742" t="s">
        <v>197</v>
      </c>
      <c r="F2" s="693" t="s">
        <v>12</v>
      </c>
      <c r="G2" s="672">
        <v>46082</v>
      </c>
      <c r="H2" s="693" t="s">
        <v>12</v>
      </c>
      <c r="I2" s="742" t="s">
        <v>199</v>
      </c>
      <c r="J2" s="693" t="s">
        <v>12</v>
      </c>
      <c r="K2" s="742" t="s">
        <v>200</v>
      </c>
      <c r="L2" s="693" t="s">
        <v>12</v>
      </c>
      <c r="M2" s="742" t="s">
        <v>201</v>
      </c>
      <c r="N2" s="693" t="s">
        <v>12</v>
      </c>
      <c r="O2" s="742" t="s">
        <v>202</v>
      </c>
      <c r="P2" s="693" t="s">
        <v>12</v>
      </c>
      <c r="Q2" s="742" t="s">
        <v>203</v>
      </c>
      <c r="R2" s="693" t="s">
        <v>10</v>
      </c>
      <c r="S2" s="742" t="s">
        <v>204</v>
      </c>
      <c r="T2" s="693" t="s">
        <v>44</v>
      </c>
      <c r="U2" s="72"/>
      <c r="V2" s="742" t="s">
        <v>13</v>
      </c>
      <c r="W2" s="693" t="s">
        <v>3</v>
      </c>
      <c r="X2" s="742" t="s">
        <v>14</v>
      </c>
      <c r="Y2" s="693" t="s">
        <v>4</v>
      </c>
      <c r="Z2" s="742" t="s">
        <v>15</v>
      </c>
      <c r="AA2" s="693" t="s">
        <v>5</v>
      </c>
      <c r="AB2" s="742" t="s">
        <v>16</v>
      </c>
      <c r="AC2" s="693" t="s">
        <v>6</v>
      </c>
      <c r="AD2" s="742" t="s">
        <v>17</v>
      </c>
      <c r="AE2" s="693" t="s">
        <v>7</v>
      </c>
      <c r="AF2" s="742" t="s">
        <v>18</v>
      </c>
      <c r="AG2" s="693" t="s">
        <v>8</v>
      </c>
      <c r="AH2" s="742" t="s">
        <v>19</v>
      </c>
      <c r="AI2" s="693" t="s">
        <v>9</v>
      </c>
      <c r="AJ2" s="742" t="s">
        <v>20</v>
      </c>
      <c r="AK2" s="693" t="s">
        <v>10</v>
      </c>
      <c r="AL2" s="742" t="s">
        <v>21</v>
      </c>
      <c r="AM2" s="693" t="s">
        <v>22</v>
      </c>
      <c r="AN2" s="742" t="s">
        <v>23</v>
      </c>
      <c r="AO2" s="693" t="s">
        <v>24</v>
      </c>
      <c r="AP2" s="742" t="s">
        <v>25</v>
      </c>
      <c r="AQ2" s="693" t="s">
        <v>26</v>
      </c>
      <c r="AR2" s="742" t="s">
        <v>27</v>
      </c>
      <c r="AS2" s="693" t="s">
        <v>28</v>
      </c>
      <c r="AT2" s="693" t="s">
        <v>29</v>
      </c>
      <c r="AU2" s="693" t="s">
        <v>44</v>
      </c>
      <c r="AV2" s="693"/>
      <c r="AW2" s="742" t="s">
        <v>31</v>
      </c>
      <c r="AX2" s="693" t="s">
        <v>3</v>
      </c>
      <c r="AY2" s="742" t="s">
        <v>32</v>
      </c>
      <c r="AZ2" s="693" t="s">
        <v>4</v>
      </c>
      <c r="BA2" s="742" t="s">
        <v>33</v>
      </c>
      <c r="BB2" s="693" t="s">
        <v>5</v>
      </c>
      <c r="BC2" s="742" t="s">
        <v>34</v>
      </c>
      <c r="BD2" s="693" t="s">
        <v>6</v>
      </c>
      <c r="BE2" s="742" t="s">
        <v>35</v>
      </c>
      <c r="BF2" s="693" t="s">
        <v>7</v>
      </c>
      <c r="BG2" s="742" t="s">
        <v>36</v>
      </c>
      <c r="BH2" s="693" t="s">
        <v>8</v>
      </c>
      <c r="BI2" s="742" t="s">
        <v>37</v>
      </c>
      <c r="BJ2" s="693" t="s">
        <v>9</v>
      </c>
      <c r="BK2" s="742" t="s">
        <v>38</v>
      </c>
      <c r="BL2" s="693" t="s">
        <v>10</v>
      </c>
      <c r="BM2" s="742" t="s">
        <v>39</v>
      </c>
      <c r="BN2" s="693" t="s">
        <v>22</v>
      </c>
      <c r="BO2" s="742" t="s">
        <v>40</v>
      </c>
      <c r="BP2" s="693" t="s">
        <v>24</v>
      </c>
      <c r="BQ2" s="742" t="s">
        <v>41</v>
      </c>
      <c r="BR2" s="693" t="s">
        <v>26</v>
      </c>
      <c r="BS2" s="742" t="s">
        <v>42</v>
      </c>
      <c r="BT2" s="693" t="s">
        <v>28</v>
      </c>
      <c r="BU2" s="742" t="s">
        <v>633</v>
      </c>
      <c r="BV2" s="693" t="s">
        <v>634</v>
      </c>
    </row>
    <row r="3" spans="1:74">
      <c r="A3" s="598"/>
      <c r="B3" s="598"/>
      <c r="C3" s="598"/>
      <c r="D3" s="600"/>
      <c r="E3" s="598"/>
      <c r="F3" s="600"/>
      <c r="G3" s="598"/>
      <c r="H3" s="600"/>
      <c r="I3" s="598"/>
      <c r="J3" s="600"/>
      <c r="K3" s="598"/>
      <c r="L3" s="600"/>
      <c r="M3" s="598"/>
      <c r="N3" s="600"/>
      <c r="O3" s="598"/>
      <c r="P3" s="600"/>
      <c r="Q3" s="598"/>
      <c r="R3" s="598"/>
      <c r="S3" s="598"/>
      <c r="T3" s="600"/>
      <c r="U3" s="72"/>
      <c r="V3" s="598"/>
      <c r="W3" s="600"/>
      <c r="X3" s="598"/>
      <c r="Y3" s="600"/>
      <c r="Z3" s="598"/>
      <c r="AA3" s="600"/>
      <c r="AB3" s="598"/>
      <c r="AC3" s="600"/>
      <c r="AD3" s="598"/>
      <c r="AE3" s="600"/>
      <c r="AF3" s="598"/>
      <c r="AG3" s="600"/>
      <c r="AH3" s="598"/>
      <c r="AI3" s="600"/>
      <c r="AJ3" s="598"/>
      <c r="AK3" s="600"/>
      <c r="AL3" s="598"/>
      <c r="AM3" s="600"/>
      <c r="AN3" s="598"/>
      <c r="AO3" s="600"/>
      <c r="AP3" s="598"/>
      <c r="AQ3" s="600"/>
      <c r="AR3" s="598"/>
      <c r="AS3" s="600"/>
      <c r="AT3" s="598"/>
      <c r="AU3" s="600"/>
      <c r="AV3" s="598"/>
      <c r="AW3" s="598"/>
      <c r="AX3" s="598"/>
      <c r="AY3" s="598"/>
      <c r="AZ3" s="598"/>
      <c r="BA3" s="598"/>
      <c r="BB3" s="598"/>
      <c r="BC3" s="598"/>
      <c r="BD3" s="598"/>
      <c r="BE3" s="598"/>
      <c r="BF3" s="598"/>
      <c r="BG3" s="598"/>
      <c r="BH3" s="598"/>
      <c r="BI3" s="598"/>
      <c r="BJ3" s="598"/>
      <c r="BK3" s="598"/>
      <c r="BL3" s="598"/>
      <c r="BM3" s="598"/>
      <c r="BN3" s="598"/>
      <c r="BO3" s="598"/>
      <c r="BP3" s="598"/>
      <c r="BQ3" s="598"/>
      <c r="BR3" s="598"/>
      <c r="BS3" s="598"/>
      <c r="BT3" s="598"/>
      <c r="BU3" s="598"/>
      <c r="BV3" s="598"/>
    </row>
    <row r="4" spans="1:74" ht="28.05" customHeight="1">
      <c r="A4" s="745" t="s">
        <v>80</v>
      </c>
      <c r="B4" s="71" t="s">
        <v>635</v>
      </c>
      <c r="C4" s="109">
        <f>SUM(C6,C8)</f>
        <v>12119.51</v>
      </c>
      <c r="D4" s="53">
        <f t="shared" ref="D4:D9" si="0">C4/V4-1</f>
        <v>0.11922334580043414</v>
      </c>
      <c r="E4" s="109">
        <f>SUM(E6,E8)</f>
        <v>9117.41</v>
      </c>
      <c r="F4" s="53">
        <f t="shared" ref="F4:F9" si="1">E4/X4-1</f>
        <v>-0.14886174596387991</v>
      </c>
      <c r="G4" s="109">
        <v>13128.32</v>
      </c>
      <c r="H4" s="53">
        <f t="shared" ref="H4:H9" si="2">G4/Z4-1</f>
        <v>-2.1333631518133389E-2</v>
      </c>
      <c r="I4" s="109">
        <f>SUM(I6,I8)</f>
        <v>13040.83</v>
      </c>
      <c r="J4" s="53">
        <f t="shared" ref="J4:J9" si="3">I4/AB4-1</f>
        <v>-8.0627801530863685E-3</v>
      </c>
      <c r="K4" s="109">
        <f>SUM(K6,K8)</f>
        <v>12728.939999999999</v>
      </c>
      <c r="L4" s="53">
        <f t="shared" ref="L4:L9" si="4">K4/AD4-1</f>
        <v>-7.5264298306418898E-3</v>
      </c>
      <c r="M4" s="109">
        <f>SUM(M6,M8)</f>
        <v>11921.16</v>
      </c>
      <c r="N4" s="53">
        <f t="shared" ref="N4:N9" si="5">M4/AF4-1</f>
        <v>2.4446835351664031E-2</v>
      </c>
      <c r="O4" s="109">
        <f>SUM(O6,O8)</f>
        <v>11731.83</v>
      </c>
      <c r="P4" s="53">
        <f t="shared" ref="P4:P9" si="6">O4/AH4-1</f>
        <v>6.3398959677198885E-3</v>
      </c>
      <c r="Q4" s="126"/>
      <c r="R4" s="126"/>
      <c r="S4" s="109">
        <f t="shared" ref="S4:S9" si="7">C4+E4+G4+I4+K4+M4+O4+Q4</f>
        <v>83788</v>
      </c>
      <c r="T4" s="66">
        <f t="shared" ref="T4:T9" si="8">S4/SUM(V4+X4+Z4+AB4+AD4+AF4+AH4+AJ4)-1</f>
        <v>-0.12202922028591578</v>
      </c>
      <c r="U4" s="71"/>
      <c r="V4" s="109">
        <f>SUM(V6,V8)</f>
        <v>10828.5</v>
      </c>
      <c r="W4" s="53">
        <f t="shared" ref="W4:W9" si="9">V4/AW4-1</f>
        <v>-7.4854865374017976E-2</v>
      </c>
      <c r="X4" s="109">
        <f>SUM(X6,X8)</f>
        <v>10712.02</v>
      </c>
      <c r="Y4" s="53">
        <f t="shared" ref="Y4:Y9" si="10">X4/AY4-1</f>
        <v>9.991190042489051E-2</v>
      </c>
      <c r="Z4" s="109">
        <f>SUM(Z6,Z8)</f>
        <v>13414.5</v>
      </c>
      <c r="AA4" s="53">
        <f t="shared" ref="AA4:AA9" si="11">Z4/BA4-1</f>
        <v>-5.0967053863987255E-3</v>
      </c>
      <c r="AB4" s="109">
        <f>SUM(AB6,AB8)</f>
        <v>13146.83</v>
      </c>
      <c r="AC4" s="53">
        <f t="shared" ref="AC4:AC9" si="12">AB4/BC4-1</f>
        <v>5.9083629886431677E-3</v>
      </c>
      <c r="AD4" s="109">
        <f>SUM(AD6,AD8)</f>
        <v>12825.470000000001</v>
      </c>
      <c r="AE4" s="53">
        <f t="shared" ref="AE4:AE9" si="13">AD4/BE4-1</f>
        <v>-1.3740229080716593E-2</v>
      </c>
      <c r="AF4" s="109">
        <f>SUM(AF6,AF8)</f>
        <v>11636.679999999998</v>
      </c>
      <c r="AG4" s="53">
        <f t="shared" ref="AG4:AG9" si="14">AF4/BG4-1</f>
        <v>-3.1388148765957857E-2</v>
      </c>
      <c r="AH4" s="109">
        <f>SUM(AH6,AH8)</f>
        <v>11657.92</v>
      </c>
      <c r="AI4" s="53">
        <f t="shared" ref="AI4:AI9" si="15">AH4/BI4-1</f>
        <v>-6.0932661852886483E-2</v>
      </c>
      <c r="AJ4" s="109">
        <f>SUM(AJ6,AJ8)</f>
        <v>11211.78</v>
      </c>
      <c r="AK4" s="53">
        <f t="shared" ref="AK4:AK9" si="16">AJ4/BK4-1</f>
        <v>-3.7703833210168569E-2</v>
      </c>
      <c r="AL4" s="109">
        <f>SUM(AL6,AL8)</f>
        <v>11846.470000000001</v>
      </c>
      <c r="AM4" s="53">
        <f t="shared" ref="AM4:AM9" si="17">AL4/BM4-1</f>
        <v>-1.7443297464165397E-2</v>
      </c>
      <c r="AN4" s="109">
        <f>SUM(AN6,AN8)</f>
        <v>12567.23</v>
      </c>
      <c r="AO4" s="53">
        <f t="shared" ref="AO4:AO9" si="18">AN4/BO4-1</f>
        <v>-3.3603707104309155E-2</v>
      </c>
      <c r="AP4" s="109">
        <f>SUM(AP6,AP8)</f>
        <v>12411.300000000001</v>
      </c>
      <c r="AQ4" s="53">
        <f t="shared" ref="AQ4:AQ9" si="19">AP4/BQ4-1</f>
        <v>-6.233410600401168E-3</v>
      </c>
      <c r="AR4" s="109">
        <f>SUM(AR6,AR8)</f>
        <v>12566.09</v>
      </c>
      <c r="AS4" s="53">
        <f t="shared" ref="AS4:AS9" si="20">AR4/BS4-1</f>
        <v>-5.3484105160340745E-3</v>
      </c>
      <c r="AT4" s="109">
        <f t="shared" ref="AT4:AT9" si="21">+AF4+V4+X4+Z4+AB4+AD4+AH4+AJ4+AL4+AN4+AP4+AR4</f>
        <v>144824.78999999998</v>
      </c>
      <c r="AU4" s="53">
        <f t="shared" ref="AU4:AU9" si="22">AT4/SUM(AW4,AY4,BA4,BC4,BE4,BG4,BI4,BK4,BM4,BO4,BQ4,BS4)-1</f>
        <v>-1.6560980913004952E-2</v>
      </c>
      <c r="AV4" s="54"/>
      <c r="AW4" s="109">
        <f>SUM(AW6,AW8)</f>
        <v>11704.65</v>
      </c>
      <c r="AX4" s="53"/>
      <c r="AY4" s="109">
        <f>SUM(AY6,AY8)</f>
        <v>9738.98</v>
      </c>
      <c r="AZ4" s="53"/>
      <c r="BA4" s="109">
        <f>SUM(BA6,BA8)</f>
        <v>13483.22</v>
      </c>
      <c r="BB4" s="53"/>
      <c r="BC4" s="109">
        <f>SUM(BC6,BC8)</f>
        <v>13069.61</v>
      </c>
      <c r="BD4" s="53"/>
      <c r="BE4" s="109">
        <f>SUM(BE6,BE8)</f>
        <v>13004.150000000001</v>
      </c>
      <c r="BF4" s="53"/>
      <c r="BG4" s="109">
        <f>SUM(BG6,BG8)</f>
        <v>12013.77</v>
      </c>
      <c r="BH4" s="53"/>
      <c r="BI4" s="109">
        <f>SUM(BI6,BI8)</f>
        <v>12414.36</v>
      </c>
      <c r="BJ4" s="53"/>
      <c r="BK4" s="109">
        <f>SUM(BK6,BK8)</f>
        <v>11651.07</v>
      </c>
      <c r="BL4" s="53"/>
      <c r="BM4" s="109">
        <f>BM6+BM8+BL17+BM21+BM25+BM29+BM33+BM37+BM41+BM45+BM49+BM53+BM57+BM61+BM65+BM69+BM73</f>
        <v>12056.78</v>
      </c>
      <c r="BN4" s="53"/>
      <c r="BO4" s="109">
        <f>BO6+BO8+BN17+BO21+BO25+BO29+BO33+BO37+BO41+BO45+BO49+BO53+BO57+BO61+BO65+BO69+BO73</f>
        <v>13004.22</v>
      </c>
      <c r="BP4" s="53"/>
      <c r="BQ4" s="109">
        <f>BQ6+BQ8+BP17+BQ21+BQ25+BQ29+BQ33+BQ37+BQ41+BQ45+BQ49+BQ53+BQ57+BQ61+BQ65+BQ69+BQ73</f>
        <v>12489.150000000001</v>
      </c>
      <c r="BR4" s="53"/>
      <c r="BS4" s="109">
        <f>BS6+BS8+BR17+BS21+BS25+BS29+BS33+BS37+BS41+BS45+BS49+BS53+BS57+BS61+BS65+BS69+BS73</f>
        <v>12633.66</v>
      </c>
      <c r="BT4" s="53"/>
      <c r="BU4" s="109">
        <f t="shared" ref="BU4:BU9" si="23">AW4+AY4+BA4+BC4+BE4+BG4+BI4+BK4+BM4+BO4+BQ4+BS4</f>
        <v>147263.62</v>
      </c>
      <c r="BV4" s="53"/>
    </row>
    <row r="5" spans="1:74" ht="33" customHeight="1">
      <c r="A5" s="598"/>
      <c r="B5" s="71" t="s">
        <v>636</v>
      </c>
      <c r="C5" s="109">
        <f>C7+C9</f>
        <v>97587.87000000001</v>
      </c>
      <c r="D5" s="53">
        <f t="shared" si="0"/>
        <v>0.10757841233868626</v>
      </c>
      <c r="E5" s="109">
        <f>E7+E9</f>
        <v>74332.899999999994</v>
      </c>
      <c r="F5" s="53">
        <f t="shared" si="1"/>
        <v>-0.1498148892223311</v>
      </c>
      <c r="G5" s="109">
        <v>107483.37</v>
      </c>
      <c r="H5" s="53">
        <f t="shared" si="2"/>
        <v>-1.1576187678397964E-2</v>
      </c>
      <c r="I5" s="109">
        <f>I7+I9</f>
        <v>108804.51</v>
      </c>
      <c r="J5" s="53">
        <f t="shared" si="3"/>
        <v>1.0185493560810333E-3</v>
      </c>
      <c r="K5" s="109">
        <f>K7+K9</f>
        <v>106743.05</v>
      </c>
      <c r="L5" s="53">
        <f t="shared" si="4"/>
        <v>9.4990939289729681E-4</v>
      </c>
      <c r="M5" s="109">
        <f>M7+M9</f>
        <v>99694.159999999989</v>
      </c>
      <c r="N5" s="53">
        <f t="shared" si="5"/>
        <v>4.136911396128462E-2</v>
      </c>
      <c r="O5" s="109">
        <f>O7+O9</f>
        <v>96645.23</v>
      </c>
      <c r="P5" s="53">
        <f t="shared" si="6"/>
        <v>2.0911065225651448E-2</v>
      </c>
      <c r="Q5" s="126"/>
      <c r="R5" s="126"/>
      <c r="S5" s="109">
        <f t="shared" si="7"/>
        <v>691291.09</v>
      </c>
      <c r="T5" s="66">
        <f t="shared" si="8"/>
        <v>-0.11643492734165317</v>
      </c>
      <c r="U5" s="71"/>
      <c r="V5" s="109">
        <f>V7+V9</f>
        <v>88109.219999999987</v>
      </c>
      <c r="W5" s="53">
        <f t="shared" si="9"/>
        <v>-6.5874011358674101E-2</v>
      </c>
      <c r="X5" s="109">
        <f>X7+X9</f>
        <v>87431.43</v>
      </c>
      <c r="Y5" s="53">
        <f t="shared" si="10"/>
        <v>0.79727914929219001</v>
      </c>
      <c r="Z5" s="109">
        <f>Z7+Z9</f>
        <v>108742.19</v>
      </c>
      <c r="AA5" s="53">
        <f t="shared" si="11"/>
        <v>-6.1264480749456673E-3</v>
      </c>
      <c r="AB5" s="109">
        <f>AB7+AB9+AB18+AB22+AB26+AB30+AB34+AB38+AB42+AB46+AB50+AB54+AB58+AB62+AB66+AB70+AB74</f>
        <v>108693.8</v>
      </c>
      <c r="AC5" s="53">
        <f t="shared" si="12"/>
        <v>-1.3360335095376707E-2</v>
      </c>
      <c r="AD5" s="109">
        <f>AD7+AD9</f>
        <v>106641.75</v>
      </c>
      <c r="AE5" s="53">
        <f t="shared" si="13"/>
        <v>-8.0223095537723665E-4</v>
      </c>
      <c r="AF5" s="109">
        <f>AF7+AF9</f>
        <v>95733.74</v>
      </c>
      <c r="AG5" s="53">
        <f t="shared" si="14"/>
        <v>-6.808015463054462E-2</v>
      </c>
      <c r="AH5" s="109">
        <f>AH7+AH9</f>
        <v>94665.67</v>
      </c>
      <c r="AI5" s="53">
        <f t="shared" si="15"/>
        <v>-8.3746958185319742E-2</v>
      </c>
      <c r="AJ5" s="109">
        <f>AJ7+AJ9</f>
        <v>92370.62999999999</v>
      </c>
      <c r="AK5" s="53">
        <f t="shared" si="16"/>
        <v>-5.8401924161963659E-2</v>
      </c>
      <c r="AL5" s="109">
        <f>AL7+AL9</f>
        <v>98273.66</v>
      </c>
      <c r="AM5" s="53">
        <f t="shared" si="17"/>
        <v>-4.3871407001690566E-2</v>
      </c>
      <c r="AN5" s="109">
        <f>AN7+AN9</f>
        <v>105059.47</v>
      </c>
      <c r="AO5" s="53">
        <f t="shared" si="18"/>
        <v>-0.12353204851348831</v>
      </c>
      <c r="AP5" s="109">
        <f>AP7+AP9</f>
        <v>102357.18</v>
      </c>
      <c r="AQ5" s="53">
        <f t="shared" si="19"/>
        <v>-6.4041906902284618E-3</v>
      </c>
      <c r="AR5" s="109">
        <f>AR7+AR9</f>
        <v>102493.79</v>
      </c>
      <c r="AS5" s="53">
        <f t="shared" si="20"/>
        <v>2.1952828845570593E-3</v>
      </c>
      <c r="AT5" s="109">
        <f t="shared" si="21"/>
        <v>1190572.53</v>
      </c>
      <c r="AU5" s="53">
        <f t="shared" si="22"/>
        <v>-8.9762552607106638E-3</v>
      </c>
      <c r="AV5" s="54"/>
      <c r="AW5" s="109">
        <f>AW7+AW9+AW18+AW22+AW26+AW30+AW34+AW38+AW42+AW46+AW50+AW54+AW58+AW62+AW66+AW70+AW74</f>
        <v>94322.63</v>
      </c>
      <c r="AX5" s="53"/>
      <c r="AY5" s="109">
        <f>AY7+AY9+AY18+AY22+AY26+AY30+AY34+AY38+AY42+AY46+AY50+AY54+AY58+AY62+AY66+AY70+AY74</f>
        <v>48646.55</v>
      </c>
      <c r="AZ5" s="53"/>
      <c r="BA5" s="109">
        <f>BA7+BA9+BA18+BA22+BA26+BA30+BA34+BA38+BA42+BA46+BA50+BA54+BA58+BA62+BA66+BA70+BA74</f>
        <v>109412.5</v>
      </c>
      <c r="BB5" s="53"/>
      <c r="BC5" s="109">
        <f>BC7+BC9+BC18+BC22+BC26+BC30+BC34+BC38+BC42+BC46+BC50+BC54+BC58+BC62+BC66+BC70+BC74</f>
        <v>110165.65</v>
      </c>
      <c r="BD5" s="53"/>
      <c r="BE5" s="109">
        <f>BE7+BE9+BE18+BE22+BE26+BE30+BE34+BE38+BE42+BE46+BE50+BE54+BE58+BE62+BE66+BE70+BE74</f>
        <v>106727.37</v>
      </c>
      <c r="BF5" s="53"/>
      <c r="BG5" s="109">
        <f>BG7+BG9+BG18+BG22+BG26+BG30+BG34+BG38+BG42+BG46+BG50+BG54+BG58+BG62+BG66+BG70+BG74</f>
        <v>102727.44</v>
      </c>
      <c r="BH5" s="53"/>
      <c r="BI5" s="109">
        <f>BI7+BI9+BI18+BI22+BI26+BI30+BI34+BI38+BI42+BI46+BI50+BI54+BI58+BI62+BI66+BI70+BI74</f>
        <v>103318.26</v>
      </c>
      <c r="BJ5" s="53"/>
      <c r="BK5" s="109">
        <f>BK7+BK9+BK18+BK22+BK26+BK30+BK34+BK38+BK42+BK46+BK50+BK54+BK58+BK62+BK66+BK70+BK74</f>
        <v>98099.85</v>
      </c>
      <c r="BL5" s="53"/>
      <c r="BM5" s="109">
        <f>BM7+BM9+BM18+BM22+BM26+BM30+BM34+BM38+BM42+BM46+BM50+BM54+BM58+BM62+BM66+BM70+BM74</f>
        <v>102782.89</v>
      </c>
      <c r="BN5" s="53"/>
      <c r="BO5" s="109">
        <f>BO7+BO9+BO18+BO22+BO26+BO30+BO34+BO38+BO42+BO46+BO50+BO54+BO58+BO62+BO66+BO70+BO74</f>
        <v>119866.87</v>
      </c>
      <c r="BP5" s="53"/>
      <c r="BQ5" s="109">
        <f>BQ7+BQ9+BQ18+BQ22+BQ26+BQ30+BQ34+BQ38+BQ42+BQ46+BQ50+BQ54+BQ58+BQ62+BQ66+BQ70+BQ74</f>
        <v>103016.92</v>
      </c>
      <c r="BR5" s="53"/>
      <c r="BS5" s="109">
        <f>BS7+BS9+BS18+BS22+BS26+BS30+BS34+BS38+BS42+BS46+BS50+BS54+BS58+BS62+BS66+BS70+BS74</f>
        <v>102269.28000000001</v>
      </c>
      <c r="BT5" s="53"/>
      <c r="BU5" s="109">
        <f t="shared" si="23"/>
        <v>1201356.21</v>
      </c>
      <c r="BV5" s="53"/>
    </row>
    <row r="6" spans="1:74" ht="28.8" customHeight="1">
      <c r="A6" s="745" t="s">
        <v>127</v>
      </c>
      <c r="B6" s="71" t="s">
        <v>635</v>
      </c>
      <c r="C6" s="108">
        <v>12084.41</v>
      </c>
      <c r="D6" s="53">
        <f t="shared" si="0"/>
        <v>0.11969508709216226</v>
      </c>
      <c r="E6" s="108">
        <v>9091.94</v>
      </c>
      <c r="F6" s="53">
        <f t="shared" si="1"/>
        <v>-0.14846114149293754</v>
      </c>
      <c r="G6" s="109">
        <v>13088.58</v>
      </c>
      <c r="H6" s="53">
        <f t="shared" si="2"/>
        <v>-2.1014201695946033E-2</v>
      </c>
      <c r="I6" s="108">
        <v>13000.8</v>
      </c>
      <c r="J6" s="53">
        <f t="shared" si="3"/>
        <v>-7.7058349412598703E-3</v>
      </c>
      <c r="K6" s="108">
        <v>12689.89</v>
      </c>
      <c r="L6" s="53">
        <f t="shared" si="4"/>
        <v>-7.2543813396628298E-3</v>
      </c>
      <c r="M6" s="108">
        <v>11886.3</v>
      </c>
      <c r="N6" s="53">
        <f t="shared" si="5"/>
        <v>2.484624676564251E-2</v>
      </c>
      <c r="O6" s="108">
        <v>11701.74</v>
      </c>
      <c r="P6" s="53">
        <f t="shared" si="6"/>
        <v>6.5216344168892437E-3</v>
      </c>
      <c r="Q6" s="126"/>
      <c r="R6" s="126"/>
      <c r="S6" s="109">
        <f t="shared" si="7"/>
        <v>83543.66</v>
      </c>
      <c r="T6" s="66">
        <f t="shared" si="8"/>
        <v>-0.12179739195553729</v>
      </c>
      <c r="U6" s="71"/>
      <c r="V6" s="108">
        <v>10792.59</v>
      </c>
      <c r="W6" s="53">
        <f t="shared" si="9"/>
        <v>-7.5028153877007453E-2</v>
      </c>
      <c r="X6" s="108">
        <v>10677.07</v>
      </c>
      <c r="Y6" s="53">
        <f t="shared" si="10"/>
        <v>9.9753826504336285E-2</v>
      </c>
      <c r="Z6" s="108">
        <v>13369.53</v>
      </c>
      <c r="AA6" s="53">
        <f t="shared" si="11"/>
        <v>-5.1204241000003536E-3</v>
      </c>
      <c r="AB6" s="108">
        <v>13101.76</v>
      </c>
      <c r="AC6" s="53">
        <f t="shared" si="12"/>
        <v>5.917995682043653E-3</v>
      </c>
      <c r="AD6" s="108">
        <v>12782.62</v>
      </c>
      <c r="AE6" s="53">
        <f t="shared" si="13"/>
        <v>-1.374684722150421E-2</v>
      </c>
      <c r="AF6" s="108">
        <v>11598.13</v>
      </c>
      <c r="AG6" s="53">
        <f t="shared" si="14"/>
        <v>-3.1390512777685009E-2</v>
      </c>
      <c r="AH6" s="108">
        <v>11625.92</v>
      </c>
      <c r="AI6" s="53">
        <f t="shared" si="15"/>
        <v>-6.0728300097191767E-2</v>
      </c>
      <c r="AJ6" s="108">
        <v>11182.66</v>
      </c>
      <c r="AK6" s="53">
        <f t="shared" si="16"/>
        <v>-3.7571401153778883E-2</v>
      </c>
      <c r="AL6" s="108">
        <v>11809.86</v>
      </c>
      <c r="AM6" s="53">
        <f t="shared" si="17"/>
        <v>-1.7382795924378303E-2</v>
      </c>
      <c r="AN6" s="108">
        <v>12528.47</v>
      </c>
      <c r="AO6" s="53">
        <f t="shared" si="18"/>
        <v>-3.3400738655344875E-2</v>
      </c>
      <c r="AP6" s="108">
        <v>12372.77</v>
      </c>
      <c r="AQ6" s="53">
        <f t="shared" si="19"/>
        <v>-6.0395486807064414E-3</v>
      </c>
      <c r="AR6" s="108">
        <v>12527.66</v>
      </c>
      <c r="AS6" s="53">
        <f t="shared" si="20"/>
        <v>-4.8400972626799765E-3</v>
      </c>
      <c r="AT6" s="109">
        <f t="shared" si="21"/>
        <v>144369.04</v>
      </c>
      <c r="AU6" s="53">
        <f t="shared" si="22"/>
        <v>-1.647887421814076E-2</v>
      </c>
      <c r="AV6" s="108"/>
      <c r="AW6" s="108">
        <v>11668.02</v>
      </c>
      <c r="AX6" s="108"/>
      <c r="AY6" s="108">
        <v>9708.6</v>
      </c>
      <c r="AZ6" s="108"/>
      <c r="BA6" s="108">
        <v>13438.34</v>
      </c>
      <c r="BB6" s="108"/>
      <c r="BC6" s="108">
        <v>13024.68</v>
      </c>
      <c r="BD6" s="108"/>
      <c r="BE6" s="108">
        <v>12960.79</v>
      </c>
      <c r="BF6" s="108"/>
      <c r="BG6" s="108">
        <v>11974</v>
      </c>
      <c r="BH6" s="108"/>
      <c r="BI6" s="108">
        <v>12377.59</v>
      </c>
      <c r="BJ6" s="108"/>
      <c r="BK6" s="108">
        <v>11619.21</v>
      </c>
      <c r="BL6" s="108"/>
      <c r="BM6" s="108">
        <v>12018.78</v>
      </c>
      <c r="BN6" s="108"/>
      <c r="BO6" s="108">
        <v>12961.39</v>
      </c>
      <c r="BP6" s="108"/>
      <c r="BQ6" s="108">
        <v>12447.95</v>
      </c>
      <c r="BR6" s="108"/>
      <c r="BS6" s="108">
        <v>12588.59</v>
      </c>
      <c r="BT6" s="108"/>
      <c r="BU6" s="109">
        <f t="shared" si="23"/>
        <v>146787.94</v>
      </c>
      <c r="BV6" s="108"/>
    </row>
    <row r="7" spans="1:74" ht="43.2" customHeight="1">
      <c r="A7" s="598"/>
      <c r="B7" s="71" t="s">
        <v>636</v>
      </c>
      <c r="C7" s="108">
        <v>97116.1</v>
      </c>
      <c r="D7" s="53">
        <f t="shared" si="0"/>
        <v>0.10829550042715375</v>
      </c>
      <c r="E7" s="108">
        <v>73990.61</v>
      </c>
      <c r="F7" s="53">
        <f t="shared" si="1"/>
        <v>-0.14915865260223748</v>
      </c>
      <c r="G7" s="109">
        <v>106949.3</v>
      </c>
      <c r="H7" s="53">
        <f t="shared" si="2"/>
        <v>-1.0990332055118235E-2</v>
      </c>
      <c r="I7" s="108">
        <v>108266.5</v>
      </c>
      <c r="J7" s="53">
        <f t="shared" si="3"/>
        <v>1.6509688166268521E-3</v>
      </c>
      <c r="K7" s="108">
        <v>106218.25</v>
      </c>
      <c r="L7" s="53">
        <f t="shared" si="4"/>
        <v>1.4374097435185806E-3</v>
      </c>
      <c r="M7" s="28" t="s">
        <v>637</v>
      </c>
      <c r="N7" s="53">
        <f t="shared" si="5"/>
        <v>4.211513106142406E-2</v>
      </c>
      <c r="O7" s="108">
        <v>96240.86</v>
      </c>
      <c r="P7" s="53">
        <f t="shared" si="6"/>
        <v>2.1278785818189316E-2</v>
      </c>
      <c r="Q7" s="126"/>
      <c r="R7" s="126"/>
      <c r="S7" s="109">
        <f t="shared" si="7"/>
        <v>688007.29999999993</v>
      </c>
      <c r="T7" s="66">
        <f t="shared" si="8"/>
        <v>-0.11602447532658411</v>
      </c>
      <c r="U7" s="71"/>
      <c r="V7" s="108">
        <v>87626.54</v>
      </c>
      <c r="W7" s="53">
        <f t="shared" si="9"/>
        <v>-6.1191657635873087E-2</v>
      </c>
      <c r="X7" s="108">
        <v>86961.7</v>
      </c>
      <c r="Y7" s="53">
        <f t="shared" si="10"/>
        <v>0.8027547859861357</v>
      </c>
      <c r="Z7" s="108">
        <v>108137.77</v>
      </c>
      <c r="AA7" s="53">
        <f t="shared" si="11"/>
        <v>-6.1717145343536117E-3</v>
      </c>
      <c r="AB7" s="108">
        <v>108088.05</v>
      </c>
      <c r="AC7" s="53">
        <f t="shared" si="12"/>
        <v>-1.3451222365023385E-2</v>
      </c>
      <c r="AD7" s="108">
        <v>106065.79</v>
      </c>
      <c r="AE7" s="53">
        <f t="shared" si="13"/>
        <v>-7.4257185550929972E-4</v>
      </c>
      <c r="AF7" s="108">
        <v>95215.66</v>
      </c>
      <c r="AG7" s="53">
        <f t="shared" si="14"/>
        <v>-6.8275831497998318E-2</v>
      </c>
      <c r="AH7" s="108">
        <v>94235.64</v>
      </c>
      <c r="AI7" s="53">
        <f t="shared" si="15"/>
        <v>-8.3525660183328632E-2</v>
      </c>
      <c r="AJ7" s="108">
        <v>91979.199999999997</v>
      </c>
      <c r="AK7" s="53">
        <f t="shared" si="16"/>
        <v>-5.8282172157918422E-2</v>
      </c>
      <c r="AL7" s="108">
        <v>97781.56</v>
      </c>
      <c r="AM7" s="53">
        <f t="shared" si="17"/>
        <v>-4.390833243377279E-2</v>
      </c>
      <c r="AN7" s="108">
        <v>104538.5</v>
      </c>
      <c r="AO7" s="53">
        <f t="shared" si="18"/>
        <v>-0.12366956855740985</v>
      </c>
      <c r="AP7" s="108">
        <v>101839.4</v>
      </c>
      <c r="AQ7" s="53">
        <f t="shared" si="19"/>
        <v>-6.0886214239133096E-3</v>
      </c>
      <c r="AR7" s="108">
        <v>101977.26</v>
      </c>
      <c r="AS7" s="53">
        <f t="shared" si="20"/>
        <v>3.0855693932447803E-3</v>
      </c>
      <c r="AT7" s="109">
        <f t="shared" si="21"/>
        <v>1184447.0699999998</v>
      </c>
      <c r="AU7" s="53">
        <f t="shared" si="22"/>
        <v>-8.3918993592938529E-3</v>
      </c>
      <c r="AV7" s="108"/>
      <c r="AW7" s="108">
        <v>93338.05</v>
      </c>
      <c r="AX7" s="108"/>
      <c r="AY7" s="108">
        <v>48238.23</v>
      </c>
      <c r="AZ7" s="108"/>
      <c r="BA7" s="108">
        <v>108809.31</v>
      </c>
      <c r="BB7" s="108"/>
      <c r="BC7" s="108">
        <v>109561.79</v>
      </c>
      <c r="BD7" s="108"/>
      <c r="BE7" s="108">
        <v>106144.61</v>
      </c>
      <c r="BF7" s="108"/>
      <c r="BG7" s="108">
        <v>102192.97</v>
      </c>
      <c r="BH7" s="108"/>
      <c r="BI7" s="108">
        <v>102824.09</v>
      </c>
      <c r="BJ7" s="108"/>
      <c r="BK7" s="108">
        <v>97671.72</v>
      </c>
      <c r="BL7" s="108"/>
      <c r="BM7" s="108">
        <v>102272.16</v>
      </c>
      <c r="BN7" s="108"/>
      <c r="BO7" s="108">
        <v>119291.19</v>
      </c>
      <c r="BP7" s="108"/>
      <c r="BQ7" s="108">
        <v>102463.26</v>
      </c>
      <c r="BR7" s="108"/>
      <c r="BS7" s="108">
        <v>101663.57</v>
      </c>
      <c r="BT7" s="108"/>
      <c r="BU7" s="109">
        <f t="shared" si="23"/>
        <v>1194470.95</v>
      </c>
      <c r="BV7" s="108"/>
    </row>
    <row r="8" spans="1:74" ht="28.8" customHeight="1">
      <c r="A8" s="745" t="s">
        <v>128</v>
      </c>
      <c r="B8" s="71" t="s">
        <v>635</v>
      </c>
      <c r="C8" s="108">
        <v>35.1</v>
      </c>
      <c r="D8" s="53">
        <f t="shared" si="0"/>
        <v>-2.2556390977443441E-2</v>
      </c>
      <c r="E8" s="108">
        <v>25.47</v>
      </c>
      <c r="F8" s="53">
        <f t="shared" si="1"/>
        <v>-0.27124463519313313</v>
      </c>
      <c r="G8" s="109">
        <v>39.74</v>
      </c>
      <c r="H8" s="53">
        <f t="shared" si="2"/>
        <v>-0.11629975539248383</v>
      </c>
      <c r="I8" s="108">
        <v>40.03</v>
      </c>
      <c r="J8" s="53">
        <f t="shared" si="3"/>
        <v>-0.1118260483692034</v>
      </c>
      <c r="K8" s="108">
        <v>39.049999999999997</v>
      </c>
      <c r="L8" s="53">
        <f t="shared" si="4"/>
        <v>-8.8681446907818096E-2</v>
      </c>
      <c r="M8" s="108">
        <v>34.86</v>
      </c>
      <c r="N8" s="53">
        <f t="shared" si="5"/>
        <v>-9.5719844357976647E-2</v>
      </c>
      <c r="O8" s="108">
        <v>30.09</v>
      </c>
      <c r="P8" s="53">
        <f t="shared" si="6"/>
        <v>-5.9687500000000004E-2</v>
      </c>
      <c r="Q8" s="126"/>
      <c r="R8" s="126"/>
      <c r="S8" s="109">
        <f t="shared" si="7"/>
        <v>244.34</v>
      </c>
      <c r="T8" s="66">
        <f t="shared" si="8"/>
        <v>-0.19471359831257007</v>
      </c>
      <c r="U8" s="71"/>
      <c r="V8" s="108">
        <v>35.909999999999997</v>
      </c>
      <c r="W8" s="53">
        <f t="shared" si="9"/>
        <v>-1.9656019656019819E-2</v>
      </c>
      <c r="X8" s="108">
        <v>34.950000000000003</v>
      </c>
      <c r="Y8" s="53">
        <f t="shared" si="10"/>
        <v>0.15042791310072423</v>
      </c>
      <c r="Z8" s="108">
        <v>44.97</v>
      </c>
      <c r="AA8" s="53">
        <f t="shared" si="11"/>
        <v>2.0053475935828402E-3</v>
      </c>
      <c r="AB8" s="108">
        <v>45.07</v>
      </c>
      <c r="AC8" s="53">
        <f t="shared" si="12"/>
        <v>3.1159581571333916E-3</v>
      </c>
      <c r="AD8" s="108">
        <v>42.85</v>
      </c>
      <c r="AE8" s="53">
        <f t="shared" si="13"/>
        <v>-1.1761992619926165E-2</v>
      </c>
      <c r="AF8" s="108">
        <v>38.549999999999997</v>
      </c>
      <c r="AG8" s="53">
        <f t="shared" si="14"/>
        <v>-3.0676389238119328E-2</v>
      </c>
      <c r="AH8" s="108">
        <v>32</v>
      </c>
      <c r="AI8" s="53">
        <f t="shared" si="15"/>
        <v>-0.12972531955398425</v>
      </c>
      <c r="AJ8" s="108">
        <v>29.12</v>
      </c>
      <c r="AK8" s="53">
        <f t="shared" si="16"/>
        <v>-8.6001255492780815E-2</v>
      </c>
      <c r="AL8" s="108">
        <v>36.61</v>
      </c>
      <c r="AM8" s="53">
        <f t="shared" si="17"/>
        <v>-3.6578947368421044E-2</v>
      </c>
      <c r="AN8" s="108">
        <v>38.76</v>
      </c>
      <c r="AO8" s="53">
        <f t="shared" si="18"/>
        <v>-9.5026850338547741E-2</v>
      </c>
      <c r="AP8" s="108">
        <v>38.53</v>
      </c>
      <c r="AQ8" s="53">
        <f t="shared" si="19"/>
        <v>-6.4805825242718496E-2</v>
      </c>
      <c r="AR8" s="108">
        <v>38.43</v>
      </c>
      <c r="AS8" s="53">
        <f t="shared" si="20"/>
        <v>-0.14732638118482366</v>
      </c>
      <c r="AT8" s="109">
        <f t="shared" si="21"/>
        <v>455.74999999999994</v>
      </c>
      <c r="AU8" s="53">
        <f t="shared" si="22"/>
        <v>-4.1897914564413163E-2</v>
      </c>
      <c r="AV8" s="108"/>
      <c r="AW8" s="108">
        <v>36.630000000000003</v>
      </c>
      <c r="AX8" s="108"/>
      <c r="AY8" s="108">
        <v>30.38</v>
      </c>
      <c r="AZ8" s="108"/>
      <c r="BA8" s="108">
        <v>44.88</v>
      </c>
      <c r="BB8" s="108"/>
      <c r="BC8" s="108">
        <v>44.93</v>
      </c>
      <c r="BD8" s="108"/>
      <c r="BE8" s="108">
        <v>43.36</v>
      </c>
      <c r="BF8" s="108"/>
      <c r="BG8" s="108">
        <v>39.770000000000003</v>
      </c>
      <c r="BH8" s="108"/>
      <c r="BI8" s="108">
        <v>36.770000000000003</v>
      </c>
      <c r="BJ8" s="108"/>
      <c r="BK8" s="108">
        <v>31.86</v>
      </c>
      <c r="BL8" s="108"/>
      <c r="BM8" s="108">
        <v>38</v>
      </c>
      <c r="BN8" s="108"/>
      <c r="BO8" s="108">
        <v>42.83</v>
      </c>
      <c r="BP8" s="108"/>
      <c r="BQ8" s="108">
        <v>41.2</v>
      </c>
      <c r="BR8" s="108"/>
      <c r="BS8" s="108">
        <v>45.07</v>
      </c>
      <c r="BT8" s="108"/>
      <c r="BU8" s="109">
        <f t="shared" si="23"/>
        <v>475.68</v>
      </c>
      <c r="BV8" s="108"/>
    </row>
    <row r="9" spans="1:74" ht="43.2" customHeight="1">
      <c r="A9" s="598"/>
      <c r="B9" s="71" t="s">
        <v>636</v>
      </c>
      <c r="C9" s="108">
        <v>471.77</v>
      </c>
      <c r="D9" s="53">
        <f t="shared" si="0"/>
        <v>-2.2602966768873856E-2</v>
      </c>
      <c r="E9" s="108">
        <v>342.29</v>
      </c>
      <c r="F9" s="53">
        <f t="shared" si="1"/>
        <v>-0.271304792114619</v>
      </c>
      <c r="G9" s="109">
        <v>534.07000000000005</v>
      </c>
      <c r="H9" s="53">
        <f t="shared" si="2"/>
        <v>-0.11639257469971198</v>
      </c>
      <c r="I9" s="108">
        <v>538.01</v>
      </c>
      <c r="J9" s="53">
        <f t="shared" si="3"/>
        <v>-0.11182831200990506</v>
      </c>
      <c r="K9" s="108">
        <v>524.79999999999995</v>
      </c>
      <c r="L9" s="53">
        <f t="shared" si="4"/>
        <v>-8.8825612889784189E-2</v>
      </c>
      <c r="M9" s="28" t="s">
        <v>638</v>
      </c>
      <c r="N9" s="53">
        <f t="shared" si="5"/>
        <v>-9.5738109944410121E-2</v>
      </c>
      <c r="O9" s="108">
        <v>404.37</v>
      </c>
      <c r="P9" s="53">
        <f t="shared" si="6"/>
        <v>-5.9670255563565311E-2</v>
      </c>
      <c r="Q9" s="126"/>
      <c r="R9" s="126"/>
      <c r="S9" s="109">
        <f t="shared" si="7"/>
        <v>3283.79</v>
      </c>
      <c r="T9" s="66">
        <f t="shared" si="8"/>
        <v>-0.19477057831136213</v>
      </c>
      <c r="U9" s="71"/>
      <c r="V9" s="108">
        <v>482.68</v>
      </c>
      <c r="W9" s="53">
        <f t="shared" si="9"/>
        <v>-0.50976050701822095</v>
      </c>
      <c r="X9" s="108">
        <v>469.73</v>
      </c>
      <c r="Y9" s="53">
        <f t="shared" si="10"/>
        <v>0.15039674764890298</v>
      </c>
      <c r="Z9" s="108">
        <v>604.41999999999996</v>
      </c>
      <c r="AA9" s="53">
        <f t="shared" si="11"/>
        <v>2.0391584741124014E-3</v>
      </c>
      <c r="AB9" s="108">
        <v>605.75</v>
      </c>
      <c r="AC9" s="53">
        <f t="shared" si="12"/>
        <v>3.1298645381379053E-3</v>
      </c>
      <c r="AD9" s="108">
        <v>575.96</v>
      </c>
      <c r="AE9" s="53">
        <f t="shared" si="13"/>
        <v>-1.1668611435239118E-2</v>
      </c>
      <c r="AF9" s="108">
        <v>518.08000000000004</v>
      </c>
      <c r="AG9" s="53">
        <f t="shared" si="14"/>
        <v>-3.0665893314872683E-2</v>
      </c>
      <c r="AH9" s="108">
        <v>430.03</v>
      </c>
      <c r="AI9" s="53">
        <f t="shared" si="15"/>
        <v>-0.12979339093834119</v>
      </c>
      <c r="AJ9" s="108">
        <v>391.43</v>
      </c>
      <c r="AK9" s="53">
        <f t="shared" si="16"/>
        <v>-8.5721626608740276E-2</v>
      </c>
      <c r="AL9" s="108">
        <v>492.1</v>
      </c>
      <c r="AM9" s="53">
        <f t="shared" si="17"/>
        <v>-3.6477199302958452E-2</v>
      </c>
      <c r="AN9" s="108">
        <v>520.97</v>
      </c>
      <c r="AO9" s="53">
        <f t="shared" si="18"/>
        <v>-9.5035436353529623E-2</v>
      </c>
      <c r="AP9" s="108">
        <v>517.78</v>
      </c>
      <c r="AQ9" s="53">
        <f t="shared" si="19"/>
        <v>-6.480511505255937E-2</v>
      </c>
      <c r="AR9" s="108">
        <v>516.53</v>
      </c>
      <c r="AS9" s="53">
        <f t="shared" si="20"/>
        <v>-0.1472321738125506</v>
      </c>
      <c r="AT9" s="109">
        <f t="shared" si="21"/>
        <v>6125.4599999999991</v>
      </c>
      <c r="AU9" s="53">
        <f t="shared" si="22"/>
        <v>-0.11035167880370556</v>
      </c>
      <c r="AV9" s="108"/>
      <c r="AW9" s="108">
        <v>984.58</v>
      </c>
      <c r="AX9" s="108"/>
      <c r="AY9" s="108">
        <v>408.32</v>
      </c>
      <c r="AZ9" s="108"/>
      <c r="BA9" s="108">
        <v>603.19000000000005</v>
      </c>
      <c r="BB9" s="108"/>
      <c r="BC9" s="108">
        <v>603.86</v>
      </c>
      <c r="BD9" s="108"/>
      <c r="BE9" s="108">
        <v>582.76</v>
      </c>
      <c r="BF9" s="108"/>
      <c r="BG9" s="108">
        <v>534.47</v>
      </c>
      <c r="BH9" s="108"/>
      <c r="BI9" s="108">
        <v>494.17</v>
      </c>
      <c r="BJ9" s="108"/>
      <c r="BK9" s="108">
        <v>428.13</v>
      </c>
      <c r="BL9" s="108"/>
      <c r="BM9" s="108">
        <v>510.73</v>
      </c>
      <c r="BN9" s="108"/>
      <c r="BO9" s="108">
        <v>575.67999999999995</v>
      </c>
      <c r="BP9" s="108"/>
      <c r="BQ9" s="108">
        <v>553.66</v>
      </c>
      <c r="BR9" s="108"/>
      <c r="BS9" s="108">
        <v>605.71</v>
      </c>
      <c r="BT9" s="108"/>
      <c r="BU9" s="109">
        <f t="shared" si="23"/>
        <v>6885.2600000000011</v>
      </c>
      <c r="BV9" s="108"/>
    </row>
    <row r="10" spans="1:74" ht="28.05" customHeight="1">
      <c r="A10" s="749" t="s">
        <v>444</v>
      </c>
      <c r="B10" s="750"/>
      <c r="C10" s="750"/>
      <c r="D10" s="711"/>
      <c r="E10" s="750"/>
      <c r="F10" s="711"/>
      <c r="G10" s="750"/>
      <c r="H10" s="711"/>
      <c r="I10" s="750"/>
      <c r="J10" s="711"/>
      <c r="K10" s="750"/>
      <c r="L10" s="711"/>
      <c r="M10" s="750"/>
      <c r="N10" s="711"/>
      <c r="O10" s="750"/>
      <c r="P10" s="711"/>
      <c r="Q10" s="750"/>
      <c r="R10" s="750"/>
      <c r="S10" s="750"/>
      <c r="T10" s="711"/>
      <c r="U10" s="750"/>
      <c r="V10" s="750"/>
      <c r="W10" s="711"/>
      <c r="X10" s="750"/>
      <c r="Y10" s="711"/>
      <c r="Z10" s="750"/>
      <c r="AA10" s="711"/>
      <c r="AB10" s="750"/>
      <c r="AC10" s="711"/>
      <c r="AD10" s="750"/>
      <c r="AE10" s="711"/>
      <c r="AF10" s="750"/>
      <c r="AG10" s="711"/>
      <c r="AH10" s="750"/>
      <c r="AI10" s="711"/>
      <c r="AJ10" s="750"/>
      <c r="AK10" s="711"/>
      <c r="AL10" s="750"/>
      <c r="AM10" s="711"/>
      <c r="AN10" s="750"/>
      <c r="AO10" s="711"/>
      <c r="AP10" s="750"/>
      <c r="AQ10" s="711"/>
      <c r="AR10" s="750"/>
      <c r="AS10" s="711"/>
      <c r="AT10" s="750"/>
      <c r="AU10" s="626"/>
      <c r="AV10" s="565"/>
      <c r="AW10" s="565"/>
      <c r="AX10" s="565"/>
      <c r="AY10" s="565"/>
      <c r="AZ10" s="565"/>
      <c r="BA10" s="565"/>
      <c r="BB10" s="565"/>
      <c r="BC10" s="565"/>
      <c r="BD10" s="565"/>
      <c r="BE10" s="565"/>
      <c r="BF10" s="565"/>
      <c r="BG10" s="565"/>
      <c r="BH10" s="565"/>
      <c r="BI10" s="565"/>
      <c r="BJ10" s="565"/>
      <c r="BK10" s="565"/>
      <c r="BL10" s="565"/>
      <c r="BM10" s="565"/>
      <c r="BN10" s="565"/>
      <c r="BO10" s="565"/>
      <c r="BP10" s="565"/>
      <c r="BQ10" s="565"/>
      <c r="BR10" s="565"/>
      <c r="BS10" s="565"/>
      <c r="BT10" s="565"/>
      <c r="BU10" s="565"/>
      <c r="BV10" s="565"/>
    </row>
    <row r="11" spans="1:74">
      <c r="A11" s="745" t="s">
        <v>1</v>
      </c>
      <c r="B11" s="744" t="s">
        <v>2</v>
      </c>
      <c r="C11" s="742" t="s">
        <v>13</v>
      </c>
      <c r="D11" s="693" t="s">
        <v>12</v>
      </c>
      <c r="E11" s="742" t="s">
        <v>14</v>
      </c>
      <c r="F11" s="693" t="s">
        <v>12</v>
      </c>
      <c r="G11" s="742" t="s">
        <v>15</v>
      </c>
      <c r="H11" s="693" t="s">
        <v>12</v>
      </c>
      <c r="I11" s="742" t="s">
        <v>199</v>
      </c>
      <c r="J11" s="693" t="s">
        <v>12</v>
      </c>
      <c r="K11" s="742" t="s">
        <v>200</v>
      </c>
      <c r="L11" s="693" t="s">
        <v>12</v>
      </c>
      <c r="M11" s="742" t="s">
        <v>201</v>
      </c>
      <c r="N11" s="693" t="s">
        <v>12</v>
      </c>
      <c r="O11" s="742" t="s">
        <v>202</v>
      </c>
      <c r="P11" s="693" t="s">
        <v>12</v>
      </c>
      <c r="Q11" s="742" t="s">
        <v>203</v>
      </c>
      <c r="R11" s="693" t="s">
        <v>10</v>
      </c>
      <c r="S11" s="742" t="s">
        <v>204</v>
      </c>
      <c r="T11" s="693" t="s">
        <v>44</v>
      </c>
      <c r="U11" s="72"/>
      <c r="V11" s="742" t="s">
        <v>13</v>
      </c>
      <c r="W11" s="693" t="s">
        <v>3</v>
      </c>
      <c r="X11" s="742" t="s">
        <v>14</v>
      </c>
      <c r="Y11" s="693" t="s">
        <v>4</v>
      </c>
      <c r="Z11" s="742" t="s">
        <v>15</v>
      </c>
      <c r="AA11" s="693" t="s">
        <v>5</v>
      </c>
      <c r="AB11" s="742" t="s">
        <v>16</v>
      </c>
      <c r="AC11" s="693" t="s">
        <v>6</v>
      </c>
      <c r="AD11" s="742" t="s">
        <v>17</v>
      </c>
      <c r="AE11" s="693" t="s">
        <v>7</v>
      </c>
      <c r="AF11" s="742" t="s">
        <v>18</v>
      </c>
      <c r="AG11" s="693" t="s">
        <v>8</v>
      </c>
      <c r="AH11" s="742" t="s">
        <v>19</v>
      </c>
      <c r="AI11" s="693" t="s">
        <v>9</v>
      </c>
      <c r="AJ11" s="742" t="s">
        <v>20</v>
      </c>
      <c r="AK11" s="693" t="s">
        <v>10</v>
      </c>
      <c r="AL11" s="742" t="s">
        <v>21</v>
      </c>
      <c r="AM11" s="693" t="s">
        <v>22</v>
      </c>
      <c r="AN11" s="742" t="s">
        <v>23</v>
      </c>
      <c r="AO11" s="693" t="s">
        <v>24</v>
      </c>
      <c r="AP11" s="742" t="s">
        <v>25</v>
      </c>
      <c r="AQ11" s="693" t="s">
        <v>26</v>
      </c>
      <c r="AR11" s="742" t="s">
        <v>27</v>
      </c>
      <c r="AS11" s="693" t="s">
        <v>28</v>
      </c>
      <c r="AT11" s="693" t="s">
        <v>29</v>
      </c>
      <c r="AU11" s="693" t="s">
        <v>44</v>
      </c>
      <c r="AV11" s="693"/>
      <c r="AW11" s="742" t="s">
        <v>31</v>
      </c>
      <c r="AX11" s="693" t="s">
        <v>3</v>
      </c>
      <c r="AY11" s="742" t="s">
        <v>32</v>
      </c>
      <c r="AZ11" s="693" t="s">
        <v>4</v>
      </c>
      <c r="BA11" s="742" t="s">
        <v>33</v>
      </c>
      <c r="BB11" s="693" t="s">
        <v>5</v>
      </c>
      <c r="BC11" s="742" t="s">
        <v>34</v>
      </c>
      <c r="BD11" s="693" t="s">
        <v>6</v>
      </c>
      <c r="BE11" s="742" t="s">
        <v>35</v>
      </c>
      <c r="BF11" s="693" t="s">
        <v>7</v>
      </c>
      <c r="BG11" s="742" t="s">
        <v>36</v>
      </c>
      <c r="BH11" s="693" t="s">
        <v>8</v>
      </c>
      <c r="BI11" s="742" t="s">
        <v>37</v>
      </c>
      <c r="BJ11" s="693" t="s">
        <v>9</v>
      </c>
      <c r="BK11" s="742" t="s">
        <v>38</v>
      </c>
      <c r="BL11" s="693" t="s">
        <v>10</v>
      </c>
      <c r="BM11" s="742" t="s">
        <v>39</v>
      </c>
      <c r="BN11" s="693" t="s">
        <v>22</v>
      </c>
      <c r="BO11" s="742" t="s">
        <v>40</v>
      </c>
      <c r="BP11" s="693" t="s">
        <v>24</v>
      </c>
      <c r="BQ11" s="742" t="s">
        <v>41</v>
      </c>
      <c r="BR11" s="693" t="s">
        <v>26</v>
      </c>
      <c r="BS11" s="742" t="s">
        <v>42</v>
      </c>
      <c r="BT11" s="693" t="s">
        <v>28</v>
      </c>
      <c r="BU11" s="742" t="s">
        <v>633</v>
      </c>
      <c r="BV11" s="693" t="s">
        <v>28</v>
      </c>
    </row>
    <row r="12" spans="1:74">
      <c r="A12" s="598"/>
      <c r="B12" s="598"/>
      <c r="C12" s="598"/>
      <c r="D12" s="600"/>
      <c r="E12" s="598"/>
      <c r="F12" s="600"/>
      <c r="G12" s="598"/>
      <c r="H12" s="600"/>
      <c r="I12" s="598"/>
      <c r="J12" s="600"/>
      <c r="K12" s="598"/>
      <c r="L12" s="600"/>
      <c r="M12" s="598"/>
      <c r="N12" s="600"/>
      <c r="O12" s="598"/>
      <c r="P12" s="600"/>
      <c r="Q12" s="598"/>
      <c r="R12" s="598"/>
      <c r="S12" s="598"/>
      <c r="T12" s="600"/>
      <c r="U12" s="72"/>
      <c r="V12" s="598"/>
      <c r="W12" s="600"/>
      <c r="X12" s="598"/>
      <c r="Y12" s="600"/>
      <c r="Z12" s="598"/>
      <c r="AA12" s="600"/>
      <c r="AB12" s="598"/>
      <c r="AC12" s="600"/>
      <c r="AD12" s="598"/>
      <c r="AE12" s="600"/>
      <c r="AF12" s="598"/>
      <c r="AG12" s="600"/>
      <c r="AH12" s="598"/>
      <c r="AI12" s="600"/>
      <c r="AJ12" s="598"/>
      <c r="AK12" s="600"/>
      <c r="AL12" s="598"/>
      <c r="AM12" s="600"/>
      <c r="AN12" s="598"/>
      <c r="AO12" s="600"/>
      <c r="AP12" s="598"/>
      <c r="AQ12" s="600"/>
      <c r="AR12" s="598"/>
      <c r="AS12" s="600"/>
      <c r="AT12" s="598"/>
      <c r="AU12" s="600"/>
      <c r="AV12" s="598"/>
      <c r="AW12" s="598"/>
      <c r="AX12" s="598"/>
      <c r="AY12" s="598"/>
      <c r="AZ12" s="598"/>
      <c r="BA12" s="598"/>
      <c r="BB12" s="598"/>
      <c r="BC12" s="598"/>
      <c r="BD12" s="598"/>
      <c r="BE12" s="598"/>
      <c r="BF12" s="598"/>
      <c r="BG12" s="598"/>
      <c r="BH12" s="598"/>
      <c r="BI12" s="598"/>
      <c r="BJ12" s="598"/>
      <c r="BK12" s="598"/>
      <c r="BL12" s="598"/>
      <c r="BM12" s="598"/>
      <c r="BN12" s="598"/>
      <c r="BO12" s="598"/>
      <c r="BP12" s="598"/>
      <c r="BQ12" s="598"/>
      <c r="BR12" s="598"/>
      <c r="BS12" s="598"/>
      <c r="BT12" s="598"/>
      <c r="BU12" s="598"/>
      <c r="BV12" s="598"/>
    </row>
    <row r="13" spans="1:74" ht="28.8" customHeight="1">
      <c r="A13" s="745" t="s">
        <v>80</v>
      </c>
      <c r="B13" s="71" t="s">
        <v>639</v>
      </c>
      <c r="C13" s="109">
        <f>C15</f>
        <v>30.46</v>
      </c>
      <c r="D13" s="53">
        <f>C13/V13-1</f>
        <v>-0.38712273641851114</v>
      </c>
      <c r="E13" s="109">
        <v>67</v>
      </c>
      <c r="F13" s="53">
        <f>E13/X13-1</f>
        <v>0.29920496412643005</v>
      </c>
      <c r="G13" s="109">
        <v>44.76</v>
      </c>
      <c r="H13" s="53">
        <f>G13/Z13-1</f>
        <v>-0.21072121318991366</v>
      </c>
      <c r="I13" s="109">
        <f>I15</f>
        <v>54.87</v>
      </c>
      <c r="J13" s="53">
        <f>I13/AB13-1</f>
        <v>-2.5053304904051221E-2</v>
      </c>
      <c r="K13" s="109">
        <f>K15</f>
        <v>52.36</v>
      </c>
      <c r="L13" s="53">
        <f>K13/AD13-1</f>
        <v>6.1491160645656961E-3</v>
      </c>
      <c r="M13" s="109">
        <f>M15</f>
        <v>38.4</v>
      </c>
      <c r="N13" s="53">
        <f>M13/AF13-1</f>
        <v>6.1066592981486645E-2</v>
      </c>
      <c r="O13" s="109">
        <v>46.05</v>
      </c>
      <c r="P13" s="53">
        <f>O13/AH13-1</f>
        <v>1.4540647719762045E-2</v>
      </c>
      <c r="Q13" s="126"/>
      <c r="R13" s="126"/>
      <c r="S13" s="109">
        <f>C13+E13+G13+I13+K13+M13+O13+Q13</f>
        <v>333.9</v>
      </c>
      <c r="T13" s="53">
        <f>S13/SUM(V13+X13+Z13+AB13+AD13+AF13+AH13+AJ13)-1</f>
        <v>-0.17234712341670189</v>
      </c>
      <c r="U13" s="71"/>
      <c r="V13" s="109">
        <f>V15</f>
        <v>49.7</v>
      </c>
      <c r="W13" s="53">
        <f>V13/AW13-1</f>
        <v>8.0904741191822671E-2</v>
      </c>
      <c r="X13" s="109">
        <f>X15</f>
        <v>51.57</v>
      </c>
      <c r="Y13" s="53">
        <f>X13/AY13-1</f>
        <v>-0.11498198043590191</v>
      </c>
      <c r="Z13" s="109">
        <f>Z15</f>
        <v>56.71</v>
      </c>
      <c r="AA13" s="53">
        <f>Z13/BA13-1</f>
        <v>2.5682763610056059E-2</v>
      </c>
      <c r="AB13" s="109">
        <f>AB15</f>
        <v>56.28</v>
      </c>
      <c r="AC13" s="53">
        <f>AB13/BC13-1</f>
        <v>-0.31955023576351105</v>
      </c>
      <c r="AD13" s="109">
        <f>AD15</f>
        <v>52.04</v>
      </c>
      <c r="AE13" s="53">
        <f>AD13/BE13-1</f>
        <v>-0.14125412541254134</v>
      </c>
      <c r="AF13" s="109">
        <f>AF15</f>
        <v>36.19</v>
      </c>
      <c r="AG13" s="53">
        <f>AF13/BG13-1</f>
        <v>-0.40476973684210527</v>
      </c>
      <c r="AH13" s="109">
        <f>AH15</f>
        <v>45.39</v>
      </c>
      <c r="AI13" s="53">
        <f>AH13/BI13-1</f>
        <v>9.1091314031180399</v>
      </c>
      <c r="AJ13" s="109">
        <f>AJ15</f>
        <v>55.55</v>
      </c>
      <c r="AK13" s="53">
        <f>AJ13/BK13-1</f>
        <v>-3.8095238095238182E-2</v>
      </c>
      <c r="AL13" s="109">
        <f>AL15</f>
        <v>32</v>
      </c>
      <c r="AM13" s="53">
        <f>AL13/BM13-1</f>
        <v>-0.26216278533548532</v>
      </c>
      <c r="AN13" s="109">
        <f>AN15</f>
        <v>57</v>
      </c>
      <c r="AO13" s="53">
        <f>AN13/BO13-1</f>
        <v>1.4415376401494928E-2</v>
      </c>
      <c r="AP13" s="109">
        <f>AP15</f>
        <v>38.659999999999997</v>
      </c>
      <c r="AQ13" s="53">
        <f>AP13/BQ13-1</f>
        <v>-0.14374307862679958</v>
      </c>
      <c r="AR13" s="109">
        <f>AR15</f>
        <v>26.5</v>
      </c>
      <c r="AS13" s="53">
        <f>AR13/BS13-1</f>
        <v>-0.22241784037558676</v>
      </c>
      <c r="AT13" s="109">
        <f>+AF13+V13+X13+Z13+AB13+AD13+AH13+AJ13+AL13+AN13+AP13+AR13</f>
        <v>557.59</v>
      </c>
      <c r="AU13" s="53">
        <f>AT13/SUM(AW13,AY13,BA13,BC13,BE13,BG13,BI13,BK13,BM13,BO13,BQ13,BS13)-1</f>
        <v>-7.7875901303168682E-2</v>
      </c>
      <c r="AV13" s="54"/>
      <c r="AW13" s="109">
        <f>AW15</f>
        <v>45.98</v>
      </c>
      <c r="AX13" s="53"/>
      <c r="AY13" s="109">
        <f>AY15</f>
        <v>58.27</v>
      </c>
      <c r="AZ13" s="53"/>
      <c r="BA13" s="109">
        <f>BA15</f>
        <v>55.29</v>
      </c>
      <c r="BB13" s="53"/>
      <c r="BC13" s="109">
        <f>BC15</f>
        <v>82.71</v>
      </c>
      <c r="BD13" s="53"/>
      <c r="BE13" s="109">
        <f>BE15</f>
        <v>60.6</v>
      </c>
      <c r="BF13" s="53"/>
      <c r="BG13" s="109">
        <f>BG15</f>
        <v>60.8</v>
      </c>
      <c r="BH13" s="53"/>
      <c r="BI13" s="109">
        <f>BI15</f>
        <v>4.49</v>
      </c>
      <c r="BJ13" s="53"/>
      <c r="BK13" s="109">
        <f>BK15</f>
        <v>57.75</v>
      </c>
      <c r="BL13" s="53"/>
      <c r="BM13" s="109">
        <f>BM15</f>
        <v>43.37</v>
      </c>
      <c r="BN13" s="53"/>
      <c r="BO13" s="109">
        <f>BO15</f>
        <v>56.19</v>
      </c>
      <c r="BP13" s="53"/>
      <c r="BQ13" s="109">
        <f>BQ15</f>
        <v>45.15</v>
      </c>
      <c r="BR13" s="53"/>
      <c r="BS13" s="109">
        <f>BS15</f>
        <v>34.08</v>
      </c>
      <c r="BT13" s="53"/>
      <c r="BU13" s="109">
        <f>AW13+AY13+BA13+BC13+BE13+BG13+BI13+BK13+BM13+BO13+BQ13+BS13</f>
        <v>604.68000000000006</v>
      </c>
      <c r="BV13" s="53"/>
    </row>
    <row r="14" spans="1:74" ht="28.8" customHeight="1">
      <c r="A14" s="598"/>
      <c r="B14" s="71" t="s">
        <v>640</v>
      </c>
      <c r="C14" s="109">
        <f>C16</f>
        <v>103.56</v>
      </c>
      <c r="D14" s="53">
        <f>C14/V14-1</f>
        <v>-0.38714640785891818</v>
      </c>
      <c r="E14" s="109" t="str">
        <f>E16</f>
        <v>227.80</v>
      </c>
      <c r="F14" s="53">
        <f>E14/X14-1</f>
        <v>0.29919014486141204</v>
      </c>
      <c r="G14" s="109">
        <v>152.18</v>
      </c>
      <c r="H14" s="53">
        <f>G14/Z14-1</f>
        <v>-0.21072558477257397</v>
      </c>
      <c r="I14" s="109">
        <f>I16</f>
        <v>186.56</v>
      </c>
      <c r="J14" s="53">
        <f>I14/AB14-1</f>
        <v>-2.5032662660047E-2</v>
      </c>
      <c r="K14" s="109">
        <f>K16</f>
        <v>178.02</v>
      </c>
      <c r="L14" s="53">
        <f>K14/AD14-1</f>
        <v>6.1037639877925542E-3</v>
      </c>
      <c r="M14" s="109">
        <f>M16</f>
        <v>130.56</v>
      </c>
      <c r="N14" s="53">
        <f>M14/AF14-1</f>
        <v>6.1032100772044018E-2</v>
      </c>
      <c r="O14" s="109">
        <v>156.57</v>
      </c>
      <c r="P14" s="53">
        <f>O14/AH14-1</f>
        <v>1.4514352361821858E-2</v>
      </c>
      <c r="Q14" s="126"/>
      <c r="R14" s="126"/>
      <c r="S14" s="109">
        <f>C14+E14+G14+I14+K14+M14+O14+Q14</f>
        <v>1135.25</v>
      </c>
      <c r="T14" s="53">
        <f>S14/SUM(V14+X14+Z14+AB14+AD14+AF14+AH14+AJ14)-1</f>
        <v>-0.17235924092529553</v>
      </c>
      <c r="U14" s="71"/>
      <c r="V14" s="109">
        <f>V16</f>
        <v>168.98</v>
      </c>
      <c r="W14" s="53">
        <f>V14/AW14-1</f>
        <v>8.0918569692317366E-2</v>
      </c>
      <c r="X14" s="109">
        <f>X16</f>
        <v>175.34</v>
      </c>
      <c r="Y14" s="53">
        <f>X14/AY14-1</f>
        <v>-0.11498081970522911</v>
      </c>
      <c r="Z14" s="109">
        <f>Z16</f>
        <v>192.81</v>
      </c>
      <c r="AA14" s="53">
        <f>Z14/BA14-1</f>
        <v>2.563966168413212E-2</v>
      </c>
      <c r="AB14" s="109">
        <f>AB16</f>
        <v>191.35</v>
      </c>
      <c r="AC14" s="53">
        <f>AB14/BC14-1</f>
        <v>-0.31954766900181353</v>
      </c>
      <c r="AD14" s="109">
        <f>AD16</f>
        <v>176.94</v>
      </c>
      <c r="AE14" s="53">
        <f>AD14/BE14-1</f>
        <v>-0.14123471170646473</v>
      </c>
      <c r="AF14" s="109">
        <f>AF16</f>
        <v>123.05</v>
      </c>
      <c r="AG14" s="53">
        <f>AF14/BG14-1</f>
        <v>-0.40475038699690402</v>
      </c>
      <c r="AH14" s="109">
        <f>AH16</f>
        <v>154.33000000000001</v>
      </c>
      <c r="AI14" s="53">
        <f>AH14/BI14-1</f>
        <v>9.1067452521283574</v>
      </c>
      <c r="AJ14" s="109">
        <f>AJ16</f>
        <v>188.87</v>
      </c>
      <c r="AK14" s="53">
        <f>AJ14/BK14-1</f>
        <v>-3.8095238095238071E-2</v>
      </c>
      <c r="AL14" s="109">
        <f>AL16</f>
        <v>108.8</v>
      </c>
      <c r="AM14" s="53">
        <f>AL14/BM14-1</f>
        <v>-0.26217279262172799</v>
      </c>
      <c r="AN14" s="109">
        <f>AN16</f>
        <v>193.8</v>
      </c>
      <c r="AO14" s="53">
        <f>AN14/BO14-1</f>
        <v>1.439413766029829E-2</v>
      </c>
      <c r="AP14" s="109">
        <f>AP16</f>
        <v>131.44</v>
      </c>
      <c r="AQ14" s="53">
        <f>AP14/BQ14-1</f>
        <v>-0.14376913556120119</v>
      </c>
      <c r="AR14" s="109">
        <f>AR16</f>
        <v>90.1</v>
      </c>
      <c r="AS14" s="53">
        <f>AR14/BS14-1</f>
        <v>-0.22240441874514549</v>
      </c>
      <c r="AT14" s="109">
        <f>+AF14+V14+X14+Z14+AB14+AD14+AH14+AJ14+AL14+AN14+AP14+AR14</f>
        <v>1895.81</v>
      </c>
      <c r="AU14" s="53">
        <f>AT14/SUM(AW14,AY14,BA14,BC14,BE14,BG14,BI14,BK14,BM14,BO14,BQ14,BS14)-1</f>
        <v>-7.7877543873302479E-2</v>
      </c>
      <c r="AV14" s="54"/>
      <c r="AW14" s="109">
        <f>AW16</f>
        <v>156.33000000000001</v>
      </c>
      <c r="AX14" s="53"/>
      <c r="AY14" s="109">
        <f>AY16</f>
        <v>198.12</v>
      </c>
      <c r="AZ14" s="53"/>
      <c r="BA14" s="109">
        <f>BA16</f>
        <v>187.99</v>
      </c>
      <c r="BB14" s="53"/>
      <c r="BC14" s="109">
        <f>BC16</f>
        <v>281.20999999999998</v>
      </c>
      <c r="BD14" s="53"/>
      <c r="BE14" s="109">
        <f>BE16</f>
        <v>206.04</v>
      </c>
      <c r="BF14" s="53"/>
      <c r="BG14" s="109">
        <f>BG16</f>
        <v>206.72</v>
      </c>
      <c r="BH14" s="53"/>
      <c r="BI14" s="109">
        <f>BI16</f>
        <v>15.27</v>
      </c>
      <c r="BJ14" s="53"/>
      <c r="BK14" s="109">
        <f>BK16</f>
        <v>196.35</v>
      </c>
      <c r="BL14" s="53"/>
      <c r="BM14" s="109">
        <f>BM16</f>
        <v>147.46</v>
      </c>
      <c r="BN14" s="53"/>
      <c r="BO14" s="109">
        <f>BO16</f>
        <v>191.05</v>
      </c>
      <c r="BP14" s="53"/>
      <c r="BQ14" s="109">
        <f>BQ16</f>
        <v>153.51</v>
      </c>
      <c r="BR14" s="53"/>
      <c r="BS14" s="109">
        <f>BS16</f>
        <v>115.87</v>
      </c>
      <c r="BT14" s="53"/>
      <c r="BU14" s="109">
        <f>AW14+AY14+BA14+BC14+BE14+BG14+BI14+BK14+BM14+BO14+BQ14+BS14</f>
        <v>2055.92</v>
      </c>
      <c r="BV14" s="53"/>
    </row>
    <row r="15" spans="1:74" s="70" customFormat="1" ht="28.8" customHeight="1">
      <c r="A15" s="745" t="s">
        <v>127</v>
      </c>
      <c r="B15" s="71" t="s">
        <v>639</v>
      </c>
      <c r="C15" s="110">
        <v>30.46</v>
      </c>
      <c r="D15" s="53">
        <f>C15/V15-1</f>
        <v>-0.38712273641851114</v>
      </c>
      <c r="E15" s="74" t="s">
        <v>641</v>
      </c>
      <c r="F15" s="53">
        <f>E15/X15-1</f>
        <v>0.29920496412643005</v>
      </c>
      <c r="G15" s="109">
        <v>44.76</v>
      </c>
      <c r="H15" s="53">
        <f>G15/Z15-1</f>
        <v>-0.21072121318991366</v>
      </c>
      <c r="I15" s="110">
        <v>54.87</v>
      </c>
      <c r="J15" s="53">
        <f>I15/AB15-1</f>
        <v>-2.5053304904051221E-2</v>
      </c>
      <c r="K15" s="110">
        <v>52.36</v>
      </c>
      <c r="L15" s="53">
        <f>K15/AD15-1</f>
        <v>6.1491160645656961E-3</v>
      </c>
      <c r="M15" s="110">
        <v>38.4</v>
      </c>
      <c r="N15" s="53">
        <f>M15/AF15-1</f>
        <v>6.1066592981486645E-2</v>
      </c>
      <c r="O15" s="110">
        <v>46.05</v>
      </c>
      <c r="P15" s="53">
        <f>O15/AH15-1</f>
        <v>1.4540647719762045E-2</v>
      </c>
      <c r="Q15" s="126"/>
      <c r="R15" s="126"/>
      <c r="S15" s="109">
        <f>C15+E15+G15+I15+K15+M15+O15+Q15</f>
        <v>333.9</v>
      </c>
      <c r="T15" s="53">
        <f>S15/SUM(V15+X15+Z15+AB15+AD15+AF15+AH15+AJ15)-1</f>
        <v>-0.17234712341670189</v>
      </c>
      <c r="U15" s="71"/>
      <c r="V15" s="110">
        <v>49.7</v>
      </c>
      <c r="W15" s="53">
        <f>V15/AW15-1</f>
        <v>8.0904741191822671E-2</v>
      </c>
      <c r="X15" s="110">
        <v>51.57</v>
      </c>
      <c r="Y15" s="53">
        <f>X15/AY15-1</f>
        <v>-0.11498198043590191</v>
      </c>
      <c r="Z15" s="110">
        <v>56.71</v>
      </c>
      <c r="AA15" s="53">
        <f>Z15/BA15-1</f>
        <v>2.5682763610056059E-2</v>
      </c>
      <c r="AB15" s="110">
        <v>56.28</v>
      </c>
      <c r="AC15" s="53">
        <f>AB15/BC15-1</f>
        <v>-0.31955023576351105</v>
      </c>
      <c r="AD15" s="110">
        <v>52.04</v>
      </c>
      <c r="AE15" s="53">
        <f>AD15/BE15-1</f>
        <v>-0.14125412541254134</v>
      </c>
      <c r="AF15" s="110">
        <v>36.19</v>
      </c>
      <c r="AG15" s="53">
        <f>AF15/BG15-1</f>
        <v>-0.40476973684210527</v>
      </c>
      <c r="AH15" s="110">
        <v>45.39</v>
      </c>
      <c r="AI15" s="53">
        <f>AH15/BI15-1</f>
        <v>9.1091314031180399</v>
      </c>
      <c r="AJ15" s="110">
        <v>55.55</v>
      </c>
      <c r="AK15" s="53">
        <f>AJ15/BK15-1</f>
        <v>-3.8095238095238182E-2</v>
      </c>
      <c r="AL15" s="110">
        <v>32</v>
      </c>
      <c r="AM15" s="53">
        <f>AL15/BM15-1</f>
        <v>-0.26216278533548532</v>
      </c>
      <c r="AN15" s="110">
        <v>57</v>
      </c>
      <c r="AO15" s="53">
        <f>AN15/BO15-1</f>
        <v>1.4415376401494928E-2</v>
      </c>
      <c r="AP15" s="110">
        <v>38.659999999999997</v>
      </c>
      <c r="AQ15" s="53">
        <f>AP15/BQ15-1</f>
        <v>-0.14374307862679958</v>
      </c>
      <c r="AR15" s="110">
        <v>26.5</v>
      </c>
      <c r="AS15" s="53">
        <f>AR15/BS15-1</f>
        <v>-0.22241784037558676</v>
      </c>
      <c r="AT15" s="109">
        <f>+AF15+V15+X15+Z15+AB15+AD15+AH15+AJ15+AL15+AN15+AP15+AR15</f>
        <v>557.59</v>
      </c>
      <c r="AU15" s="53">
        <f>AT15/SUM(AW15,AY15,BA15,BC15,BE15,BG15,BI15,BK15,BM15,BO15,BQ15,BS15)-1</f>
        <v>-7.7875901303168682E-2</v>
      </c>
      <c r="AV15" s="111"/>
      <c r="AW15" s="110">
        <v>45.98</v>
      </c>
      <c r="AX15" s="111"/>
      <c r="AY15" s="110">
        <v>58.27</v>
      </c>
      <c r="AZ15" s="111"/>
      <c r="BA15" s="110">
        <v>55.29</v>
      </c>
      <c r="BB15" s="111"/>
      <c r="BC15" s="110">
        <v>82.71</v>
      </c>
      <c r="BD15" s="111"/>
      <c r="BE15" s="110">
        <v>60.6</v>
      </c>
      <c r="BF15" s="111"/>
      <c r="BG15" s="111">
        <v>60.8</v>
      </c>
      <c r="BH15" s="111"/>
      <c r="BI15" s="111">
        <v>4.49</v>
      </c>
      <c r="BJ15" s="111"/>
      <c r="BK15" s="111">
        <v>57.75</v>
      </c>
      <c r="BL15" s="111"/>
      <c r="BM15" s="111">
        <v>43.37</v>
      </c>
      <c r="BN15" s="111"/>
      <c r="BO15" s="110">
        <v>56.19</v>
      </c>
      <c r="BP15" s="111"/>
      <c r="BQ15" s="110">
        <v>45.15</v>
      </c>
      <c r="BR15" s="111"/>
      <c r="BS15" s="110">
        <v>34.08</v>
      </c>
      <c r="BT15" s="111"/>
      <c r="BU15" s="109">
        <f>AW15+AY15+BA15+BC15+BE15+BG15+BI15+BK15+BM15+BO15+BQ15+BS15</f>
        <v>604.68000000000006</v>
      </c>
      <c r="BV15" s="111"/>
    </row>
    <row r="16" spans="1:74" s="70" customFormat="1" ht="28.8" customHeight="1">
      <c r="A16" s="598"/>
      <c r="B16" s="71" t="s">
        <v>640</v>
      </c>
      <c r="C16" s="110">
        <v>103.56</v>
      </c>
      <c r="D16" s="53">
        <f>C16/V16-1</f>
        <v>-0.38714640785891818</v>
      </c>
      <c r="E16" s="75" t="s">
        <v>642</v>
      </c>
      <c r="F16" s="53">
        <f>E16/X16-1</f>
        <v>0.29919014486141204</v>
      </c>
      <c r="G16" s="109">
        <v>152.18</v>
      </c>
      <c r="H16" s="53">
        <f>G16/Z16-1</f>
        <v>-0.21072558477257397</v>
      </c>
      <c r="I16" s="110">
        <v>186.56</v>
      </c>
      <c r="J16" s="53">
        <f>I16/AB16-1</f>
        <v>-2.5032662660047E-2</v>
      </c>
      <c r="K16" s="110">
        <v>178.02</v>
      </c>
      <c r="L16" s="53">
        <f>K16/AD16-1</f>
        <v>6.1037639877925542E-3</v>
      </c>
      <c r="M16" s="110">
        <v>130.56</v>
      </c>
      <c r="N16" s="53">
        <f>M16/AF16-1</f>
        <v>6.1032100772044018E-2</v>
      </c>
      <c r="O16" s="110">
        <v>156.57</v>
      </c>
      <c r="P16" s="53">
        <f>O16/AH16-1</f>
        <v>1.4514352361821858E-2</v>
      </c>
      <c r="Q16" s="126"/>
      <c r="R16" s="126"/>
      <c r="S16" s="109">
        <f>C16+E16+G16+I16+K16+M16+O16+Q16</f>
        <v>1135.25</v>
      </c>
      <c r="T16" s="53">
        <f>S16/SUM(V16+X16+Z16+AB16+AD16+AF16+AH16+AJ16)-1</f>
        <v>-0.17235924092529553</v>
      </c>
      <c r="U16" s="71"/>
      <c r="V16" s="110">
        <v>168.98</v>
      </c>
      <c r="W16" s="53">
        <f>V16/AW16-1</f>
        <v>8.0918569692317366E-2</v>
      </c>
      <c r="X16" s="110">
        <v>175.34</v>
      </c>
      <c r="Y16" s="53">
        <f>X16/AY16-1</f>
        <v>-0.11498081970522911</v>
      </c>
      <c r="Z16" s="110">
        <v>192.81</v>
      </c>
      <c r="AA16" s="53">
        <f>Z16/BA16-1</f>
        <v>2.563966168413212E-2</v>
      </c>
      <c r="AB16" s="110">
        <v>191.35</v>
      </c>
      <c r="AC16" s="53">
        <f>AB16/BC16-1</f>
        <v>-0.31954766900181353</v>
      </c>
      <c r="AD16" s="110">
        <v>176.94</v>
      </c>
      <c r="AE16" s="53">
        <f>AD16/BE16-1</f>
        <v>-0.14123471170646473</v>
      </c>
      <c r="AF16" s="110">
        <v>123.05</v>
      </c>
      <c r="AG16" s="53">
        <f>AF16/BG16-1</f>
        <v>-0.40475038699690402</v>
      </c>
      <c r="AH16" s="110">
        <v>154.33000000000001</v>
      </c>
      <c r="AI16" s="53">
        <f>AH16/BI16-1</f>
        <v>9.1067452521283574</v>
      </c>
      <c r="AJ16" s="110">
        <v>188.87</v>
      </c>
      <c r="AK16" s="53">
        <f>AJ16/BK16-1</f>
        <v>-3.8095238095238071E-2</v>
      </c>
      <c r="AL16" s="110">
        <v>108.8</v>
      </c>
      <c r="AM16" s="53">
        <f>AL16/BM16-1</f>
        <v>-0.26217279262172799</v>
      </c>
      <c r="AN16" s="110">
        <v>193.8</v>
      </c>
      <c r="AO16" s="53">
        <f>AN16/BO16-1</f>
        <v>1.439413766029829E-2</v>
      </c>
      <c r="AP16" s="110">
        <v>131.44</v>
      </c>
      <c r="AQ16" s="53">
        <f>AP16/BQ16-1</f>
        <v>-0.14376913556120119</v>
      </c>
      <c r="AR16" s="110">
        <v>90.1</v>
      </c>
      <c r="AS16" s="53">
        <f>AR16/BS16-1</f>
        <v>-0.22240441874514549</v>
      </c>
      <c r="AT16" s="109">
        <f>+AF16+V16+X16+Z16+AB16+AD16+AH16+AJ16+AL16+AN16+AP16+AR16</f>
        <v>1895.81</v>
      </c>
      <c r="AU16" s="53">
        <f>AT16/SUM(AW16,AY16,BA16,BC16,BE16,BG16,BI16,BK16,BM16,BO16,BQ16,BS16)-1</f>
        <v>-7.7877543873302479E-2</v>
      </c>
      <c r="AV16" s="111"/>
      <c r="AW16" s="110">
        <v>156.33000000000001</v>
      </c>
      <c r="AX16" s="111"/>
      <c r="AY16" s="110">
        <v>198.12</v>
      </c>
      <c r="AZ16" s="111"/>
      <c r="BA16" s="110">
        <v>187.99</v>
      </c>
      <c r="BB16" s="111"/>
      <c r="BC16" s="110">
        <v>281.20999999999998</v>
      </c>
      <c r="BD16" s="111"/>
      <c r="BE16" s="110">
        <v>206.04</v>
      </c>
      <c r="BF16" s="111"/>
      <c r="BG16" s="110">
        <v>206.72</v>
      </c>
      <c r="BH16" s="111"/>
      <c r="BI16" s="110">
        <v>15.27</v>
      </c>
      <c r="BJ16" s="111"/>
      <c r="BK16" s="110">
        <v>196.35</v>
      </c>
      <c r="BL16" s="111"/>
      <c r="BM16" s="110">
        <v>147.46</v>
      </c>
      <c r="BN16" s="111"/>
      <c r="BO16" s="110">
        <v>191.05</v>
      </c>
      <c r="BP16" s="111"/>
      <c r="BQ16" s="110">
        <v>153.51</v>
      </c>
      <c r="BR16" s="111"/>
      <c r="BS16" s="110">
        <v>115.87</v>
      </c>
      <c r="BT16" s="111"/>
      <c r="BU16" s="109">
        <f>AW16+AY16+BA16+BC16+BE16+BG16+BI16+BK16+BM16+BO16+BQ16+BS16</f>
        <v>2055.92</v>
      </c>
      <c r="BV16" s="111"/>
    </row>
    <row r="22" spans="37:40">
      <c r="AK22" s="577"/>
      <c r="AL22" s="126"/>
      <c r="AM22" s="6"/>
      <c r="AN22" s="114"/>
    </row>
    <row r="23" spans="37:40">
      <c r="AK23" s="577"/>
      <c r="AM23" s="6"/>
    </row>
  </sheetData>
  <autoFilter ref="A1:AS23" xr:uid="{00000000-0009-0000-0000-00000B000000}"/>
  <mergeCells count="153">
    <mergeCell ref="A15:A16"/>
    <mergeCell ref="AO11:AO12"/>
    <mergeCell ref="X11:X12"/>
    <mergeCell ref="Z11:Z12"/>
    <mergeCell ref="AJ2:AJ3"/>
    <mergeCell ref="AL2:AL3"/>
    <mergeCell ref="A1:AU1"/>
    <mergeCell ref="BD11:BD12"/>
    <mergeCell ref="AM11:AM12"/>
    <mergeCell ref="E11:E12"/>
    <mergeCell ref="A13:A14"/>
    <mergeCell ref="A4:A5"/>
    <mergeCell ref="I11:I12"/>
    <mergeCell ref="S2:S3"/>
    <mergeCell ref="A11:A12"/>
    <mergeCell ref="S11:S12"/>
    <mergeCell ref="Y2:Y3"/>
    <mergeCell ref="AG11:AG12"/>
    <mergeCell ref="AQ2:AQ3"/>
    <mergeCell ref="AI11:AI12"/>
    <mergeCell ref="AS2:AS3"/>
    <mergeCell ref="AS11:AS12"/>
    <mergeCell ref="AU11:AU12"/>
    <mergeCell ref="C11:C12"/>
    <mergeCell ref="BV11:BV12"/>
    <mergeCell ref="AY2:AY3"/>
    <mergeCell ref="BG11:BG12"/>
    <mergeCell ref="BK2:BK3"/>
    <mergeCell ref="BE11:BE12"/>
    <mergeCell ref="AZ2:AZ3"/>
    <mergeCell ref="R2:R3"/>
    <mergeCell ref="J2:J3"/>
    <mergeCell ref="BB2:BB3"/>
    <mergeCell ref="L2:L3"/>
    <mergeCell ref="BB11:BB12"/>
    <mergeCell ref="BL2:BL3"/>
    <mergeCell ref="BN2:BN3"/>
    <mergeCell ref="AA11:AA12"/>
    <mergeCell ref="BV2:BV3"/>
    <mergeCell ref="AN2:AN3"/>
    <mergeCell ref="AP2:AP3"/>
    <mergeCell ref="AN11:AN12"/>
    <mergeCell ref="AP11:AP12"/>
    <mergeCell ref="O11:O12"/>
    <mergeCell ref="AY11:AY12"/>
    <mergeCell ref="AR2:AR3"/>
    <mergeCell ref="BQ11:BQ12"/>
    <mergeCell ref="AT2:AT3"/>
    <mergeCell ref="BS11:BS12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0:AU10"/>
    <mergeCell ref="A8:A9"/>
    <mergeCell ref="O2:O3"/>
    <mergeCell ref="Q2:Q3"/>
    <mergeCell ref="AI2:AI3"/>
    <mergeCell ref="F11:F12"/>
    <mergeCell ref="AK2:AK3"/>
    <mergeCell ref="AZ11:AZ12"/>
    <mergeCell ref="AU2:AU3"/>
    <mergeCell ref="AW2:AW3"/>
    <mergeCell ref="AR11:AR12"/>
    <mergeCell ref="AT11:AT12"/>
    <mergeCell ref="G11:G12"/>
    <mergeCell ref="BU2:BU3"/>
    <mergeCell ref="BC11:BC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T2:T3"/>
    <mergeCell ref="AD2:AD3"/>
    <mergeCell ref="AB11:AB12"/>
    <mergeCell ref="AD11:AD12"/>
    <mergeCell ref="BR11:BR12"/>
    <mergeCell ref="AJ11:AJ12"/>
    <mergeCell ref="M2:M3"/>
    <mergeCell ref="BT11:BT12"/>
    <mergeCell ref="AE2:AE3"/>
    <mergeCell ref="AG2:AG3"/>
    <mergeCell ref="BU11:BU12"/>
    <mergeCell ref="N2:N3"/>
    <mergeCell ref="AV2:AV3"/>
    <mergeCell ref="BM11:BM12"/>
    <mergeCell ref="F2:F3"/>
    <mergeCell ref="P2:P3"/>
    <mergeCell ref="H2:H3"/>
    <mergeCell ref="P11:P12"/>
    <mergeCell ref="BO11:BO12"/>
    <mergeCell ref="AX2:AX3"/>
    <mergeCell ref="AX11:AX12"/>
    <mergeCell ref="BH2:BH3"/>
    <mergeCell ref="BJ2:BJ3"/>
    <mergeCell ref="AK11:AK12"/>
    <mergeCell ref="V11:V12"/>
    <mergeCell ref="AF2:AF3"/>
    <mergeCell ref="K2:K3"/>
    <mergeCell ref="AH2:AH3"/>
    <mergeCell ref="AH11:AH12"/>
    <mergeCell ref="BR2:BR3"/>
    <mergeCell ref="BN11:BN12"/>
    <mergeCell ref="BF11:BF12"/>
    <mergeCell ref="BA2:BA3"/>
    <mergeCell ref="BC2:BC3"/>
    <mergeCell ref="V2:V3"/>
    <mergeCell ref="X2:X3"/>
    <mergeCell ref="BD2:BD3"/>
    <mergeCell ref="BA11:BA12"/>
    <mergeCell ref="B11:B12"/>
    <mergeCell ref="D11:D12"/>
    <mergeCell ref="AL11:AL12"/>
    <mergeCell ref="H11:H12"/>
    <mergeCell ref="J11:J12"/>
    <mergeCell ref="BL11:BL12"/>
    <mergeCell ref="AV11:AV12"/>
    <mergeCell ref="A2:A3"/>
    <mergeCell ref="C2:C3"/>
    <mergeCell ref="BJ11:BJ12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</mergeCells>
  <phoneticPr fontId="51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L188"/>
  <sheetViews>
    <sheetView workbookViewId="0">
      <pane xSplit="2" ySplit="4" topLeftCell="C137" activePane="bottomRight" state="frozen"/>
      <selection pane="topRight"/>
      <selection pane="bottomLeft"/>
      <selection pane="bottomRight" activeCell="S31" sqref="S31"/>
    </sheetView>
  </sheetViews>
  <sheetFormatPr defaultColWidth="9" defaultRowHeight="14.4"/>
  <cols>
    <col min="1" max="1" width="7.44140625" style="10" customWidth="1"/>
    <col min="2" max="2" width="40" style="10" customWidth="1"/>
    <col min="3" max="3" width="11" style="10" customWidth="1"/>
    <col min="4" max="4" width="8.88671875" style="10" customWidth="1"/>
    <col min="5" max="5" width="11" style="10" customWidth="1"/>
    <col min="6" max="6" width="8.88671875" style="10" customWidth="1"/>
    <col min="7" max="7" width="11" style="10" customWidth="1"/>
    <col min="8" max="8" width="8.88671875" style="10" customWidth="1"/>
    <col min="9" max="9" width="11" style="10" customWidth="1"/>
    <col min="10" max="10" width="8.88671875" style="10" customWidth="1"/>
    <col min="11" max="11" width="11" style="10" customWidth="1"/>
    <col min="12" max="12" width="8.88671875" style="10" customWidth="1"/>
    <col min="13" max="13" width="11" style="10" customWidth="1"/>
    <col min="14" max="14" width="8.88671875" style="10" customWidth="1"/>
    <col min="15" max="15" width="11" style="10" customWidth="1"/>
    <col min="16" max="16" width="8.88671875" style="10" customWidth="1"/>
    <col min="19" max="19" width="11.77734375" style="10" customWidth="1"/>
    <col min="20" max="20" width="8.88671875" style="10" customWidth="1"/>
    <col min="21" max="21" width="11.44140625" style="10" customWidth="1"/>
    <col min="22" max="22" width="11" style="10" customWidth="1"/>
    <col min="23" max="23" width="10.5546875" style="10" customWidth="1"/>
    <col min="24" max="24" width="11" style="10" customWidth="1"/>
    <col min="25" max="25" width="8.33203125" style="10" customWidth="1"/>
    <col min="26" max="28" width="11" style="10" customWidth="1"/>
    <col min="29" max="29" width="10.88671875" style="10" customWidth="1"/>
    <col min="30" max="30" width="11" style="10" customWidth="1"/>
    <col min="31" max="31" width="10.88671875" style="10" customWidth="1"/>
    <col min="32" max="32" width="11" style="10" customWidth="1"/>
    <col min="33" max="33" width="10.88671875" style="10" customWidth="1"/>
    <col min="34" max="34" width="11" style="10" customWidth="1"/>
    <col min="35" max="35" width="10.88671875" style="10" customWidth="1"/>
    <col min="36" max="36" width="11" style="10" customWidth="1"/>
    <col min="37" max="37" width="10.88671875" style="10" customWidth="1"/>
    <col min="38" max="38" width="11" style="10" customWidth="1"/>
    <col min="39" max="39" width="10.88671875" style="10" customWidth="1"/>
    <col min="40" max="40" width="11" style="10" customWidth="1"/>
    <col min="41" max="41" width="10.88671875" style="10" customWidth="1"/>
    <col min="42" max="42" width="11" style="10" customWidth="1"/>
    <col min="43" max="43" width="10.88671875" style="10" customWidth="1"/>
    <col min="44" max="44" width="11" style="10" customWidth="1"/>
    <col min="45" max="45" width="10.88671875" style="10" customWidth="1"/>
    <col min="46" max="46" width="13.109375" style="10" customWidth="1"/>
    <col min="47" max="47" width="11.21875" style="10" customWidth="1"/>
    <col min="48" max="48" width="6.77734375" style="10" customWidth="1"/>
    <col min="49" max="49" width="13.77734375" style="10" customWidth="1"/>
    <col min="50" max="50" width="11" style="10" customWidth="1"/>
    <col min="51" max="51" width="10.77734375" style="10" hidden="1" customWidth="1"/>
    <col min="52" max="52" width="11" style="10" customWidth="1"/>
    <col min="53" max="53" width="8.88671875" style="10" hidden="1" customWidth="1"/>
    <col min="54" max="54" width="11.5546875" style="10" customWidth="1"/>
    <col min="55" max="55" width="10" style="10" hidden="1" customWidth="1"/>
    <col min="56" max="56" width="11" style="10" customWidth="1"/>
    <col min="57" max="57" width="9.88671875" style="10" hidden="1" customWidth="1"/>
    <col min="58" max="58" width="11" style="10" customWidth="1"/>
    <col min="59" max="59" width="10.77734375" style="10" hidden="1" customWidth="1"/>
    <col min="60" max="60" width="11" style="10" customWidth="1"/>
    <col min="61" max="61" width="13.109375" style="10" hidden="1" customWidth="1"/>
    <col min="62" max="62" width="11" style="10" customWidth="1"/>
    <col min="63" max="63" width="13.109375" style="10" hidden="1" customWidth="1"/>
    <col min="64" max="64" width="11" style="10" customWidth="1"/>
    <col min="65" max="65" width="13.109375" style="10" customWidth="1"/>
    <col min="66" max="66" width="11" style="10" customWidth="1"/>
    <col min="67" max="67" width="13.109375" style="10" customWidth="1"/>
    <col min="68" max="68" width="11" style="10" customWidth="1"/>
    <col min="70" max="70" width="11" style="10" customWidth="1"/>
    <col min="71" max="71" width="14" style="10" customWidth="1"/>
    <col min="72" max="72" width="11" style="10" customWidth="1"/>
    <col min="74" max="74" width="13" style="10" customWidth="1"/>
    <col min="77" max="88" width="11" style="10" customWidth="1"/>
    <col min="89" max="89" width="13" style="10" customWidth="1"/>
    <col min="90" max="90" width="9" style="10" customWidth="1"/>
  </cols>
  <sheetData>
    <row r="1" spans="1:89" ht="50.55" customHeight="1">
      <c r="A1" s="755" t="s">
        <v>643</v>
      </c>
      <c r="B1" s="615"/>
      <c r="D1" s="617"/>
      <c r="F1" s="617"/>
      <c r="H1" s="617"/>
      <c r="J1" s="617"/>
      <c r="L1" s="617"/>
      <c r="N1" s="617"/>
      <c r="P1" s="617"/>
      <c r="Q1" s="126"/>
      <c r="R1" s="126"/>
      <c r="S1" s="118">
        <f>S5-(网约车!S5-网约车!S7)-(出租!S5-出租!S7)-(公交!S5-公交!S7)-班线包车!S4</f>
        <v>1.8189894035458565E-11</v>
      </c>
      <c r="T1" s="756"/>
      <c r="U1" s="118"/>
      <c r="W1" s="617"/>
      <c r="Y1" s="617"/>
      <c r="AA1" s="617"/>
      <c r="AC1" s="617"/>
      <c r="AE1" s="617"/>
      <c r="AG1" s="617"/>
      <c r="AI1" s="617"/>
      <c r="AK1" s="617"/>
      <c r="AM1" s="617"/>
      <c r="AO1" s="617"/>
      <c r="AQ1" s="617"/>
      <c r="AR1" s="126"/>
      <c r="AS1" s="617"/>
      <c r="AT1" s="118">
        <f>AT5-(网约车!AT5-网约车!AT7)-(出租!AT5-出租!AT7)-(公交!AT5-公交!AT7)-班线包车!AT4</f>
        <v>-5.8207660913467407E-11</v>
      </c>
      <c r="AU1" s="574"/>
      <c r="AV1" s="118"/>
      <c r="AW1" s="118"/>
      <c r="AY1" s="617"/>
      <c r="BA1" s="617"/>
      <c r="BC1" s="617"/>
      <c r="BE1" s="617"/>
      <c r="BG1" s="617"/>
      <c r="BI1" s="617"/>
      <c r="BK1" s="617"/>
      <c r="BM1" s="617"/>
      <c r="BN1" s="126"/>
      <c r="BO1" s="617"/>
      <c r="BP1" s="118"/>
      <c r="BQ1" s="574"/>
      <c r="BZ1" s="126"/>
      <c r="CB1" s="118"/>
    </row>
    <row r="2" spans="1:89" ht="40.5" customHeight="1">
      <c r="A2" s="757" t="s">
        <v>644</v>
      </c>
      <c r="B2" s="607"/>
      <c r="D2" s="615"/>
      <c r="F2" s="615"/>
      <c r="H2" s="615"/>
      <c r="J2" s="615"/>
      <c r="L2" s="615"/>
      <c r="N2" s="615"/>
      <c r="P2" s="615"/>
      <c r="Q2" s="126"/>
      <c r="S2" s="118">
        <f>S99-网约车!S6+网约车!S8-出租!S6+出租!S8-公交!S6+公交!S8-班线包车!S5</f>
        <v>0</v>
      </c>
      <c r="T2" s="615"/>
      <c r="U2" s="118"/>
      <c r="W2" s="615"/>
      <c r="Y2" s="615"/>
      <c r="AA2" s="615"/>
      <c r="AC2" s="615"/>
      <c r="AE2" s="615"/>
      <c r="AG2" s="615"/>
      <c r="AI2" s="615"/>
      <c r="AK2" s="615"/>
      <c r="AM2" s="615"/>
      <c r="AO2" s="615"/>
      <c r="AQ2" s="615"/>
      <c r="AR2" s="126"/>
      <c r="AS2" s="615"/>
      <c r="AT2" s="118">
        <f>AT99-网约车!AT6+网约车!AT8-出租!AT6+出租!AT8-公交!AT6+公交!AT8-班线包车!AT5</f>
        <v>0</v>
      </c>
      <c r="AU2" s="574"/>
      <c r="AV2" s="118"/>
      <c r="AW2" s="118"/>
      <c r="AY2" s="615"/>
      <c r="BA2" s="615"/>
      <c r="BC2" s="615"/>
      <c r="BE2" s="615"/>
      <c r="BG2" s="615"/>
      <c r="BI2" s="615"/>
      <c r="BK2" s="615"/>
      <c r="BM2" s="615"/>
      <c r="BN2" s="126"/>
      <c r="BO2" s="615"/>
      <c r="BP2" s="118"/>
      <c r="BQ2" s="574"/>
      <c r="BZ2" s="126"/>
      <c r="CB2" s="118"/>
    </row>
    <row r="3" spans="1:89" ht="28.05" customHeight="1">
      <c r="A3" s="728" t="s">
        <v>1</v>
      </c>
      <c r="B3" s="723" t="s">
        <v>2</v>
      </c>
      <c r="C3" s="609" t="s">
        <v>151</v>
      </c>
      <c r="D3" s="714" t="s">
        <v>410</v>
      </c>
      <c r="E3" s="609" t="s">
        <v>197</v>
      </c>
      <c r="F3" s="714" t="s">
        <v>411</v>
      </c>
      <c r="G3" s="609" t="s">
        <v>198</v>
      </c>
      <c r="H3" s="714" t="s">
        <v>412</v>
      </c>
      <c r="I3" s="609" t="s">
        <v>199</v>
      </c>
      <c r="J3" s="714" t="s">
        <v>413</v>
      </c>
      <c r="K3" s="609" t="s">
        <v>200</v>
      </c>
      <c r="L3" s="714" t="s">
        <v>414</v>
      </c>
      <c r="M3" s="609" t="s">
        <v>201</v>
      </c>
      <c r="N3" s="714" t="s">
        <v>415</v>
      </c>
      <c r="O3" s="609" t="s">
        <v>202</v>
      </c>
      <c r="P3" s="714" t="s">
        <v>416</v>
      </c>
      <c r="Q3" s="609" t="s">
        <v>203</v>
      </c>
      <c r="R3" s="714" t="s">
        <v>417</v>
      </c>
      <c r="S3" s="751" t="s">
        <v>51</v>
      </c>
      <c r="T3" s="753" t="s">
        <v>44</v>
      </c>
      <c r="U3" s="14"/>
      <c r="V3" s="609" t="s">
        <v>13</v>
      </c>
      <c r="W3" s="714" t="s">
        <v>12</v>
      </c>
      <c r="X3" s="609" t="s">
        <v>14</v>
      </c>
      <c r="Y3" s="714" t="s">
        <v>12</v>
      </c>
      <c r="Z3" s="609" t="s">
        <v>15</v>
      </c>
      <c r="AA3" s="714" t="s">
        <v>12</v>
      </c>
      <c r="AB3" s="609" t="s">
        <v>16</v>
      </c>
      <c r="AC3" s="714" t="s">
        <v>12</v>
      </c>
      <c r="AD3" s="609" t="s">
        <v>17</v>
      </c>
      <c r="AE3" s="714" t="s">
        <v>12</v>
      </c>
      <c r="AF3" s="609" t="s">
        <v>18</v>
      </c>
      <c r="AG3" s="714" t="s">
        <v>12</v>
      </c>
      <c r="AH3" s="609" t="s">
        <v>19</v>
      </c>
      <c r="AI3" s="714" t="s">
        <v>12</v>
      </c>
      <c r="AJ3" s="609" t="s">
        <v>20</v>
      </c>
      <c r="AK3" s="714" t="s">
        <v>12</v>
      </c>
      <c r="AL3" s="609" t="s">
        <v>21</v>
      </c>
      <c r="AM3" s="714" t="s">
        <v>12</v>
      </c>
      <c r="AN3" s="609" t="s">
        <v>23</v>
      </c>
      <c r="AO3" s="714" t="s">
        <v>12</v>
      </c>
      <c r="AP3" s="609" t="s">
        <v>25</v>
      </c>
      <c r="AQ3" s="714" t="s">
        <v>12</v>
      </c>
      <c r="AR3" s="609" t="s">
        <v>27</v>
      </c>
      <c r="AS3" s="714" t="s">
        <v>12</v>
      </c>
      <c r="AT3" s="714" t="s">
        <v>29</v>
      </c>
      <c r="AU3" s="714" t="s">
        <v>44</v>
      </c>
      <c r="AV3" s="14"/>
      <c r="AW3" s="14"/>
      <c r="AX3" s="609" t="s">
        <v>31</v>
      </c>
      <c r="AY3" s="714" t="s">
        <v>3</v>
      </c>
      <c r="AZ3" s="609" t="s">
        <v>32</v>
      </c>
      <c r="BA3" s="714" t="s">
        <v>4</v>
      </c>
      <c r="BB3" s="609" t="s">
        <v>33</v>
      </c>
      <c r="BC3" s="714" t="s">
        <v>5</v>
      </c>
      <c r="BD3" s="609" t="s">
        <v>34</v>
      </c>
      <c r="BE3" s="714" t="s">
        <v>6</v>
      </c>
      <c r="BF3" s="609" t="s">
        <v>35</v>
      </c>
      <c r="BG3" s="714" t="s">
        <v>7</v>
      </c>
      <c r="BH3" s="609" t="s">
        <v>36</v>
      </c>
      <c r="BI3" s="714" t="s">
        <v>8</v>
      </c>
      <c r="BJ3" s="609" t="s">
        <v>37</v>
      </c>
      <c r="BK3" s="714" t="s">
        <v>9</v>
      </c>
      <c r="BL3" s="609" t="s">
        <v>38</v>
      </c>
      <c r="BM3" s="714" t="s">
        <v>10</v>
      </c>
      <c r="BN3" s="609" t="s">
        <v>39</v>
      </c>
      <c r="BO3" s="714" t="s">
        <v>22</v>
      </c>
      <c r="BP3" s="609" t="s">
        <v>40</v>
      </c>
      <c r="BQ3" s="714" t="s">
        <v>24</v>
      </c>
      <c r="BR3" s="609" t="s">
        <v>41</v>
      </c>
      <c r="BS3" s="714" t="s">
        <v>26</v>
      </c>
      <c r="BT3" s="609" t="s">
        <v>42</v>
      </c>
      <c r="BU3" s="714" t="s">
        <v>28</v>
      </c>
      <c r="BV3" s="714" t="s">
        <v>51</v>
      </c>
      <c r="BW3" s="714" t="s">
        <v>44</v>
      </c>
      <c r="BX3" s="15"/>
      <c r="BY3" s="609" t="s">
        <v>45</v>
      </c>
      <c r="BZ3" s="609" t="s">
        <v>46</v>
      </c>
      <c r="CA3" s="609" t="s">
        <v>47</v>
      </c>
      <c r="CB3" s="609" t="s">
        <v>48</v>
      </c>
      <c r="CC3" s="609" t="s">
        <v>49</v>
      </c>
      <c r="CD3" s="609" t="s">
        <v>50</v>
      </c>
      <c r="CE3" s="609" t="s">
        <v>152</v>
      </c>
      <c r="CF3" s="609" t="s">
        <v>153</v>
      </c>
      <c r="CG3" s="609" t="s">
        <v>154</v>
      </c>
      <c r="CH3" s="609" t="s">
        <v>465</v>
      </c>
      <c r="CI3" s="609" t="s">
        <v>466</v>
      </c>
      <c r="CJ3" s="609" t="s">
        <v>467</v>
      </c>
      <c r="CK3" s="714" t="s">
        <v>51</v>
      </c>
    </row>
    <row r="4" spans="1:89" ht="35.25" customHeight="1">
      <c r="A4" s="729"/>
      <c r="B4" s="662"/>
      <c r="C4" s="598"/>
      <c r="D4" s="715"/>
      <c r="E4" s="598"/>
      <c r="F4" s="715"/>
      <c r="G4" s="598"/>
      <c r="H4" s="715"/>
      <c r="I4" s="598"/>
      <c r="J4" s="715"/>
      <c r="K4" s="598"/>
      <c r="L4" s="715"/>
      <c r="M4" s="598"/>
      <c r="N4" s="715"/>
      <c r="O4" s="598"/>
      <c r="P4" s="715"/>
      <c r="Q4" s="598"/>
      <c r="R4" s="696"/>
      <c r="S4" s="598"/>
      <c r="T4" s="715"/>
      <c r="U4" s="16"/>
      <c r="V4" s="598"/>
      <c r="W4" s="715"/>
      <c r="X4" s="598"/>
      <c r="Y4" s="715"/>
      <c r="Z4" s="598"/>
      <c r="AA4" s="715"/>
      <c r="AB4" s="598"/>
      <c r="AC4" s="715"/>
      <c r="AD4" s="598"/>
      <c r="AE4" s="715"/>
      <c r="AF4" s="598"/>
      <c r="AG4" s="715"/>
      <c r="AH4" s="598"/>
      <c r="AI4" s="715"/>
      <c r="AJ4" s="598"/>
      <c r="AK4" s="715"/>
      <c r="AL4" s="598"/>
      <c r="AM4" s="715"/>
      <c r="AN4" s="598"/>
      <c r="AO4" s="715"/>
      <c r="AP4" s="598"/>
      <c r="AQ4" s="715"/>
      <c r="AR4" s="598"/>
      <c r="AS4" s="715"/>
      <c r="AT4" s="696"/>
      <c r="AU4" s="715"/>
      <c r="AV4" s="16"/>
      <c r="AW4" s="566" t="e">
        <f>AW5-AW9-公交!#REF!-出租!#REF!-班线包车!AV4</f>
        <v>#REF!</v>
      </c>
      <c r="AX4" s="598"/>
      <c r="AY4" s="715"/>
      <c r="AZ4" s="598"/>
      <c r="BA4" s="715"/>
      <c r="BB4" s="598"/>
      <c r="BC4" s="715"/>
      <c r="BD4" s="598"/>
      <c r="BE4" s="715"/>
      <c r="BF4" s="598"/>
      <c r="BG4" s="715"/>
      <c r="BH4" s="598"/>
      <c r="BI4" s="715"/>
      <c r="BJ4" s="598"/>
      <c r="BK4" s="715"/>
      <c r="BL4" s="598"/>
      <c r="BM4" s="715"/>
      <c r="BN4" s="598"/>
      <c r="BO4" s="715"/>
      <c r="BP4" s="598"/>
      <c r="BQ4" s="715"/>
      <c r="BR4" s="598"/>
      <c r="BS4" s="715"/>
      <c r="BT4" s="598"/>
      <c r="BU4" s="715"/>
      <c r="BV4" s="696"/>
      <c r="BW4" s="715"/>
      <c r="BX4" s="15"/>
      <c r="BY4" s="598"/>
      <c r="BZ4" s="598"/>
      <c r="CA4" s="598"/>
      <c r="CB4" s="598"/>
      <c r="CC4" s="598"/>
      <c r="CD4" s="598"/>
      <c r="CE4" s="598"/>
      <c r="CF4" s="598"/>
      <c r="CG4" s="598"/>
      <c r="CH4" s="598"/>
      <c r="CI4" s="598"/>
      <c r="CJ4" s="598"/>
      <c r="CK4" s="696"/>
    </row>
    <row r="5" spans="1:89" s="11" customFormat="1" ht="27" customHeight="1">
      <c r="A5" s="730" t="s">
        <v>80</v>
      </c>
      <c r="B5" s="17" t="s">
        <v>645</v>
      </c>
      <c r="C5" s="112">
        <f>C6+C7+C8+C9</f>
        <v>3733.7901000000015</v>
      </c>
      <c r="D5" s="19">
        <f t="shared" ref="D5:D36" si="0">C5/V5-1</f>
        <v>0.10334819696445852</v>
      </c>
      <c r="E5" s="112">
        <f>E6+E7+E8+E9</f>
        <v>3777.8315000000002</v>
      </c>
      <c r="F5" s="19">
        <f t="shared" ref="F5:F36" si="1">E5/X5-1</f>
        <v>8.9489584528350985E-2</v>
      </c>
      <c r="G5" s="112">
        <f>G6+G7+G8+G9</f>
        <v>3874.4356999999977</v>
      </c>
      <c r="H5" s="19">
        <f t="shared" ref="H5:H36" si="2">G5/Z5-1</f>
        <v>9.1624314631268078E-2</v>
      </c>
      <c r="I5" s="112">
        <f>I6+I7+I8+I9</f>
        <v>3959.2492999999977</v>
      </c>
      <c r="J5" s="19">
        <f t="shared" ref="J5:J36" si="3">I5/AB5-1</f>
        <v>5.9209054209147682E-2</v>
      </c>
      <c r="K5" s="112">
        <f>K6+K7+K8+K9</f>
        <v>4115.8699000000051</v>
      </c>
      <c r="L5" s="19">
        <f t="shared" ref="L5:L36" si="4">K5/AD5-1</f>
        <v>4.9530720500626124E-2</v>
      </c>
      <c r="M5" s="112">
        <f>M6+M7+M8+M9</f>
        <v>4034.9928</v>
      </c>
      <c r="N5" s="19">
        <f t="shared" ref="N5:N36" si="5">M5/AF5-1</f>
        <v>7.8354874902326177E-2</v>
      </c>
      <c r="O5" s="112">
        <f>O6+O7+O8+O9</f>
        <v>4028.3212999999996</v>
      </c>
      <c r="P5" s="19">
        <f t="shared" ref="P5:P36" si="6">O5/AH5-1</f>
        <v>1.6224285717276521E-2</v>
      </c>
      <c r="Q5" s="126"/>
      <c r="R5" s="126"/>
      <c r="S5" s="556">
        <f t="shared" ref="S5:S36" si="7">E5+C5+G5+I5+K5+M5+O5+Q5</f>
        <v>27524.490600000001</v>
      </c>
      <c r="T5" s="66">
        <f t="shared" ref="T5:T36" si="8">S5/SUM(V5,X5,Z5,AB5,AD5,AF5,AH5,AJ5)-1</f>
        <v>-7.6257265069022195E-2</v>
      </c>
      <c r="U5" s="19"/>
      <c r="V5" s="112">
        <f>V6+V7+V8+V9</f>
        <v>3384.0541999999987</v>
      </c>
      <c r="W5" s="19">
        <f t="shared" ref="W5:W12" si="9">V5/AX5-1</f>
        <v>8.7070616794438171E-2</v>
      </c>
      <c r="X5" s="112">
        <f>X6+X7+X8+X9</f>
        <v>3467.5241999999976</v>
      </c>
      <c r="Y5" s="19">
        <f t="shared" ref="Y5:Y12" si="10">X5/AZ5-1</f>
        <v>0.16521986629720309</v>
      </c>
      <c r="Z5" s="112">
        <f>Z6+Z7+Z8+Z9</f>
        <v>3549.2390999999993</v>
      </c>
      <c r="AA5" s="19">
        <f t="shared" ref="AA5:AA12" si="11">Z5/BB5-1</f>
        <v>0.1796961348691728</v>
      </c>
      <c r="AB5" s="112">
        <f>AB6+AB7+AB8+AB9</f>
        <v>3737.929999999998</v>
      </c>
      <c r="AC5" s="19">
        <f t="shared" ref="AC5:AC12" si="12">AB5/BD5-1</f>
        <v>0.17396321921315594</v>
      </c>
      <c r="AD5" s="112">
        <f>AD6+AD7+AD8+AD9</f>
        <v>3921.628799999999</v>
      </c>
      <c r="AE5" s="19">
        <f t="shared" ref="AE5:AE12" si="13">AD5/BF5-1</f>
        <v>0.20149476174373859</v>
      </c>
      <c r="AF5" s="112">
        <f>AF6+AF7+AF8+AF9</f>
        <v>3741.8042000000009</v>
      </c>
      <c r="AG5" s="19">
        <f t="shared" ref="AG5:AG12" si="14">AF5/BH5-1</f>
        <v>0.17812764311355456</v>
      </c>
      <c r="AH5" s="112">
        <f>AH6+AH7+AH8+AH9</f>
        <v>3964.0081000000014</v>
      </c>
      <c r="AI5" s="19">
        <f t="shared" ref="AI5:AI12" si="15">AH5/BJ5-1</f>
        <v>0.22492765324457964</v>
      </c>
      <c r="AJ5" s="112">
        <f>AJ6+AJ7+AJ8+AJ9</f>
        <v>4030.5173000000009</v>
      </c>
      <c r="AK5" s="19">
        <f t="shared" ref="AK5:AK12" si="16">AJ5/BL5-1</f>
        <v>0.23812802972207248</v>
      </c>
      <c r="AL5" s="112">
        <f>AL6+AL7+AL8+AL9</f>
        <v>3878.9900999999986</v>
      </c>
      <c r="AM5" s="19">
        <f t="shared" ref="AM5:AM12" si="17">AL5/BN5-1</f>
        <v>0.21492284233662673</v>
      </c>
      <c r="AN5" s="112">
        <f>AN6+AN7+AN8+AN9</f>
        <v>4073.283099999996</v>
      </c>
      <c r="AO5" s="19">
        <f t="shared" ref="AO5:AO12" si="18">AN5/BP5-1</f>
        <v>0.12144486352003625</v>
      </c>
      <c r="AP5" s="112">
        <f>AP6+AP7+AP8+AP9</f>
        <v>3878.0670000000018</v>
      </c>
      <c r="AQ5" s="19">
        <f t="shared" ref="AQ5:AQ12" si="19">AP5/BR5-1</f>
        <v>0.12714856075817305</v>
      </c>
      <c r="AR5" s="112">
        <f>AR6+AR7+AR8+AR9</f>
        <v>3848.3480000000009</v>
      </c>
      <c r="AS5" s="19">
        <f t="shared" ref="AS5:AS12" si="20">AR5/BT5-1</f>
        <v>0.17651518732139571</v>
      </c>
      <c r="AT5" s="112">
        <f t="shared" ref="AT5:AT36" si="21">X5+V5+Z5+AB5+AD5+AF5+AH5+AJ5+AL5+AN5+AP5+AR5</f>
        <v>45475.39409999999</v>
      </c>
      <c r="AU5" s="19">
        <f t="shared" ref="AU5:AU36" si="22">AT5/SUM(AX5,AZ5,BB5,BD5,BF5,BH5,BJ5,BL5,BN5,BP5,BR5,BT5)-1</f>
        <v>0.17357409099745191</v>
      </c>
      <c r="AV5" s="20"/>
      <c r="AW5" s="540">
        <f t="shared" ref="AW5:AW36" si="23">AX5+AZ5+BB5+BD5+BF5+BH5+BJ5+BL5+BN5+BP5+BR5</f>
        <v>35478.515299999999</v>
      </c>
      <c r="AX5" s="540">
        <f>AX6+AX7+AX8+AX9</f>
        <v>3113.0031000000008</v>
      </c>
      <c r="AY5" s="20">
        <f>AX5/BY5-1</f>
        <v>0.15683681515598158</v>
      </c>
      <c r="AZ5" s="540">
        <f>AZ6+AZ7+AZ8+AZ9</f>
        <v>2975.8540000000003</v>
      </c>
      <c r="BA5" s="20">
        <f>AZ5/BZ5-1</f>
        <v>6.9993920920441433E-4</v>
      </c>
      <c r="BB5" s="540">
        <f>BB6+BB7+BB8+BB9</f>
        <v>3008.604499999999</v>
      </c>
      <c r="BC5" s="20">
        <f>BB5/CA5-1</f>
        <v>-6.3399648727141211E-2</v>
      </c>
      <c r="BD5" s="540">
        <f>BD6+BD7+BD8+BD9</f>
        <v>3184.0265000000004</v>
      </c>
      <c r="BE5" s="20">
        <f>BD5/CB5-1</f>
        <v>-3.5378940079928922E-2</v>
      </c>
      <c r="BF5" s="540">
        <f>BF6+BF7+BF8+BF9</f>
        <v>3263.9583000000007</v>
      </c>
      <c r="BG5" s="20">
        <f>BF5/CC5-1</f>
        <v>-1.4588443673816398E-2</v>
      </c>
      <c r="BH5" s="540">
        <f>BH6+BH7+BH8+BH9</f>
        <v>3176.0601000000006</v>
      </c>
      <c r="BI5" s="20">
        <f>BH5/CD5-1</f>
        <v>-1.9621158039480391E-2</v>
      </c>
      <c r="BJ5" s="540">
        <f>BJ6+BJ7+BJ8+BJ9</f>
        <v>3236.1161000000002</v>
      </c>
      <c r="BK5" s="20">
        <f>BJ5/CE5-1</f>
        <v>-2.7601835747349313E-2</v>
      </c>
      <c r="BL5" s="540">
        <f>BL6+BL7+BL8+BL9</f>
        <v>3255.3315999999995</v>
      </c>
      <c r="BM5" s="20">
        <f>BL5/CF5-1</f>
        <v>-2.8351080959003183E-2</v>
      </c>
      <c r="BN5" s="540">
        <f>BN6+BN7+BN8+BN9</f>
        <v>3192.7871999999988</v>
      </c>
      <c r="BO5" s="20">
        <f>BN5/CG5-1</f>
        <v>-9.0492896601080952E-3</v>
      </c>
      <c r="BP5" s="540">
        <f>BP6+BP7+BP8+BP9</f>
        <v>3632.1741999999995</v>
      </c>
      <c r="BQ5" s="20">
        <f>BP5/CH5-1</f>
        <v>9.7087529371055359E-2</v>
      </c>
      <c r="BR5" s="540">
        <f>BR6+BR7+BR8+BR9</f>
        <v>3440.5997000000002</v>
      </c>
      <c r="BS5" s="20">
        <f>BR5/CI5-1</f>
        <v>7.4753105237380879E-2</v>
      </c>
      <c r="BT5" s="540">
        <f>BT6+BT7+BT8+BT9</f>
        <v>3270.9717999999984</v>
      </c>
      <c r="BU5" s="20">
        <f>BT5/CJ5-1</f>
        <v>2.6777463324250128E-2</v>
      </c>
      <c r="BV5" s="540">
        <f t="shared" ref="BV5:BV36" si="24">AX5+AZ5+BB5+BD5+BF5+BH5+BJ5+BL5+BN5+BP5+BR5+BT5</f>
        <v>38749.487099999998</v>
      </c>
      <c r="BW5" s="20">
        <f>BV5/CK5-1</f>
        <v>1.1006279913015948E-2</v>
      </c>
      <c r="BX5" s="22"/>
      <c r="BY5" s="540">
        <f t="shared" ref="BY5:CJ5" si="25">BY6+BY7+BY8+BY9</f>
        <v>2690.9613000000008</v>
      </c>
      <c r="BZ5" s="540">
        <f t="shared" si="25"/>
        <v>2973.772539999999</v>
      </c>
      <c r="CA5" s="540">
        <f t="shared" si="25"/>
        <v>3212.2606999999998</v>
      </c>
      <c r="CB5" s="540">
        <f t="shared" si="25"/>
        <v>3300.8055000000004</v>
      </c>
      <c r="CC5" s="540">
        <f t="shared" si="25"/>
        <v>3312.2792999999988</v>
      </c>
      <c r="CD5" s="540">
        <f t="shared" si="25"/>
        <v>3239.6252999999997</v>
      </c>
      <c r="CE5" s="540">
        <f t="shared" si="25"/>
        <v>3327.9742999999999</v>
      </c>
      <c r="CF5" s="540">
        <f t="shared" si="25"/>
        <v>3350.3166999999999</v>
      </c>
      <c r="CG5" s="540">
        <f t="shared" si="25"/>
        <v>3221.9435000000012</v>
      </c>
      <c r="CH5" s="540">
        <f t="shared" si="25"/>
        <v>3310.742400000001</v>
      </c>
      <c r="CI5" s="540">
        <f t="shared" si="25"/>
        <v>3201.293099999999</v>
      </c>
      <c r="CJ5" s="540">
        <f t="shared" si="25"/>
        <v>3185.6677000000004</v>
      </c>
      <c r="CK5" s="540">
        <f>BY5+BZ5+CA5+CB5+CC5+CD5+CE5+CF5+CG5+CH5+CI5+CJ5</f>
        <v>38327.642339999999</v>
      </c>
    </row>
    <row r="6" spans="1:89" s="12" customFormat="1" ht="27" customHeight="1">
      <c r="A6" s="729"/>
      <c r="B6" s="17" t="s">
        <v>646</v>
      </c>
      <c r="C6" s="112">
        <f>C11+C16+C21+C26+C31+C36+C41+C46+C51+C56+C61+C66+C71+C76+C81+C86+C91</f>
        <v>1473.3801000000003</v>
      </c>
      <c r="D6" s="19">
        <f t="shared" si="0"/>
        <v>-0.12721904917838145</v>
      </c>
      <c r="E6" s="112">
        <f>E11+E16+E21+E26+E31+E36+E41+E46+E51+E56+E61+E66+E71+E76+E81+E86+E91</f>
        <v>1543.1715000000002</v>
      </c>
      <c r="F6" s="19">
        <f t="shared" si="1"/>
        <v>-0.10274164238291383</v>
      </c>
      <c r="G6" s="112">
        <f>G11+G16+G21+G26+G31+G36+G41+G46+G51+G56+G61+G66+G71+G76+G81+G86+G91</f>
        <v>1575.6656999999996</v>
      </c>
      <c r="H6" s="19">
        <f t="shared" si="2"/>
        <v>-8.4920335461790453E-2</v>
      </c>
      <c r="I6" s="112">
        <f>I11+I16+I21+I26+I31+I36+I41+I46+I51+I56+I61+I66+I71+I76+I81+I86+I91</f>
        <v>1662.9693</v>
      </c>
      <c r="J6" s="19">
        <f t="shared" si="3"/>
        <v>-8.8619147571889711E-2</v>
      </c>
      <c r="K6" s="112">
        <f>K11+K16+K21+K26+K31+K36+K41+K46+K51+K56+K61+K66+K71+K76+K81+K86+K91</f>
        <v>1699.6399000000001</v>
      </c>
      <c r="L6" s="19">
        <f t="shared" si="4"/>
        <v>-6.1915076717384721E-2</v>
      </c>
      <c r="M6" s="112">
        <f>M11+M16+M21+M26+M31+M36+M41+M46+M51+M56+M61+M66+M71+M76+M81+M86+M91</f>
        <v>1618.5128000000002</v>
      </c>
      <c r="N6" s="19">
        <f t="shared" si="5"/>
        <v>-5.7932968197209167E-2</v>
      </c>
      <c r="O6" s="112">
        <f>O11+O16+O21+O26+O31+O36+O41+O46+O51+O56+O61+O66+O71+O76+O81+O86+O91</f>
        <v>1631.2012999999999</v>
      </c>
      <c r="P6" s="19">
        <f t="shared" si="6"/>
        <v>-8.4565804104085096E-2</v>
      </c>
      <c r="Q6" s="126"/>
      <c r="R6" s="126"/>
      <c r="S6" s="556">
        <f t="shared" si="7"/>
        <v>11204.5406</v>
      </c>
      <c r="T6" s="66">
        <f t="shared" si="8"/>
        <v>-0.20258656651360085</v>
      </c>
      <c r="U6" s="19"/>
      <c r="V6" s="112">
        <f>V11+V16+V21+V26+V31+V36+V41+V46+V51+V56+V61+V66+V71+V76+V81+V86+V91</f>
        <v>1688.1441999999997</v>
      </c>
      <c r="W6" s="19">
        <f t="shared" si="9"/>
        <v>0.19049972105335256</v>
      </c>
      <c r="X6" s="112">
        <f>X11+X16+X21+X26+X31+X36+X41+X46+X51+X56+X61+X66+X71+X76+X81+X86+X91</f>
        <v>1719.8742000000002</v>
      </c>
      <c r="Y6" s="19">
        <f t="shared" si="10"/>
        <v>0.17058446384671311</v>
      </c>
      <c r="Z6" s="112">
        <f>Z11+Z16+Z21+Z26+Z31+Z36+Z41+Z46+Z51+Z56+Z61+Z66+Z71+Z76+Z81+Z86+Z91</f>
        <v>1721.8891000000001</v>
      </c>
      <c r="AA6" s="19">
        <f t="shared" si="11"/>
        <v>0.1961596079789405</v>
      </c>
      <c r="AB6" s="112">
        <f>AB11+AB16+AB21+AB26+AB31+AB36+AB41+AB46+AB51+AB56+AB61+AB66+AB71+AB76+AB81+AB86+AB91</f>
        <v>1824.67</v>
      </c>
      <c r="AC6" s="19">
        <f t="shared" si="12"/>
        <v>0.17712557169459031</v>
      </c>
      <c r="AD6" s="112">
        <f>AD11+AD16+AD21+AD26+AD31+AD36+AD41+AD46+AD51+AD56+AD61+AD66+AD71+AD76+AD81+AD86+AD91</f>
        <v>1811.8188</v>
      </c>
      <c r="AE6" s="19">
        <f t="shared" si="13"/>
        <v>0.12917685307447568</v>
      </c>
      <c r="AF6" s="112">
        <f>AF11+AF16+AF21+AF26+AF31+AF36+AF41+AF46+AF51+AF56+AF61+AF66+AF71+AF76+AF81+AF86+AF91</f>
        <v>1718.0441999999998</v>
      </c>
      <c r="AG6" s="19">
        <f t="shared" si="14"/>
        <v>0.12894782338479693</v>
      </c>
      <c r="AH6" s="112">
        <f>AH11+AH16+AH21+AH26+AH31+AH36+AH41+AH46+AH51+AH56+AH61+AH66+AH71+AH76+AH81+AH86+AH91</f>
        <v>1781.8881000000003</v>
      </c>
      <c r="AI6" s="19">
        <f t="shared" si="15"/>
        <v>0.15186727018303903</v>
      </c>
      <c r="AJ6" s="112">
        <f>AJ11+AJ16+AJ21+AJ26+AJ31+AJ36+AJ41+AJ46+AJ51+AJ56+AJ61+AJ66+AJ71+AJ76+AJ81+AJ86+AJ91</f>
        <v>1784.7773</v>
      </c>
      <c r="AK6" s="19">
        <f t="shared" si="16"/>
        <v>0.10854934212896339</v>
      </c>
      <c r="AL6" s="112">
        <f>AL11+AL16+AL21+AL26+AL31+AL36+AL41+AL46+AL51+AL56+AL61+AL66+AL71+AL76+AL81+AL86+AL91</f>
        <v>1666.8000999999999</v>
      </c>
      <c r="AM6" s="19">
        <f t="shared" si="17"/>
        <v>9.7418538339724803E-2</v>
      </c>
      <c r="AN6" s="112">
        <f>AN11+AN16+AN21+AN26+AN31+AN36+AN41+AN46+AN51+AN56+AN61+AN66+AN71+AN76+AN81+AN86+AN91</f>
        <v>1723.7631000000001</v>
      </c>
      <c r="AO6" s="19">
        <f t="shared" si="18"/>
        <v>-8.5402999547626202E-2</v>
      </c>
      <c r="AP6" s="112">
        <f>AP11+AP16+AP21+AP26+AP31+AP36+AP41+AP46+AP51+AP56+AP61+AP66+AP71+AP76+AP81+AP86+AP91</f>
        <v>1638.5169999999998</v>
      </c>
      <c r="AQ6" s="19">
        <f t="shared" si="19"/>
        <v>-6.5487994140553396E-2</v>
      </c>
      <c r="AR6" s="112">
        <f>AR11+AR16+AR21+AR26+AR31+AR36+AR41+AR46+AR51+AR56+AR61+AR66+AR71+AR76+AR81+AR86+AR91</f>
        <v>1550.3680000000004</v>
      </c>
      <c r="AS6" s="19">
        <f t="shared" si="20"/>
        <v>-6.0019457222787342E-2</v>
      </c>
      <c r="AT6" s="112">
        <f t="shared" si="21"/>
        <v>20630.554100000001</v>
      </c>
      <c r="AU6" s="19">
        <f t="shared" si="22"/>
        <v>8.7738374850000467E-2</v>
      </c>
      <c r="AV6" s="20"/>
      <c r="AW6" s="540">
        <f t="shared" si="23"/>
        <v>17317.105299999999</v>
      </c>
      <c r="AX6" s="112">
        <f>AX11+AX16+AX21+AX26+AX31+AX36+AX41+AX46+AX51+AX56+AX61+AX66+AX71+AX76+AX81+AX86+AX91</f>
        <v>1418.0131000000001</v>
      </c>
      <c r="AY6" s="19">
        <f>AX6/BY6-1</f>
        <v>5.9400017485544687E-4</v>
      </c>
      <c r="AZ6" s="112">
        <f>AZ11+AZ16+AZ21+AZ26+AZ31+AZ36+AZ41+AZ46+AZ51+AZ56+AZ61+AZ66+AZ71+AZ76+AZ81+AZ86+AZ91</f>
        <v>1469.2439999999999</v>
      </c>
      <c r="BA6" s="19">
        <f>AZ6/BZ6-1</f>
        <v>-7.5777263503067349E-3</v>
      </c>
      <c r="BB6" s="112">
        <f>BB11+BB16+BB21+BB26+BB31+BB36+BB41+BB46+BB51+BB56+BB61+BB66+BB71+BB76+BB81+BB86+BB91</f>
        <v>1439.5144999999995</v>
      </c>
      <c r="BC6" s="19">
        <f>BB6/CA6-1</f>
        <v>-7.0105521127448722E-2</v>
      </c>
      <c r="BD6" s="112">
        <f>BD11+BD16+BD21+BD26+BD31+BD36+BD41+BD46+BD51+BD56+BD61+BD66+BD71+BD76+BD81+BD86+BD91</f>
        <v>1550.1064999999996</v>
      </c>
      <c r="BE6" s="19">
        <f>BD6/CB6-1</f>
        <v>-3.7036749433366323E-2</v>
      </c>
      <c r="BF6" s="112">
        <f>BF11+BF16+BF21+BF26+BF31+BF36+BF41+BF46+BF51+BF56+BF61+BF66+BF71+BF76+BF81+BF86+BF91</f>
        <v>1604.5483000000004</v>
      </c>
      <c r="BG6" s="19">
        <f>BF6/CC6-1</f>
        <v>-1.3071109084620391E-2</v>
      </c>
      <c r="BH6" s="112">
        <f>BH11+BH16+BH21+BH26+BH31+BH36+BH41+BH46+BH51+BH56+BH61+BH66+BH71+BH76+BH81+BH86+BH91</f>
        <v>1521.8100999999997</v>
      </c>
      <c r="BI6" s="19">
        <f>BH6/CD6-1</f>
        <v>-4.844363916807104E-2</v>
      </c>
      <c r="BJ6" s="112">
        <f>BJ11+BJ16+BJ21+BJ26+BJ31+BJ36+BJ41+BJ46+BJ51+BJ56+BJ61+BJ66+BJ71+BJ76+BJ81+BJ86+BJ91</f>
        <v>1546.9561000000001</v>
      </c>
      <c r="BK6" s="19">
        <f>BJ6/CE6-1</f>
        <v>-7.9775770623408016E-2</v>
      </c>
      <c r="BL6" s="112">
        <f>BL11+BL16+BL21+BL26+BL31+BL36+BL41+BL46+BL51+BL56+BL61+BL66+BL71+BL76+BL81+BL86+BL91</f>
        <v>1610.0116000000003</v>
      </c>
      <c r="BM6" s="19">
        <f>BL6/CF6-1</f>
        <v>-4.7396194594136465E-2</v>
      </c>
      <c r="BN6" s="112">
        <f>BN11+BN16+BN21+BN26+BN31+BN36+BN41+BN46+BN51+BN56+BN61+BN66+BN71+BN76+BN81+BN86+BN91</f>
        <v>1518.8371999999997</v>
      </c>
      <c r="BO6" s="19">
        <f>BN6/CG6-1</f>
        <v>-2.464421224193114E-2</v>
      </c>
      <c r="BP6" s="112">
        <f>BP11+BP16+BP21+BP26+BP31+BP36+BP41+BP46+BP51+BP56+BP61+BP66+BP71+BP76+BP81+BP86+BP91</f>
        <v>1884.7242000000003</v>
      </c>
      <c r="BQ6" s="19">
        <f>BP6/CH6-1</f>
        <v>0.15600131601028111</v>
      </c>
      <c r="BR6" s="112">
        <f>BR11+BR16+BR21+BR26+BR31+BR36+BR41+BR46+BR51+BR56+BR61+BR66+BR71+BR76+BR81+BR86+BR91</f>
        <v>1753.3396999999995</v>
      </c>
      <c r="BS6" s="19">
        <f>BR6/CI6-1</f>
        <v>0.16332229309099833</v>
      </c>
      <c r="BT6" s="112">
        <f>BT11+BT16+BT21+BT26+BT31+BT36+BT41+BT46+BT51+BT56+BT61+BT66+BT71+BT76+BT81+BT86+BT91</f>
        <v>1649.3617999999999</v>
      </c>
      <c r="BU6" s="19">
        <f>BT6/CJ6-1</f>
        <v>0.17257290307096218</v>
      </c>
      <c r="BV6" s="112">
        <f t="shared" si="24"/>
        <v>18966.467099999998</v>
      </c>
      <c r="BW6" s="19">
        <f>BV6/CK6-1</f>
        <v>1.1379728608100992E-2</v>
      </c>
      <c r="BX6" s="23"/>
      <c r="BY6" s="137">
        <v>1417.1713</v>
      </c>
      <c r="BZ6" s="137">
        <v>1480.46254</v>
      </c>
      <c r="CA6" s="137">
        <v>1548.0407</v>
      </c>
      <c r="CB6" s="137">
        <v>1609.7255</v>
      </c>
      <c r="CC6" s="137">
        <v>1625.7992999999999</v>
      </c>
      <c r="CD6" s="137">
        <v>1599.2853</v>
      </c>
      <c r="CE6" s="137">
        <v>1681.0643</v>
      </c>
      <c r="CF6" s="137">
        <v>1690.1167</v>
      </c>
      <c r="CG6" s="137">
        <v>1557.2135000000001</v>
      </c>
      <c r="CH6" s="137">
        <v>1630.3824</v>
      </c>
      <c r="CI6" s="137">
        <v>1507.1831</v>
      </c>
      <c r="CJ6" s="137">
        <v>1406.6177</v>
      </c>
      <c r="CK6" s="112">
        <f>BY6+BZ6+CA6+CB6+CC6+CD6+CE6+CF6+CG6+CH6+CI6+CJ6</f>
        <v>18753.06234</v>
      </c>
    </row>
    <row r="7" spans="1:89" s="12" customFormat="1" ht="27" customHeight="1">
      <c r="A7" s="729"/>
      <c r="B7" s="17" t="s">
        <v>647</v>
      </c>
      <c r="C7" s="112">
        <f>C12+C17+C22+C27+C32+C37+C42+C47+C52+C57+C62+C67+C72+C77+C82+C87+C92</f>
        <v>1391.1899999999996</v>
      </c>
      <c r="D7" s="19">
        <f t="shared" si="0"/>
        <v>0.2162559121547778</v>
      </c>
      <c r="E7" s="112">
        <f>E12+E17+E22+E27+E32+E37+E42+E47+E52+E57+E62+E67+E72+E77+E82+E87+E92</f>
        <v>1389.6499999999996</v>
      </c>
      <c r="F7" s="19">
        <f t="shared" si="1"/>
        <v>0.21204852903979909</v>
      </c>
      <c r="G7" s="112">
        <f>G12+G17+G22+G27+G32+G37+G42+G47+G52+G57+G62+G67+G72+G77+G82+G87+G92</f>
        <v>1437.57</v>
      </c>
      <c r="H7" s="19">
        <f t="shared" si="2"/>
        <v>0.15719356993938716</v>
      </c>
      <c r="I7" s="112">
        <f>I12+I17+I22+I27+I32+I37+I42+I47+I52+I57+I62+I67+I72+I77+I82+I87+I92</f>
        <v>1462.0800000000002</v>
      </c>
      <c r="J7" s="19">
        <f t="shared" si="3"/>
        <v>0.13452987871592592</v>
      </c>
      <c r="K7" s="112">
        <f>K12+K17+K22+K27+K32+K37+K42+K47+K52+K57+K62+K67+K72+K77+K82+K87+K92</f>
        <v>1529.4200000000003</v>
      </c>
      <c r="L7" s="19">
        <f t="shared" si="4"/>
        <v>0.10417869931847101</v>
      </c>
      <c r="M7" s="112">
        <f>M12+M17+M22+M27+M32+M37+M42+M47+M52+M57+M62+M67+M72+M77+M82+M87+M92</f>
        <v>1517.5200000000004</v>
      </c>
      <c r="N7" s="19">
        <f t="shared" si="5"/>
        <v>0.10128814543343445</v>
      </c>
      <c r="O7" s="112">
        <f>O12+O17+O22+O27+O32+O37+O42+O47+O52+O57+O62+O67+O72+O77+O82+O87+O92</f>
        <v>1466.6599999999999</v>
      </c>
      <c r="P7" s="19">
        <f t="shared" si="6"/>
        <v>9.1070047015413547E-2</v>
      </c>
      <c r="Q7" s="126"/>
      <c r="R7" s="126"/>
      <c r="S7" s="556">
        <f t="shared" si="7"/>
        <v>10194.09</v>
      </c>
      <c r="T7" s="66">
        <f t="shared" si="8"/>
        <v>-8.2364100693174125E-3</v>
      </c>
      <c r="U7" s="19"/>
      <c r="V7" s="112">
        <f>V12+V17+V22+V27+V32+V37+V42+V47+V52+V57+V62+V67+V72+V77+V82+V87+V92</f>
        <v>1143.8300000000002</v>
      </c>
      <c r="W7" s="19">
        <f t="shared" si="9"/>
        <v>4.8952267412535777E-2</v>
      </c>
      <c r="X7" s="112">
        <f>X12+X17+X22+X27+X32+X37+X42+X47+X52+X57+X62+X67+X72+X77+X82+X87+X92</f>
        <v>1146.5299999999991</v>
      </c>
      <c r="Y7" s="19">
        <f t="shared" si="10"/>
        <v>0.13895594297918756</v>
      </c>
      <c r="Z7" s="112">
        <f>Z12+Z17+Z22+Z27+Z32+Z37+Z42+Z47+Z52+Z57+Z62+Z67+Z72+Z77+Z82+Z87+Z92</f>
        <v>1242.2899999999988</v>
      </c>
      <c r="AA7" s="19">
        <f t="shared" si="11"/>
        <v>0.18580987562402673</v>
      </c>
      <c r="AB7" s="112">
        <f>AB12+AB17+AB22+AB27+AB32+AB37+AB42+AB47+AB52+AB57+AB62+AB67+AB72+AB77+AB82+AB87+AB92</f>
        <v>1288.7099999999994</v>
      </c>
      <c r="AC7" s="19">
        <f t="shared" si="12"/>
        <v>0.15587665482725144</v>
      </c>
      <c r="AD7" s="112">
        <f>AD12+AD17+AD22+AD27+AD32+AD37+AD42+AD47+AD52+AD57+AD62+AD67+AD72+AD77+AD82+AD87+AD92</f>
        <v>1385.12</v>
      </c>
      <c r="AE7" s="19">
        <f t="shared" si="13"/>
        <v>0.24210413042308576</v>
      </c>
      <c r="AF7" s="112">
        <f>AF12+AF17+AF22+AF27+AF32+AF37+AF42+AF47+AF52+AF57+AF62+AF67+AF72+AF77+AF82+AF87+AF92</f>
        <v>1377.9499999999994</v>
      </c>
      <c r="AG7" s="19">
        <f t="shared" si="14"/>
        <v>0.26878383853264931</v>
      </c>
      <c r="AH7" s="112">
        <f>AH12+AH17+AH22+AH27+AH32+AH37+AH42+AH47+AH52+AH57+AH62+AH67+AH72+AH77+AH82+AH87+AH92</f>
        <v>1344.2400000000002</v>
      </c>
      <c r="AI7" s="19">
        <f t="shared" si="15"/>
        <v>0.22633970113306678</v>
      </c>
      <c r="AJ7" s="112">
        <f>AJ12+AJ17+AJ22+AJ27+AJ32+AJ37+AJ42+AJ47+AJ52+AJ57+AJ62+AJ67+AJ72+AJ77+AJ82+AJ87+AJ92</f>
        <v>1350.0800000000002</v>
      </c>
      <c r="AK7" s="19">
        <f t="shared" si="16"/>
        <v>0.23069069561809008</v>
      </c>
      <c r="AL7" s="112">
        <f>AL12+AL17+AL22+AL27+AL32+AL37+AL42+AL47+AL52+AL57+AL62+AL67+AL72+AL77+AL82+AL87+AL92</f>
        <v>1339.7399999999991</v>
      </c>
      <c r="AM7" s="19">
        <f t="shared" si="17"/>
        <v>0.22356271975889208</v>
      </c>
      <c r="AN7" s="112">
        <f>AN12+AN17+AN22+AN27+AN32+AN37+AN42+AN47+AN52+AN57+AN62+AN67+AN72+AN77+AN82+AN87+AN92</f>
        <v>1426.4199999999996</v>
      </c>
      <c r="AO7" s="19">
        <f t="shared" si="18"/>
        <v>0.23283953604950658</v>
      </c>
      <c r="AP7" s="112">
        <f>AP12+AP17+AP22+AP27+AP32+AP37+AP42+AP47+AP52+AP57+AP62+AP67+AP72+AP77+AP82+AP87+AP92</f>
        <v>1369.5100000000009</v>
      </c>
      <c r="AQ7" s="19">
        <f t="shared" si="19"/>
        <v>0.2315183669799028</v>
      </c>
      <c r="AR7" s="112">
        <f>AR12+AR17+AR22+AR27+AR32+AR37+AR42+AR47+AR52+AR57+AR62+AR67+AR72+AR77+AR82+AR87+AR92</f>
        <v>1358.0900000000001</v>
      </c>
      <c r="AS7" s="19">
        <f t="shared" si="20"/>
        <v>0.23948379559912136</v>
      </c>
      <c r="AT7" s="112">
        <f t="shared" si="21"/>
        <v>15772.509999999997</v>
      </c>
      <c r="AU7" s="19">
        <f t="shared" si="22"/>
        <v>0.20275147574786345</v>
      </c>
      <c r="AV7" s="20"/>
      <c r="AW7" s="540">
        <f t="shared" si="23"/>
        <v>12018</v>
      </c>
      <c r="AX7" s="112">
        <f>AX12+AX17+AX22+AX27+AX32+AX37+AX42+AX47+AX52+AX57+AX62+AX67+AX72+AX77+AX82+AX87+AX92</f>
        <v>1090.4500000000005</v>
      </c>
      <c r="AY7" s="19">
        <f>AX7/BY7-1</f>
        <v>0.43733688345239985</v>
      </c>
      <c r="AZ7" s="112">
        <f>AZ12+AZ17+AZ22+AZ27+AZ32+AZ37+AZ42+AZ47+AZ52+AZ57+AZ62+AZ67+AZ72+AZ77+AZ82+AZ87+AZ92</f>
        <v>1006.65</v>
      </c>
      <c r="BA7" s="19">
        <f>AZ7/BZ7-1</f>
        <v>3.8704418350290926E-2</v>
      </c>
      <c r="BB7" s="112">
        <f>BB12+BB17+BB22+BB27+BB32+BB37+BB42+BB47+BB52+BB57+BB62+BB67+BB72+BB77+BB82+BB87+BB92</f>
        <v>1047.6299999999997</v>
      </c>
      <c r="BC7" s="19">
        <f>BB7/CA7-1</f>
        <v>-4.6360690358287493E-2</v>
      </c>
      <c r="BD7" s="112">
        <f>BD12+BD17+BD22+BD27+BD32+BD37+BD42+BD47+BD52+BD57+BD62+BD67+BD72+BD77+BD82+BD87+BD92</f>
        <v>1114.92</v>
      </c>
      <c r="BE7" s="19">
        <f>BD7/CB7-1</f>
        <v>-1.6565228896533446E-2</v>
      </c>
      <c r="BF7" s="112">
        <f>BF12+BF17+BF22+BF27+BF32+BF37+BF42+BF47+BF52+BF57+BF62+BF67+BF72+BF77+BF82+BF87+BF92</f>
        <v>1115.1400000000001</v>
      </c>
      <c r="BG7" s="19">
        <f>BF7/CC7-1</f>
        <v>-3.0307635914994524E-3</v>
      </c>
      <c r="BH7" s="112">
        <f>BH12+BH17+BH22+BH27+BH32+BH37+BH42+BH47+BH52+BH57+BH62+BH67+BH72+BH77+BH82+BH87+BH92</f>
        <v>1086.0400000000006</v>
      </c>
      <c r="BI7" s="19">
        <f>BH7/CD7-1</f>
        <v>4.9598401006778481E-3</v>
      </c>
      <c r="BJ7" s="112">
        <f>BJ12+BJ17+BJ22+BJ27+BJ32+BJ37+BJ42+BJ47+BJ52+BJ57+BJ62+BJ67+BJ72+BJ77+BJ82+BJ87+BJ92</f>
        <v>1096.1400000000003</v>
      </c>
      <c r="BK7" s="19">
        <f>BJ7/CE7-1</f>
        <v>2.8283567388062147E-2</v>
      </c>
      <c r="BL7" s="112">
        <f>BL12+BL17+BL22+BL27+BL32+BL37+BL42+BL47+BL52+BL57+BL62+BL67+BL72+BL77+BL82+BL87+BL92</f>
        <v>1097.0099999999993</v>
      </c>
      <c r="BM7" s="19">
        <f>BL7/CF7-1</f>
        <v>1.6870440578043766E-2</v>
      </c>
      <c r="BN7" s="112">
        <f>BN12+BN17+BN22+BN27+BN32+BN37+BN42+BN47+BN52+BN57+BN62+BN67+BN72+BN77+BN82+BN87+BN92</f>
        <v>1094.9500000000003</v>
      </c>
      <c r="BO7" s="19">
        <f>BN7/CG7-1</f>
        <v>-5.7478570390815387E-3</v>
      </c>
      <c r="BP7" s="112">
        <f>BP12+BP17+BP22+BP27+BP32+BP37+BP42+BP47+BP52+BP57+BP62+BP67+BP72+BP77+BP82+BP87+BP92</f>
        <v>1157.0199999999995</v>
      </c>
      <c r="BQ7" s="19">
        <f>BP7/CH7-1</f>
        <v>5.1874613622313159E-2</v>
      </c>
      <c r="BR7" s="112">
        <f>BR12+BR17+BR22+BR27+BR32+BR37+BR42+BR47+BR52+BR57+BR62+BR67+BR72+BR77+BR82+BR87+BR92</f>
        <v>1112.05</v>
      </c>
      <c r="BS7" s="19">
        <f>BR7/CI7-1</f>
        <v>-1.733720961057561E-2</v>
      </c>
      <c r="BT7" s="112">
        <f>BT12+BT17+BT22+BT27+BT32+BT37+BT42+BT47+BT52+BT57+BT62+BT67+BT72+BT77+BT82+BT87+BT92</f>
        <v>1095.6899999999991</v>
      </c>
      <c r="BU7" s="19">
        <f>BT7/CJ7-1</f>
        <v>-8.4552465138818866E-2</v>
      </c>
      <c r="BV7" s="112">
        <f t="shared" si="24"/>
        <v>13113.689999999999</v>
      </c>
      <c r="BW7" s="19">
        <f>BV7/CK7-1</f>
        <v>2.1803244072130745E-2</v>
      </c>
      <c r="BX7" s="23"/>
      <c r="BY7" s="137">
        <v>758.66000000000201</v>
      </c>
      <c r="BZ7" s="137">
        <v>969.13999999999896</v>
      </c>
      <c r="CA7" s="137">
        <v>1098.56</v>
      </c>
      <c r="CB7" s="137">
        <v>1133.7</v>
      </c>
      <c r="CC7" s="137">
        <v>1118.53</v>
      </c>
      <c r="CD7" s="137">
        <v>1080.68</v>
      </c>
      <c r="CE7" s="137">
        <v>1065.99</v>
      </c>
      <c r="CF7" s="137">
        <v>1078.81</v>
      </c>
      <c r="CG7" s="137">
        <v>1101.28</v>
      </c>
      <c r="CH7" s="137">
        <v>1099.96</v>
      </c>
      <c r="CI7" s="137">
        <v>1131.67</v>
      </c>
      <c r="CJ7" s="137">
        <v>1196.8900000000001</v>
      </c>
      <c r="CK7" s="112">
        <f>BY7+BZ7+CA7+CB7+CC7+CD7+CE7+CF7+CG7+CH7+CI7+CJ7</f>
        <v>12833.87</v>
      </c>
    </row>
    <row r="8" spans="1:89" s="12" customFormat="1" ht="27" customHeight="1">
      <c r="A8" s="729"/>
      <c r="B8" s="17" t="s">
        <v>648</v>
      </c>
      <c r="C8" s="112">
        <f>C13+C18+C23+C28+C33+C38+C43+C48+C53+C58+C63+C68+C73+C78+C83+C88+C93</f>
        <v>535.82999999999993</v>
      </c>
      <c r="D8" s="19">
        <f t="shared" si="0"/>
        <v>0.30837036675294272</v>
      </c>
      <c r="E8" s="112">
        <f>E13+E18+E23+E28+E33+E38+E43+E48+E53+E58+E63+E68+E73+E78+E83+E88+E93</f>
        <v>550.52</v>
      </c>
      <c r="F8" s="19">
        <f t="shared" si="1"/>
        <v>0.22708630527817397</v>
      </c>
      <c r="G8" s="112">
        <f>G13+G18+G23+G28+G33+G38+G43+G48+G53+G58+G63+G68+G73+G78+G83+G88+G93</f>
        <v>513.97</v>
      </c>
      <c r="H8" s="19">
        <f t="shared" si="2"/>
        <v>0.22965213646585925</v>
      </c>
      <c r="I8" s="112">
        <f>I13+I18+I23+I28+I33+I38+I43+I48+I53+I58+I63+I68+I73+I78+I83+I88+I93</f>
        <v>498.80999999999989</v>
      </c>
      <c r="J8" s="19">
        <f t="shared" si="3"/>
        <v>0.16064406543034626</v>
      </c>
      <c r="K8" s="112">
        <f>K13+K18+K23+K28+K33+K38+K43+K48+K53+K58+K63+K68+K73+K78+K83+K88+K93</f>
        <v>517.54000000000019</v>
      </c>
      <c r="L8" s="19">
        <f t="shared" si="4"/>
        <v>4.7418591002004407E-2</v>
      </c>
      <c r="M8" s="112">
        <f>M13+M18+M23+M28+M33+M38+M43+M48+M53+M58+M63+M68+M73+M78+M83+M88+M93</f>
        <v>515.28000000000009</v>
      </c>
      <c r="N8" s="19">
        <f t="shared" si="5"/>
        <v>0.17407947502734245</v>
      </c>
      <c r="O8" s="112">
        <f>O13+O18+O23+O28+O33+O38+O43+O48+O53+O58+O63+O68+O73+O78+O83+O88+O93</f>
        <v>508.99999999999994</v>
      </c>
      <c r="P8" s="19">
        <f t="shared" si="6"/>
        <v>-0.10207105810958639</v>
      </c>
      <c r="Q8" s="126"/>
      <c r="R8" s="126"/>
      <c r="S8" s="556">
        <f t="shared" si="7"/>
        <v>3640.9500000000003</v>
      </c>
      <c r="T8" s="66">
        <f t="shared" si="8"/>
        <v>-4.4224580119808121E-2</v>
      </c>
      <c r="U8" s="19"/>
      <c r="V8" s="112">
        <f>V13+V18+V23+V28+V33+V38+V43+V48+V53+V58+V63+V68+V73+V78+V83+V88+V93</f>
        <v>409.53999999999985</v>
      </c>
      <c r="W8" s="19">
        <f t="shared" si="9"/>
        <v>-4.7293367762347271E-2</v>
      </c>
      <c r="X8" s="112">
        <f>X13+X18+X23+X28+X33+X38+X43+X48+X53+X58+X63+X68+X73+X78+X83+X88+X93</f>
        <v>448.64</v>
      </c>
      <c r="Y8" s="19">
        <f t="shared" si="10"/>
        <v>0.15572271310440744</v>
      </c>
      <c r="Z8" s="112">
        <f>Z13+Z18+Z23+Z28+Z33+Z38+Z43+Z48+Z53+Z58+Z63+Z68+Z73+Z78+Z83+Z88+Z93</f>
        <v>417.98000000000013</v>
      </c>
      <c r="AA8" s="19">
        <f t="shared" si="11"/>
        <v>0.11989925783029354</v>
      </c>
      <c r="AB8" s="112">
        <f>AB13+AB18+AB23+AB28+AB33+AB38+AB43+AB48+AB53+AB58+AB63+AB68+AB73+AB78+AB83+AB88+AB93</f>
        <v>429.77</v>
      </c>
      <c r="AC8" s="19">
        <f t="shared" si="12"/>
        <v>0.20040779844701384</v>
      </c>
      <c r="AD8" s="112">
        <f>AD13+AD18+AD23+AD28+AD33+AD38+AD43+AD48+AD53+AD58+AD63+AD68+AD73+AD78+AD83+AD88+AD93</f>
        <v>494.10999999999984</v>
      </c>
      <c r="AE8" s="19">
        <f t="shared" si="13"/>
        <v>0.33061345397748676</v>
      </c>
      <c r="AF8" s="112">
        <f>AF13+AF18+AF23+AF28+AF33+AF38+AF43+AF48+AF53+AF58+AF63+AF68+AF73+AF78+AF83+AF88+AF93</f>
        <v>438.88000000000005</v>
      </c>
      <c r="AG8" s="19">
        <f t="shared" si="14"/>
        <v>0.15449164803367066</v>
      </c>
      <c r="AH8" s="112">
        <f>AH13+AH18+AH23+AH28+AH33+AH38+AH43+AH48+AH53+AH58+AH63+AH68+AH73+AH78+AH83+AH88+AH93</f>
        <v>566.86000000000013</v>
      </c>
      <c r="AI8" s="19">
        <f t="shared" si="15"/>
        <v>0.4363977295763235</v>
      </c>
      <c r="AJ8" s="112">
        <f>AJ13+AJ18+AJ23+AJ28+AJ33+AJ38+AJ43+AJ48+AJ53+AJ58+AJ63+AJ68+AJ73+AJ78+AJ83+AJ88+AJ93</f>
        <v>603.64</v>
      </c>
      <c r="AK8" s="19">
        <f t="shared" si="16"/>
        <v>0.68243262075308708</v>
      </c>
      <c r="AL8" s="112">
        <f>AL13+AL18+AL23+AL28+AL33+AL38+AL43+AL48+AL53+AL58+AL63+AL68+AL73+AL78+AL83+AL88+AL93</f>
        <v>600.68000000000018</v>
      </c>
      <c r="AM8" s="19">
        <f t="shared" si="17"/>
        <v>0.55879070974438938</v>
      </c>
      <c r="AN8" s="112">
        <f>AN13+AN18+AN23+AN28+AN33+AN38+AN43+AN48+AN53+AN58+AN63+AN68+AN73+AN78+AN83+AN88+AN93</f>
        <v>608.79999999999984</v>
      </c>
      <c r="AO8" s="19">
        <f t="shared" si="18"/>
        <v>0.53970662620131526</v>
      </c>
      <c r="AP8" s="112">
        <f>AP13+AP18+AP23+AP28+AP33+AP38+AP43+AP48+AP53+AP58+AP63+AP68+AP73+AP78+AP83+AP88+AP93</f>
        <v>572.57000000000005</v>
      </c>
      <c r="AQ8" s="19">
        <f t="shared" si="19"/>
        <v>0.51425473394689503</v>
      </c>
      <c r="AR8" s="112">
        <f>AR13+AR18+AR23+AR28+AR33+AR38+AR43+AR48+AR53+AR58+AR63+AR68+AR73+AR78+AR83+AR88+AR93</f>
        <v>596.03000000000009</v>
      </c>
      <c r="AS8" s="19">
        <f t="shared" si="20"/>
        <v>0.76267226592535664</v>
      </c>
      <c r="AT8" s="112">
        <f t="shared" si="21"/>
        <v>6187.4999999999991</v>
      </c>
      <c r="AU8" s="19">
        <f t="shared" si="22"/>
        <v>0.35951960344873024</v>
      </c>
      <c r="AV8" s="20"/>
      <c r="AW8" s="540">
        <f t="shared" si="23"/>
        <v>4213.0999999999995</v>
      </c>
      <c r="AX8" s="112">
        <f>AX13+AX18+AX23+AX28+AX33+AX38+AX43+AX48+AX53+AX58+AX63+AX68+AX73+AX78+AX83+AX88+AX93</f>
        <v>429.87000000000006</v>
      </c>
      <c r="AY8" s="19">
        <f>AX8/BY8-1</f>
        <v>4.8975109809666018E-2</v>
      </c>
      <c r="AZ8" s="112">
        <f>AZ13+AZ18+AZ23+AZ28+AZ33+AZ38+AZ43+AZ48+AZ53+AZ58+AZ63+AZ68+AZ73+AZ78+AZ83+AZ88+AZ93</f>
        <v>388.19000000000005</v>
      </c>
      <c r="BA8" s="19">
        <f>AZ8/BZ8-1</f>
        <v>-4.1008918204501033E-2</v>
      </c>
      <c r="BB8" s="112">
        <f>BB13+BB18+BB23+BB28+BB33+BB38+BB43+BB48+BB53+BB58+BB63+BB68+BB73+BB78+BB83+BB88+BB93</f>
        <v>373.22999999999968</v>
      </c>
      <c r="BC8" s="19">
        <f>BB8/CA8-1</f>
        <v>-0.1413288547370366</v>
      </c>
      <c r="BD8" s="112">
        <f>BD13+BD18+BD23+BD28+BD33+BD38+BD43+BD48+BD53+BD58+BD63+BD68+BD73+BD78+BD83+BD88+BD93</f>
        <v>358.0200000000001</v>
      </c>
      <c r="BE8" s="19">
        <f>BD8/CB8-1</f>
        <v>-0.16393442622950805</v>
      </c>
      <c r="BF8" s="112">
        <f>BF13+BF18+BF23+BF28+BF33+BF38+BF43+BF48+BF53+BF58+BF63+BF68+BF73+BF78+BF83+BF88+BF93</f>
        <v>371.33999999999992</v>
      </c>
      <c r="BG8" s="19">
        <f>BF8/CC8-1</f>
        <v>-0.14317358499272992</v>
      </c>
      <c r="BH8" s="112">
        <f>BH13+BH18+BH23+BH28+BH33+BH38+BH43+BH48+BH53+BH58+BH63+BH68+BH73+BH78+BH83+BH88+BH93</f>
        <v>380.15000000000015</v>
      </c>
      <c r="BI8" s="19">
        <f>BH8/CD8-1</f>
        <v>-9.5139483956964366E-2</v>
      </c>
      <c r="BJ8" s="112">
        <f>BJ13+BJ18+BJ23+BJ28+BJ33+BJ38+BJ43+BJ48+BJ53+BJ58+BJ63+BJ68+BJ73+BJ78+BJ83+BJ88+BJ93</f>
        <v>394.63999999999987</v>
      </c>
      <c r="BK8" s="19">
        <f>BJ8/CE8-1</f>
        <v>-8.385179682421795E-2</v>
      </c>
      <c r="BL8" s="112">
        <f>BL13+BL18+BL23+BL28+BL33+BL38+BL43+BL48+BL53+BL58+BL63+BL68+BL73+BL78+BL83+BL88+BL93</f>
        <v>358.78999999999991</v>
      </c>
      <c r="BM8" s="19">
        <f>BL8/CF8-1</f>
        <v>-0.16665118223626174</v>
      </c>
      <c r="BN8" s="112">
        <f>BN13+BN18+BN23+BN28+BN33+BN38+BN43+BN48+BN53+BN58+BN63+BN68+BN73+BN78+BN83+BN88+BN93</f>
        <v>385.34999999999985</v>
      </c>
      <c r="BO8" s="19">
        <f>BN8/CG8-1</f>
        <v>-7.907943791224803E-2</v>
      </c>
      <c r="BP8" s="112">
        <f>BP13+BP18+BP23+BP28+BP33+BP38+BP43+BP48+BP53+BP58+BP63+BP68+BP73+BP78+BP83+BP88+BP93</f>
        <v>395.39999999999986</v>
      </c>
      <c r="BQ8" s="19">
        <f>BP8/CH8-1</f>
        <v>-8.539970392302243E-2</v>
      </c>
      <c r="BR8" s="112">
        <f>BR13+BR18+BR23+BR28+BR33+BR38+BR43+BR48+BR53+BR58+BR63+BR68+BR73+BR78+BR83+BR88+BR93</f>
        <v>378.12000000000006</v>
      </c>
      <c r="BS8" s="19">
        <f>BR8/CI8-1</f>
        <v>-8.0961524439148835E-2</v>
      </c>
      <c r="BT8" s="112">
        <f>BT13+BT18+BT23+BT28+BT33+BT38+BT43+BT48+BT53+BT58+BT63+BT68+BT73+BT78+BT83+BT88+BT93</f>
        <v>338.14</v>
      </c>
      <c r="BU8" s="19">
        <f>BT8/CJ8-1</f>
        <v>-0.19211563731931669</v>
      </c>
      <c r="BV8" s="112">
        <f t="shared" si="24"/>
        <v>4551.24</v>
      </c>
      <c r="BW8" s="19">
        <f>BV8/CK8-1</f>
        <v>-0.10285392133285498</v>
      </c>
      <c r="BX8" s="23"/>
      <c r="BY8" s="137">
        <v>409.79999999999899</v>
      </c>
      <c r="BZ8" s="137">
        <v>404.79</v>
      </c>
      <c r="CA8" s="137">
        <v>434.66</v>
      </c>
      <c r="CB8" s="137">
        <v>428.22</v>
      </c>
      <c r="CC8" s="137">
        <v>433.38999999999902</v>
      </c>
      <c r="CD8" s="137">
        <v>420.12</v>
      </c>
      <c r="CE8" s="137">
        <v>430.76</v>
      </c>
      <c r="CF8" s="137">
        <v>430.54</v>
      </c>
      <c r="CG8" s="137">
        <v>418.44000000000102</v>
      </c>
      <c r="CH8" s="137">
        <v>432.32000000000102</v>
      </c>
      <c r="CI8" s="137">
        <v>411.42999999999898</v>
      </c>
      <c r="CJ8" s="137">
        <v>418.55</v>
      </c>
      <c r="CK8" s="112">
        <f>BY8+BZ8+CA8+CB8+CC8+CD8+CE8+CF8+CG8+CH8+CI8+CJ8</f>
        <v>5073.0199999999995</v>
      </c>
    </row>
    <row r="9" spans="1:89" s="12" customFormat="1" ht="27" customHeight="1">
      <c r="A9" s="731"/>
      <c r="B9" s="17" t="s">
        <v>649</v>
      </c>
      <c r="C9" s="112">
        <f>C14+C19+C24+C29+C34+C39+C44+C49+C54+C59+C64+C69+C74+C79+C84+C89+C94</f>
        <v>333.39000000000152</v>
      </c>
      <c r="D9" s="19">
        <f t="shared" si="0"/>
        <v>1.3389224077452169</v>
      </c>
      <c r="E9" s="112">
        <f>E14+E19+E24+E29+E34+E39+E44+E49+E54+E59+E64+E69+E74+E79+E84+E89+E94</f>
        <v>294.49</v>
      </c>
      <c r="F9" s="19">
        <f t="shared" si="1"/>
        <v>0.93133525708291387</v>
      </c>
      <c r="G9" s="112">
        <f>G14+G19+G24+G29+G34+G39+G44+G49+G54+G59+G64+G69+G74+G79+G84+G89+G94</f>
        <v>347.22999999999826</v>
      </c>
      <c r="H9" s="19">
        <f t="shared" si="2"/>
        <v>1.0782259995211727</v>
      </c>
      <c r="I9" s="112">
        <f>I14+I19+I24+I29+I34+I39+I44+I49+I54+I59+I64+I69+I74+I79+I84+I89+I94</f>
        <v>335.38999999999754</v>
      </c>
      <c r="J9" s="19">
        <f t="shared" si="3"/>
        <v>0.72189136461648906</v>
      </c>
      <c r="K9" s="112">
        <f>K14+K19+K24+K29+K34+K39+K44+K49+K54+K59+K64+K69+K74+K79+K84+K89+K94</f>
        <v>369.27000000000476</v>
      </c>
      <c r="L9" s="19">
        <f t="shared" si="4"/>
        <v>0.60148321623733936</v>
      </c>
      <c r="M9" s="112">
        <f>M14+M19+M24+M29+M34+M39+M44+M49+M54+M59+M64+M69+M74+M79+M84+M89+M94</f>
        <v>383.6799999999991</v>
      </c>
      <c r="N9" s="19">
        <f t="shared" si="5"/>
        <v>0.85415357850479001</v>
      </c>
      <c r="O9" s="112">
        <f>O14+O19+O24+O29+O34+O39+O44+O49+O54+O59+O64+O69+O74+O79+O84+O89+O94</f>
        <v>421.46</v>
      </c>
      <c r="P9" s="19">
        <f t="shared" si="6"/>
        <v>0.5550881853737708</v>
      </c>
      <c r="Q9" s="126"/>
      <c r="R9" s="126"/>
      <c r="S9" s="556">
        <f t="shared" si="7"/>
        <v>2484.9100000000012</v>
      </c>
      <c r="T9" s="66">
        <f t="shared" si="8"/>
        <v>0.49925487049226946</v>
      </c>
      <c r="U9" s="19"/>
      <c r="V9" s="112">
        <f>V14+V19+V24+V29+V34+V39+V44+V49+V54+V59+V64+V69+V74+V79+V84+V89+V94</f>
        <v>142.53999999999928</v>
      </c>
      <c r="W9" s="19">
        <f t="shared" si="9"/>
        <v>-0.18394687124291864</v>
      </c>
      <c r="X9" s="112">
        <f>X14+X19+X24+X29+X34+X39+X44+X49+X54+X59+X64+X69+X74+X79+X84+X89+X94</f>
        <v>152.4799999999986</v>
      </c>
      <c r="Y9" s="19">
        <f t="shared" si="10"/>
        <v>0.36423011541556982</v>
      </c>
      <c r="Z9" s="112">
        <f>Z14+Z19+Z24+Z29+Z34+Z39+Z44+Z49+Z54+Z59+Z64+Z69+Z74+Z79+Z84+Z89+Z94</f>
        <v>167.08000000000035</v>
      </c>
      <c r="AA9" s="19">
        <f t="shared" si="11"/>
        <v>0.12716724009984626</v>
      </c>
      <c r="AB9" s="112">
        <f>AB14+AB19+AB24+AB29+AB34+AB39+AB44+AB49+AB54+AB59+AB64+AB69+AB74+AB79+AB84+AB89+AB94</f>
        <v>194.77999999999872</v>
      </c>
      <c r="AC9" s="19">
        <f t="shared" si="12"/>
        <v>0.20996397067957662</v>
      </c>
      <c r="AD9" s="112">
        <f>AD14+AD19+AD24+AD29+AD34+AD39+AD44+AD49+AD54+AD59+AD64+AD69+AD74+AD79+AD84+AD89+AD94</f>
        <v>230.57999999999942</v>
      </c>
      <c r="AE9" s="19">
        <f t="shared" si="13"/>
        <v>0.33337188457757128</v>
      </c>
      <c r="AF9" s="112">
        <f>AF14+AF19+AF24+AF29+AF34+AF39+AF44+AF49+AF54+AF59+AF64+AF69+AF74+AF79+AF84+AF89+AF94</f>
        <v>206.93000000000157</v>
      </c>
      <c r="AG9" s="19">
        <f t="shared" si="14"/>
        <v>0.10034031692014</v>
      </c>
      <c r="AH9" s="112">
        <f>AH14+AH19+AH24+AH29+AH34+AH39+AH44+AH49+AH54+AH59+AH64+AH69+AH74+AH79+AH84+AH89+AH94</f>
        <v>271.02000000000038</v>
      </c>
      <c r="AI9" s="19">
        <f t="shared" si="15"/>
        <v>0.36616594414759818</v>
      </c>
      <c r="AJ9" s="112">
        <f>AJ14+AJ19+AJ24+AJ29+AJ34+AJ39+AJ44+AJ49+AJ54+AJ59+AJ64+AJ69+AJ74+AJ79+AJ84+AJ89+AJ94</f>
        <v>292.02000000000083</v>
      </c>
      <c r="AK9" s="19">
        <f t="shared" si="16"/>
        <v>0.54084001688476779</v>
      </c>
      <c r="AL9" s="112">
        <f>AL14+AL19+AL24+AL29+AL34+AL39+AL44+AL49+AL54+AL59+AL64+AL69+AL74+AL79+AL84+AL89+AL94</f>
        <v>271.76999999999907</v>
      </c>
      <c r="AM9" s="19">
        <f t="shared" si="17"/>
        <v>0.40340821068938792</v>
      </c>
      <c r="AN9" s="112">
        <f>AN14+AN19+AN24+AN29+AN34+AN39+AN44+AN49+AN54+AN59+AN64+AN69+AN74+AN79+AN84+AN89+AN94</f>
        <v>314.29999999999637</v>
      </c>
      <c r="AO9" s="19">
        <f t="shared" si="18"/>
        <v>0.61154694149616406</v>
      </c>
      <c r="AP9" s="112">
        <f>AP14+AP19+AP24+AP29+AP34+AP39+AP44+AP49+AP54+AP59+AP64+AP69+AP74+AP79+AP84+AP89+AP94</f>
        <v>297.4700000000006</v>
      </c>
      <c r="AQ9" s="19">
        <f t="shared" si="19"/>
        <v>0.50931046729920282</v>
      </c>
      <c r="AR9" s="112">
        <f>AR14+AR19+AR24+AR29+AR34+AR39+AR44+AR49+AR54+AR59+AR64+AR69+AR74+AR79+AR84+AR89+AR94</f>
        <v>343.86000000000035</v>
      </c>
      <c r="AS9" s="19">
        <f t="shared" si="20"/>
        <v>0.8311854297582344</v>
      </c>
      <c r="AT9" s="112">
        <f t="shared" si="21"/>
        <v>2884.8299999999963</v>
      </c>
      <c r="AU9" s="19">
        <f t="shared" si="22"/>
        <v>0.36199594918062838</v>
      </c>
      <c r="AV9" s="20"/>
      <c r="AW9" s="540">
        <f t="shared" si="23"/>
        <v>1930.3099999999997</v>
      </c>
      <c r="AX9" s="112">
        <f>AX14+AX19+AX24+AX29+AX34+AX39+AX44+AX49+AX54+AX59+AX64+AX69+AX74+AX79+AX84+AX89+AX94</f>
        <v>174.66999999999985</v>
      </c>
      <c r="AY9" s="19">
        <f>AX9/BY9-1</f>
        <v>0.65831197189784341</v>
      </c>
      <c r="AZ9" s="112">
        <f>AZ14+AZ19+AZ24+AZ29+AZ34+AZ39+AZ44+AZ49+AZ54+AZ59+AZ64+AZ69+AZ74+AZ79+AZ84+AZ89+AZ94</f>
        <v>111.77000000000027</v>
      </c>
      <c r="BA9" s="19">
        <f>AZ9/BZ9-1</f>
        <v>-6.3746021109061246E-2</v>
      </c>
      <c r="BB9" s="112">
        <f>BB14+BB19+BB24+BB29+BB34+BB39+BB44+BB49+BB54+BB59+BB64+BB69+BB74+BB79+BB84+BB89+BB94</f>
        <v>148.23000000000013</v>
      </c>
      <c r="BC9" s="19">
        <f>BB9/CA9-1</f>
        <v>0.13152671755725298</v>
      </c>
      <c r="BD9" s="112">
        <f>BD14+BD19+BD24+BD29+BD34+BD39+BD44+BD49+BD54+BD59+BD64+BD69+BD74+BD79+BD84+BD89+BD94</f>
        <v>160.98000000000039</v>
      </c>
      <c r="BE9" s="19">
        <f>BD9/CB9-1</f>
        <v>0.2463611025085195</v>
      </c>
      <c r="BF9" s="112">
        <f>BF14+BF19+BF24+BF29+BF34+BF39+BF44+BF49+BF54+BF59+BF64+BF69+BF74+BF79+BF84+BF89+BF94</f>
        <v>172.93</v>
      </c>
      <c r="BG9" s="19">
        <f>BF9/CC9-1</f>
        <v>0.28515160523186678</v>
      </c>
      <c r="BH9" s="112">
        <f>BH14+BH19+BH24+BH29+BH34+BH39+BH44+BH49+BH54+BH59+BH64+BH69+BH74+BH79+BH84+BH89+BH94</f>
        <v>188.06000000000003</v>
      </c>
      <c r="BI9" s="19">
        <f>BH9/CD9-1</f>
        <v>0.34771391715637123</v>
      </c>
      <c r="BJ9" s="112">
        <f>BJ14+BJ19+BJ24+BJ29+BJ34+BJ39+BJ44+BJ49+BJ54+BJ59+BJ64+BJ69+BJ74+BJ79+BJ84+BJ89+BJ94</f>
        <v>198.37999999999988</v>
      </c>
      <c r="BK9" s="19">
        <f>BJ9/CE9-1</f>
        <v>0.32112413425679209</v>
      </c>
      <c r="BL9" s="112">
        <f>BL14+BL19+BL24+BL29+BL34+BL39+BL44+BL49+BL54+BL59+BL64+BL69+BL74+BL79+BL84+BL89+BL94</f>
        <v>189.51999999999975</v>
      </c>
      <c r="BM9" s="19">
        <f>BL9/CF9-1</f>
        <v>0.25634736493205024</v>
      </c>
      <c r="BN9" s="112">
        <f>BN14+BN19+BN24+BN29+BN34+BN39+BN44+BN49+BN54+BN59+BN64+BN69+BN74+BN79+BN84+BN89+BN94</f>
        <v>193.64999999999935</v>
      </c>
      <c r="BO9" s="19">
        <f>BN9/CG9-1</f>
        <v>0.3354251430935753</v>
      </c>
      <c r="BP9" s="112">
        <f>BP14+BP19+BP24+BP29+BP34+BP39+BP44+BP49+BP54+BP59+BP64+BP69+BP74+BP79+BP84+BP89+BP94</f>
        <v>195.02999999999969</v>
      </c>
      <c r="BQ9" s="19">
        <f>BP9/CH9-1</f>
        <v>0.31705834683954404</v>
      </c>
      <c r="BR9" s="112">
        <f>BR14+BR19+BR24+BR29+BR34+BR39+BR44+BR49+BR54+BR59+BR64+BR69+BR74+BR79+BR84+BR89+BR94</f>
        <v>197.09000000000046</v>
      </c>
      <c r="BS9" s="19">
        <f>BR9/CI9-1</f>
        <v>0.30514535461228043</v>
      </c>
      <c r="BT9" s="112">
        <f>BT14+BT19+BT24+BT29+BT34+BT39+BT44+BT49+BT54+BT59+BT64+BT69+BT74+BT79+BT84+BT89+BT94</f>
        <v>187.77999999999952</v>
      </c>
      <c r="BU9" s="19">
        <f>BT9/CJ9-1</f>
        <v>0.14772935639630536</v>
      </c>
      <c r="BV9" s="112">
        <f t="shared" si="24"/>
        <v>2118.0899999999992</v>
      </c>
      <c r="BW9" s="19">
        <f>BV9/CK9-1</f>
        <v>0.27007417445688287</v>
      </c>
      <c r="BX9" s="23"/>
      <c r="BY9" s="137">
        <v>105.33</v>
      </c>
      <c r="BZ9" s="137">
        <v>119.38</v>
      </c>
      <c r="CA9" s="137">
        <v>131</v>
      </c>
      <c r="CB9" s="137">
        <v>129.16</v>
      </c>
      <c r="CC9" s="137">
        <v>134.56</v>
      </c>
      <c r="CD9" s="137">
        <v>139.54</v>
      </c>
      <c r="CE9" s="137">
        <v>150.16</v>
      </c>
      <c r="CF9" s="137">
        <v>150.85</v>
      </c>
      <c r="CG9" s="137">
        <v>145.01</v>
      </c>
      <c r="CH9" s="137">
        <v>148.08000000000001</v>
      </c>
      <c r="CI9" s="137">
        <v>151.01</v>
      </c>
      <c r="CJ9" s="137">
        <v>163.61000000000001</v>
      </c>
      <c r="CK9" s="112">
        <f>BY9+BZ9+CA9+CB9+CC9+CD9+CE9+CF9+CG9+CH9+CI9+CJ9</f>
        <v>1667.69</v>
      </c>
    </row>
    <row r="10" spans="1:89" s="11" customFormat="1" ht="27" customHeight="1">
      <c r="A10" s="732" t="s">
        <v>87</v>
      </c>
      <c r="B10" s="17" t="s">
        <v>645</v>
      </c>
      <c r="C10" s="112">
        <f>C11+C12+C13+C14</f>
        <v>349.53039999999964</v>
      </c>
      <c r="D10" s="19">
        <f t="shared" si="0"/>
        <v>0.27055761541257484</v>
      </c>
      <c r="E10" s="112">
        <f>E11+E12+E13+E14</f>
        <v>256.85550000000001</v>
      </c>
      <c r="F10" s="19">
        <f t="shared" si="1"/>
        <v>-5.2900032853725354E-2</v>
      </c>
      <c r="G10" s="112">
        <f>G11+G12+G13+G14</f>
        <v>356.8859999999994</v>
      </c>
      <c r="H10" s="19">
        <f t="shared" si="2"/>
        <v>7.2740618637022525E-2</v>
      </c>
      <c r="I10" s="112">
        <f>I11+I12+I13+I14</f>
        <v>362.12700000000012</v>
      </c>
      <c r="J10" s="19">
        <f t="shared" si="3"/>
        <v>8.3695954542395423E-3</v>
      </c>
      <c r="K10" s="112">
        <f>K11+K12+K13+K14</f>
        <v>353.1776999999999</v>
      </c>
      <c r="L10" s="19">
        <f t="shared" si="4"/>
        <v>5.6546454482469199E-2</v>
      </c>
      <c r="M10" s="112">
        <f>M11+M12+M13+M14</f>
        <v>364.94590000000045</v>
      </c>
      <c r="N10" s="19">
        <f t="shared" si="5"/>
        <v>5.1827626874984212E-2</v>
      </c>
      <c r="O10" s="112">
        <f>O11+O12+O13+O14</f>
        <v>366.82699999999983</v>
      </c>
      <c r="P10" s="19">
        <f t="shared" si="6"/>
        <v>-8.2387448925216322E-3</v>
      </c>
      <c r="Q10" s="126"/>
      <c r="R10" s="126"/>
      <c r="S10" s="556">
        <f t="shared" si="7"/>
        <v>2410.3494999999994</v>
      </c>
      <c r="T10" s="66">
        <f t="shared" si="8"/>
        <v>-8.6038132316345717E-2</v>
      </c>
      <c r="U10" s="19"/>
      <c r="V10" s="112">
        <f>V11+V12+V13+V14</f>
        <v>275.10000000000025</v>
      </c>
      <c r="W10" s="19">
        <f t="shared" si="9"/>
        <v>3.1978273839951319</v>
      </c>
      <c r="X10" s="112">
        <f>X11+X12+X13+X14</f>
        <v>271.20209999999929</v>
      </c>
      <c r="Y10" s="19">
        <f t="shared" si="10"/>
        <v>4.3878571513713869</v>
      </c>
      <c r="Z10" s="112">
        <f>Z11+Z12+Z13+Z14</f>
        <v>332.68619999999925</v>
      </c>
      <c r="AA10" s="19">
        <f t="shared" si="11"/>
        <v>3.1036147104716161</v>
      </c>
      <c r="AB10" s="112">
        <f>AB11+AB12+AB13+AB14</f>
        <v>359.12129999999956</v>
      </c>
      <c r="AC10" s="19">
        <f t="shared" si="12"/>
        <v>3.1190673635747208</v>
      </c>
      <c r="AD10" s="112">
        <f>AD11+AD12+AD13+AD14</f>
        <v>334.27559999999983</v>
      </c>
      <c r="AE10" s="19">
        <f t="shared" si="13"/>
        <v>2.8065064924860681</v>
      </c>
      <c r="AF10" s="112">
        <f>AF11+AF12+AF13+AF14</f>
        <v>346.96359999999925</v>
      </c>
      <c r="AG10" s="19">
        <f t="shared" si="14"/>
        <v>3.3080143681764307</v>
      </c>
      <c r="AH10" s="112">
        <f>AH11+AH12+AH13+AH14</f>
        <v>369.87429999999983</v>
      </c>
      <c r="AI10" s="19">
        <f t="shared" si="15"/>
        <v>3.9170046594481756</v>
      </c>
      <c r="AJ10" s="112">
        <f>AJ11+AJ12+AJ13+AJ14</f>
        <v>348.03080000000034</v>
      </c>
      <c r="AK10" s="19">
        <f t="shared" si="16"/>
        <v>4.1660684651306825</v>
      </c>
      <c r="AL10" s="112">
        <f>AL11+AL12+AL13+AL14</f>
        <v>375.26219999999944</v>
      </c>
      <c r="AM10" s="19">
        <f t="shared" si="17"/>
        <v>3.735599953560448</v>
      </c>
      <c r="AN10" s="112">
        <f>AN11+AN12+AN13+AN14</f>
        <v>359.88219999999973</v>
      </c>
      <c r="AO10" s="19">
        <f t="shared" si="18"/>
        <v>0.10293575012534695</v>
      </c>
      <c r="AP10" s="112">
        <f>AP11+AP12+AP13+AP14</f>
        <v>383.64160000000066</v>
      </c>
      <c r="AQ10" s="19">
        <f t="shared" si="19"/>
        <v>0.15913121719147472</v>
      </c>
      <c r="AR10" s="112">
        <f>AR11+AR12+AR13+AR14</f>
        <v>382.25920000000013</v>
      </c>
      <c r="AS10" s="19">
        <f t="shared" si="20"/>
        <v>0.17526544679765288</v>
      </c>
      <c r="AT10" s="112">
        <f t="shared" si="21"/>
        <v>4138.2990999999975</v>
      </c>
      <c r="AU10" s="19">
        <f t="shared" si="22"/>
        <v>1.4977075924521084</v>
      </c>
      <c r="AV10" s="20"/>
      <c r="AW10" s="540">
        <f t="shared" si="23"/>
        <v>1331.5853999999995</v>
      </c>
      <c r="AX10" s="540">
        <f>AX11+AX12+AX13+AX14</f>
        <v>65.533900000000401</v>
      </c>
      <c r="AY10" s="20"/>
      <c r="AZ10" s="540">
        <f>AZ11+AZ12+AZ13+AZ14</f>
        <v>50.335799999999892</v>
      </c>
      <c r="BA10" s="20"/>
      <c r="BB10" s="540">
        <f>BB11+BB12+BB13+BB14</f>
        <v>81.071499999999901</v>
      </c>
      <c r="BC10" s="20"/>
      <c r="BD10" s="540">
        <f>BD11+BD12+BD13+BD14</f>
        <v>87.18510000000029</v>
      </c>
      <c r="BE10" s="20"/>
      <c r="BF10" s="540">
        <f>BF11+BF12+BF13+BF14</f>
        <v>87.816900000000004</v>
      </c>
      <c r="BG10" s="20"/>
      <c r="BH10" s="540">
        <f>BH11+BH12+BH13+BH14</f>
        <v>80.539100000000204</v>
      </c>
      <c r="BI10" s="20"/>
      <c r="BJ10" s="540">
        <f>BJ11+BJ12+BJ13+BJ14</f>
        <v>75.223500000000001</v>
      </c>
      <c r="BK10" s="20"/>
      <c r="BL10" s="540">
        <f>BL11+BL12+BL13+BL14</f>
        <v>67.368599999999503</v>
      </c>
      <c r="BM10" s="20"/>
      <c r="BN10" s="540">
        <f>BN11+BN12+BN13+BN14</f>
        <v>79.242799999999903</v>
      </c>
      <c r="BO10" s="20"/>
      <c r="BP10" s="540">
        <f>BP11+BP12+BP13+BP14</f>
        <v>326.29479999999967</v>
      </c>
      <c r="BQ10" s="20"/>
      <c r="BR10" s="540">
        <f>BR11+BR12+BR13+BR14</f>
        <v>330.97339999999986</v>
      </c>
      <c r="BS10" s="20"/>
      <c r="BT10" s="540">
        <f>BT11+BT12+BT13+BT14</f>
        <v>325.2534999999998</v>
      </c>
      <c r="BU10" s="20"/>
      <c r="BV10" s="540">
        <f t="shared" si="24"/>
        <v>1656.8388999999993</v>
      </c>
      <c r="BW10" s="20"/>
      <c r="BX10" s="22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</row>
    <row r="11" spans="1:89" s="12" customFormat="1" ht="27" customHeight="1">
      <c r="A11" s="597"/>
      <c r="B11" s="17" t="s">
        <v>646</v>
      </c>
      <c r="C11" s="112">
        <f>班线包车!C8</f>
        <v>323.88040000000001</v>
      </c>
      <c r="D11" s="19">
        <f t="shared" si="0"/>
        <v>0.26927303366383204</v>
      </c>
      <c r="E11" s="112">
        <f>班线包车!E8</f>
        <v>236.0855</v>
      </c>
      <c r="F11" s="19">
        <f t="shared" si="1"/>
        <v>-6.5570798738660785E-2</v>
      </c>
      <c r="G11" s="112">
        <f>班线包车!G8</f>
        <v>326.99599999999998</v>
      </c>
      <c r="H11" s="19">
        <f t="shared" si="2"/>
        <v>5.4362567155978647E-2</v>
      </c>
      <c r="I11" s="112">
        <f>班线包车!I8</f>
        <v>335.78699999999998</v>
      </c>
      <c r="J11" s="19">
        <f t="shared" si="3"/>
        <v>-4.0170100785635876E-3</v>
      </c>
      <c r="K11" s="112">
        <f>班线包车!K8</f>
        <v>327.59769999999997</v>
      </c>
      <c r="L11" s="19">
        <f t="shared" si="4"/>
        <v>4.3053646956337843E-2</v>
      </c>
      <c r="M11" s="112">
        <f>班线包车!M8</f>
        <v>341.17590000000001</v>
      </c>
      <c r="N11" s="19">
        <f t="shared" si="5"/>
        <v>5.7504472704414722E-2</v>
      </c>
      <c r="O11" s="112">
        <f>班线包车!O8</f>
        <v>346.41699999999997</v>
      </c>
      <c r="P11" s="19">
        <f t="shared" si="6"/>
        <v>-2.1072424769452702E-5</v>
      </c>
      <c r="Q11" s="126"/>
      <c r="R11" s="126"/>
      <c r="S11" s="556">
        <f t="shared" si="7"/>
        <v>2237.9395</v>
      </c>
      <c r="T11" s="66">
        <f t="shared" si="8"/>
        <v>-9.1234115100219393E-2</v>
      </c>
      <c r="U11" s="19"/>
      <c r="V11" s="112">
        <v>255.17</v>
      </c>
      <c r="W11" s="19">
        <f t="shared" si="9"/>
        <v>5.7713267469662108</v>
      </c>
      <c r="X11" s="112">
        <v>252.65209999999999</v>
      </c>
      <c r="Y11" s="19">
        <f t="shared" si="10"/>
        <v>6.8376246285186042</v>
      </c>
      <c r="Z11" s="112">
        <f>班线包车!Z8</f>
        <v>310.13619999999997</v>
      </c>
      <c r="AA11" s="19">
        <f t="shared" si="11"/>
        <v>4.9743255348044269</v>
      </c>
      <c r="AB11" s="112">
        <f>班线包车!AB8</f>
        <v>337.1413</v>
      </c>
      <c r="AC11" s="19">
        <f t="shared" si="12"/>
        <v>4.709894639860039</v>
      </c>
      <c r="AD11" s="112">
        <f>班线包车!AD8</f>
        <v>314.07560000000001</v>
      </c>
      <c r="AE11" s="19">
        <f t="shared" si="13"/>
        <v>4.3435210091039167</v>
      </c>
      <c r="AF11" s="112">
        <f>班线包车!AF8</f>
        <v>322.62360000000001</v>
      </c>
      <c r="AG11" s="19">
        <f t="shared" si="14"/>
        <v>4.9757173207184415</v>
      </c>
      <c r="AH11" s="112">
        <f>班线包车!AH8</f>
        <v>346.42430000000002</v>
      </c>
      <c r="AI11" s="19">
        <f t="shared" si="15"/>
        <v>6.0320683670465964</v>
      </c>
      <c r="AJ11" s="112">
        <f>班线包车!AJ8</f>
        <v>324.39080000000001</v>
      </c>
      <c r="AK11" s="19">
        <f t="shared" si="16"/>
        <v>6.3560339784029436</v>
      </c>
      <c r="AL11" s="112">
        <f>班线包车!AL8</f>
        <v>349.41219999999998</v>
      </c>
      <c r="AM11" s="19">
        <f t="shared" si="17"/>
        <v>5.5161125491395451</v>
      </c>
      <c r="AN11" s="112">
        <f>班线包车!AN8</f>
        <v>330.85219999999998</v>
      </c>
      <c r="AO11" s="19">
        <f t="shared" si="18"/>
        <v>0.10862473143212514</v>
      </c>
      <c r="AP11" s="112">
        <f>班线包车!AP8</f>
        <v>355.15159999999997</v>
      </c>
      <c r="AQ11" s="19">
        <f t="shared" si="19"/>
        <v>0.16103060739460218</v>
      </c>
      <c r="AR11" s="112">
        <f>班线包车!AR8</f>
        <v>354.37920000000003</v>
      </c>
      <c r="AS11" s="19">
        <f t="shared" si="20"/>
        <v>0.17924552474348077</v>
      </c>
      <c r="AT11" s="112">
        <f t="shared" si="21"/>
        <v>3852.4090999999999</v>
      </c>
      <c r="AU11" s="19">
        <f t="shared" si="22"/>
        <v>1.8632464860391798</v>
      </c>
      <c r="AV11" s="20"/>
      <c r="AW11" s="540">
        <f t="shared" si="23"/>
        <v>1044.9553999999998</v>
      </c>
      <c r="AX11" s="112">
        <v>37.683900000000001</v>
      </c>
      <c r="AY11" s="19"/>
      <c r="AZ11" s="112">
        <v>32.235799999999998</v>
      </c>
      <c r="BA11" s="19"/>
      <c r="BB11" s="112">
        <v>51.911499999999997</v>
      </c>
      <c r="BC11" s="19"/>
      <c r="BD11" s="112">
        <v>59.045099999999998</v>
      </c>
      <c r="BE11" s="19"/>
      <c r="BF11" s="112">
        <v>58.776899999999998</v>
      </c>
      <c r="BG11" s="19"/>
      <c r="BH11" s="112">
        <v>53.989100000000001</v>
      </c>
      <c r="BI11" s="19"/>
      <c r="BJ11" s="112">
        <v>49.263500000000001</v>
      </c>
      <c r="BK11" s="19"/>
      <c r="BL11" s="112">
        <v>44.098599999999998</v>
      </c>
      <c r="BM11" s="19"/>
      <c r="BN11" s="112">
        <v>53.622799999999998</v>
      </c>
      <c r="BO11" s="19"/>
      <c r="BP11" s="112">
        <v>298.4348</v>
      </c>
      <c r="BQ11" s="19"/>
      <c r="BR11" s="112">
        <v>305.89339999999999</v>
      </c>
      <c r="BS11" s="19"/>
      <c r="BT11" s="112">
        <v>300.51350000000002</v>
      </c>
      <c r="BU11" s="19"/>
      <c r="BV11" s="112">
        <f t="shared" si="24"/>
        <v>1345.4688999999998</v>
      </c>
      <c r="BW11" s="19"/>
      <c r="BX11" s="23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18"/>
    </row>
    <row r="12" spans="1:89" s="12" customFormat="1" ht="27" customHeight="1">
      <c r="A12" s="597"/>
      <c r="B12" s="17" t="s">
        <v>647</v>
      </c>
      <c r="C12" s="112">
        <f>公交!C9-公交!C11</f>
        <v>25.649999999999636</v>
      </c>
      <c r="D12" s="19">
        <f t="shared" si="0"/>
        <v>0.28700451580528163</v>
      </c>
      <c r="E12" s="112">
        <f>公交!E9-公交!E11</f>
        <v>20.769999999999982</v>
      </c>
      <c r="F12" s="19">
        <f t="shared" si="1"/>
        <v>0.1196765498652721</v>
      </c>
      <c r="G12" s="112">
        <f>公交!G9-公交!G11</f>
        <v>29.889999999999418</v>
      </c>
      <c r="H12" s="19">
        <f t="shared" si="2"/>
        <v>0.32549889135256693</v>
      </c>
      <c r="I12" s="112">
        <f>公交!I9-公交!I11</f>
        <v>26.340000000000146</v>
      </c>
      <c r="J12" s="19">
        <f t="shared" si="3"/>
        <v>0.19836214740676383</v>
      </c>
      <c r="K12" s="112">
        <f>公交!K9-公交!K11</f>
        <v>25.579999999999927</v>
      </c>
      <c r="L12" s="19">
        <f t="shared" si="4"/>
        <v>0.26633663366337412</v>
      </c>
      <c r="M12" s="112">
        <f>公交!M9-公交!M11</f>
        <v>23.770000000000437</v>
      </c>
      <c r="N12" s="19">
        <f t="shared" si="5"/>
        <v>-2.3418241577601417E-2</v>
      </c>
      <c r="O12" s="112">
        <f>公交!O9-公交!O11</f>
        <v>20.409999999999854</v>
      </c>
      <c r="P12" s="19">
        <f t="shared" si="6"/>
        <v>-0.12963752665245143</v>
      </c>
      <c r="Q12" s="126"/>
      <c r="R12" s="126"/>
      <c r="S12" s="556">
        <f t="shared" si="7"/>
        <v>172.4099999999994</v>
      </c>
      <c r="T12" s="66">
        <f t="shared" si="8"/>
        <v>-1.2769125057250474E-2</v>
      </c>
      <c r="U12" s="19"/>
      <c r="V12" s="112">
        <f>公交!V9-公交!V11</f>
        <v>19.930000000000291</v>
      </c>
      <c r="W12" s="19">
        <f t="shared" si="9"/>
        <v>-0.28438061041292617</v>
      </c>
      <c r="X12" s="112">
        <f>公交!X9-公交!X11</f>
        <v>18.549999999999272</v>
      </c>
      <c r="Y12" s="19">
        <f t="shared" si="10"/>
        <v>2.4861878453004138E-2</v>
      </c>
      <c r="Z12" s="112">
        <f>公交!Z9-公交!Z11</f>
        <v>22.549999999999272</v>
      </c>
      <c r="AA12" s="19">
        <f t="shared" si="11"/>
        <v>-0.22668038408781377</v>
      </c>
      <c r="AB12" s="112">
        <f>公交!AB9-公交!AB11</f>
        <v>21.979999999999563</v>
      </c>
      <c r="AC12" s="19">
        <f t="shared" si="12"/>
        <v>-0.21890547263683968</v>
      </c>
      <c r="AD12" s="112">
        <f>公交!AD9-公交!AD11</f>
        <v>20.199999999999818</v>
      </c>
      <c r="AE12" s="19">
        <f t="shared" si="13"/>
        <v>-0.30440771349862883</v>
      </c>
      <c r="AF12" s="112">
        <f>公交!AF9-公交!AF11</f>
        <v>24.339999999999236</v>
      </c>
      <c r="AG12" s="19">
        <f t="shared" si="14"/>
        <v>-8.3239171374800303E-2</v>
      </c>
      <c r="AH12" s="112">
        <f>公交!AH9-公交!AH11</f>
        <v>23.449999999999818</v>
      </c>
      <c r="AI12" s="19">
        <f t="shared" si="15"/>
        <v>-9.6687211093997805E-2</v>
      </c>
      <c r="AJ12" s="112">
        <f>公交!AJ9-公交!AJ11</f>
        <v>23.640000000000327</v>
      </c>
      <c r="AK12" s="19">
        <f t="shared" si="16"/>
        <v>1.5900300816537927E-2</v>
      </c>
      <c r="AL12" s="112">
        <f>公交!AL9-公交!AL11</f>
        <v>25.849999999999454</v>
      </c>
      <c r="AM12" s="19">
        <f t="shared" si="17"/>
        <v>8.9773614363604093E-3</v>
      </c>
      <c r="AN12" s="112">
        <f>公交!AN9-公交!AN11</f>
        <v>29.029999999999745</v>
      </c>
      <c r="AO12" s="19">
        <f t="shared" si="18"/>
        <v>4.1995692749463576E-2</v>
      </c>
      <c r="AP12" s="112">
        <f>公交!AP9-公交!AP11</f>
        <v>28.490000000000691</v>
      </c>
      <c r="AQ12" s="19">
        <f t="shared" si="19"/>
        <v>0.13596491228073382</v>
      </c>
      <c r="AR12" s="112">
        <f>公交!AR9-公交!AR11</f>
        <v>27.880000000000109</v>
      </c>
      <c r="AS12" s="19">
        <f t="shared" si="20"/>
        <v>0.12691996766371605</v>
      </c>
      <c r="AT12" s="112">
        <f t="shared" si="21"/>
        <v>285.8899999999976</v>
      </c>
      <c r="AU12" s="19">
        <f t="shared" si="22"/>
        <v>-8.1831904165468705E-2</v>
      </c>
      <c r="AV12" s="20"/>
      <c r="AW12" s="540">
        <f t="shared" si="23"/>
        <v>286.62999999999977</v>
      </c>
      <c r="AX12" s="112">
        <v>27.850000000000399</v>
      </c>
      <c r="AY12" s="19"/>
      <c r="AZ12" s="112">
        <v>18.099999999999898</v>
      </c>
      <c r="BA12" s="19"/>
      <c r="BB12" s="112">
        <v>29.159999999999901</v>
      </c>
      <c r="BC12" s="19"/>
      <c r="BD12" s="112">
        <v>28.140000000000299</v>
      </c>
      <c r="BE12" s="19"/>
      <c r="BF12" s="112">
        <v>29.04</v>
      </c>
      <c r="BG12" s="19"/>
      <c r="BH12" s="112">
        <v>26.5500000000002</v>
      </c>
      <c r="BI12" s="19"/>
      <c r="BJ12" s="112">
        <v>25.96</v>
      </c>
      <c r="BK12" s="19"/>
      <c r="BL12" s="112">
        <v>23.269999999999499</v>
      </c>
      <c r="BM12" s="19"/>
      <c r="BN12" s="112">
        <v>25.619999999999902</v>
      </c>
      <c r="BO12" s="19"/>
      <c r="BP12" s="112">
        <v>27.859999999999701</v>
      </c>
      <c r="BQ12" s="19"/>
      <c r="BR12" s="112">
        <v>25.079999999999899</v>
      </c>
      <c r="BS12" s="19"/>
      <c r="BT12" s="112">
        <v>24.739999999999799</v>
      </c>
      <c r="BU12" s="19"/>
      <c r="BV12" s="112">
        <f t="shared" si="24"/>
        <v>311.36999999999955</v>
      </c>
      <c r="BW12" s="19"/>
      <c r="BX12" s="23"/>
      <c r="BY12" s="24"/>
      <c r="BZ12" s="24"/>
      <c r="CA12" s="24"/>
      <c r="CB12" s="24"/>
      <c r="CC12" s="24"/>
      <c r="CD12" s="24"/>
      <c r="CE12" s="137"/>
      <c r="CF12" s="24"/>
      <c r="CG12" s="137"/>
      <c r="CH12" s="137"/>
      <c r="CI12" s="137"/>
      <c r="CJ12" s="137"/>
      <c r="CK12" s="18"/>
    </row>
    <row r="13" spans="1:89" s="12" customFormat="1" ht="27" customHeight="1">
      <c r="A13" s="597"/>
      <c r="B13" s="17" t="s">
        <v>648</v>
      </c>
      <c r="C13" s="112">
        <v>0</v>
      </c>
      <c r="D13" s="19" t="e">
        <f t="shared" si="0"/>
        <v>#DIV/0!</v>
      </c>
      <c r="E13" s="112">
        <v>0</v>
      </c>
      <c r="F13" s="19" t="e">
        <f t="shared" si="1"/>
        <v>#DIV/0!</v>
      </c>
      <c r="G13" s="112">
        <v>0</v>
      </c>
      <c r="H13" s="19" t="e">
        <f t="shared" si="2"/>
        <v>#DIV/0!</v>
      </c>
      <c r="I13" s="112">
        <v>0</v>
      </c>
      <c r="J13" s="19" t="e">
        <f t="shared" si="3"/>
        <v>#DIV/0!</v>
      </c>
      <c r="K13" s="112">
        <v>0</v>
      </c>
      <c r="L13" s="19" t="e">
        <f t="shared" si="4"/>
        <v>#DIV/0!</v>
      </c>
      <c r="M13" s="112">
        <v>0</v>
      </c>
      <c r="N13" s="19" t="e">
        <f t="shared" si="5"/>
        <v>#DIV/0!</v>
      </c>
      <c r="O13" s="112">
        <v>0</v>
      </c>
      <c r="P13" s="19" t="e">
        <f t="shared" si="6"/>
        <v>#DIV/0!</v>
      </c>
      <c r="Q13" s="126"/>
      <c r="R13" s="126"/>
      <c r="S13" s="556">
        <f t="shared" si="7"/>
        <v>0</v>
      </c>
      <c r="T13" s="66" t="e">
        <f t="shared" si="8"/>
        <v>#DIV/0!</v>
      </c>
      <c r="U13" s="19"/>
      <c r="V13" s="112">
        <v>0</v>
      </c>
      <c r="W13" s="19"/>
      <c r="X13" s="112">
        <v>0</v>
      </c>
      <c r="Y13" s="19"/>
      <c r="Z13" s="112">
        <v>0</v>
      </c>
      <c r="AA13" s="19"/>
      <c r="AB13" s="112">
        <v>0</v>
      </c>
      <c r="AC13" s="19"/>
      <c r="AD13" s="112">
        <v>0</v>
      </c>
      <c r="AE13" s="19"/>
      <c r="AF13" s="112">
        <v>0</v>
      </c>
      <c r="AG13" s="19"/>
      <c r="AH13" s="112">
        <v>0</v>
      </c>
      <c r="AI13" s="19"/>
      <c r="AJ13" s="112">
        <v>0</v>
      </c>
      <c r="AK13" s="19"/>
      <c r="AL13" s="112">
        <v>0</v>
      </c>
      <c r="AM13" s="19"/>
      <c r="AN13" s="112">
        <v>0</v>
      </c>
      <c r="AO13" s="19"/>
      <c r="AP13" s="112">
        <v>0</v>
      </c>
      <c r="AQ13" s="19"/>
      <c r="AR13" s="112">
        <v>0</v>
      </c>
      <c r="AS13" s="19"/>
      <c r="AT13" s="112">
        <f t="shared" si="21"/>
        <v>0</v>
      </c>
      <c r="AU13" s="19" t="e">
        <f t="shared" si="22"/>
        <v>#DIV/0!</v>
      </c>
      <c r="AV13" s="20"/>
      <c r="AW13" s="540">
        <f t="shared" si="23"/>
        <v>0</v>
      </c>
      <c r="AX13" s="112">
        <v>0</v>
      </c>
      <c r="AY13" s="19"/>
      <c r="AZ13" s="112">
        <v>0</v>
      </c>
      <c r="BA13" s="19"/>
      <c r="BB13" s="112">
        <v>0</v>
      </c>
      <c r="BC13" s="19"/>
      <c r="BD13" s="112">
        <v>0</v>
      </c>
      <c r="BE13" s="19"/>
      <c r="BF13" s="112">
        <v>0</v>
      </c>
      <c r="BG13" s="19"/>
      <c r="BH13" s="112">
        <v>0</v>
      </c>
      <c r="BI13" s="19"/>
      <c r="BJ13" s="112">
        <v>0</v>
      </c>
      <c r="BK13" s="19"/>
      <c r="BL13" s="112">
        <v>0</v>
      </c>
      <c r="BM13" s="19"/>
      <c r="BN13" s="112">
        <v>0</v>
      </c>
      <c r="BO13" s="19"/>
      <c r="BP13" s="112">
        <v>0</v>
      </c>
      <c r="BQ13" s="19"/>
      <c r="BR13" s="112">
        <v>0</v>
      </c>
      <c r="BS13" s="19"/>
      <c r="BT13" s="112">
        <v>0</v>
      </c>
      <c r="BU13" s="19"/>
      <c r="BV13" s="112">
        <f t="shared" si="24"/>
        <v>0</v>
      </c>
      <c r="BW13" s="19"/>
      <c r="BX13" s="23"/>
      <c r="BY13" s="24"/>
      <c r="BZ13" s="24"/>
      <c r="CA13" s="24"/>
      <c r="CB13" s="24"/>
      <c r="CC13" s="24"/>
      <c r="CD13" s="24"/>
      <c r="CE13" s="137"/>
      <c r="CF13" s="24"/>
      <c r="CG13" s="137"/>
      <c r="CH13" s="137"/>
      <c r="CI13" s="137"/>
      <c r="CJ13" s="137"/>
      <c r="CK13" s="18"/>
    </row>
    <row r="14" spans="1:89" s="12" customFormat="1" ht="27" customHeight="1">
      <c r="A14" s="598"/>
      <c r="B14" s="17" t="s">
        <v>649</v>
      </c>
      <c r="C14" s="112">
        <v>0</v>
      </c>
      <c r="D14" s="19" t="e">
        <f t="shared" si="0"/>
        <v>#DIV/0!</v>
      </c>
      <c r="E14" s="112">
        <v>0</v>
      </c>
      <c r="F14" s="19" t="e">
        <f t="shared" si="1"/>
        <v>#DIV/0!</v>
      </c>
      <c r="G14" s="112">
        <v>0</v>
      </c>
      <c r="H14" s="19" t="e">
        <f t="shared" si="2"/>
        <v>#DIV/0!</v>
      </c>
      <c r="I14" s="112">
        <v>0</v>
      </c>
      <c r="J14" s="19" t="e">
        <f t="shared" si="3"/>
        <v>#DIV/0!</v>
      </c>
      <c r="K14" s="112">
        <v>0</v>
      </c>
      <c r="L14" s="19" t="e">
        <f t="shared" si="4"/>
        <v>#DIV/0!</v>
      </c>
      <c r="M14" s="112">
        <v>0</v>
      </c>
      <c r="N14" s="19" t="e">
        <f t="shared" si="5"/>
        <v>#DIV/0!</v>
      </c>
      <c r="O14" s="112">
        <v>0</v>
      </c>
      <c r="P14" s="19" t="e">
        <f t="shared" si="6"/>
        <v>#DIV/0!</v>
      </c>
      <c r="Q14" s="126"/>
      <c r="R14" s="126"/>
      <c r="S14" s="556">
        <f t="shared" si="7"/>
        <v>0</v>
      </c>
      <c r="T14" s="66" t="e">
        <f t="shared" si="8"/>
        <v>#DIV/0!</v>
      </c>
      <c r="U14" s="19"/>
      <c r="V14" s="112">
        <v>0</v>
      </c>
      <c r="W14" s="19"/>
      <c r="X14" s="112">
        <v>0</v>
      </c>
      <c r="Y14" s="19"/>
      <c r="Z14" s="112">
        <v>0</v>
      </c>
      <c r="AA14" s="19"/>
      <c r="AB14" s="112">
        <v>0</v>
      </c>
      <c r="AC14" s="19"/>
      <c r="AD14" s="112">
        <v>0</v>
      </c>
      <c r="AE14" s="19"/>
      <c r="AF14" s="112">
        <v>0</v>
      </c>
      <c r="AG14" s="19"/>
      <c r="AH14" s="112">
        <v>0</v>
      </c>
      <c r="AI14" s="19"/>
      <c r="AJ14" s="112">
        <v>0</v>
      </c>
      <c r="AK14" s="19"/>
      <c r="AL14" s="112">
        <v>0</v>
      </c>
      <c r="AM14" s="19"/>
      <c r="AN14" s="112">
        <v>0</v>
      </c>
      <c r="AO14" s="19"/>
      <c r="AP14" s="112">
        <v>0</v>
      </c>
      <c r="AQ14" s="19"/>
      <c r="AR14" s="112">
        <v>0</v>
      </c>
      <c r="AS14" s="19"/>
      <c r="AT14" s="112">
        <f t="shared" si="21"/>
        <v>0</v>
      </c>
      <c r="AU14" s="19" t="e">
        <f t="shared" si="22"/>
        <v>#DIV/0!</v>
      </c>
      <c r="AV14" s="20"/>
      <c r="AW14" s="540">
        <f t="shared" si="23"/>
        <v>0</v>
      </c>
      <c r="AX14" s="112">
        <v>0</v>
      </c>
      <c r="AY14" s="19"/>
      <c r="AZ14" s="112">
        <v>0</v>
      </c>
      <c r="BA14" s="19"/>
      <c r="BB14" s="112">
        <v>0</v>
      </c>
      <c r="BC14" s="19"/>
      <c r="BD14" s="112">
        <v>0</v>
      </c>
      <c r="BE14" s="19"/>
      <c r="BF14" s="112">
        <v>0</v>
      </c>
      <c r="BG14" s="19"/>
      <c r="BH14" s="112">
        <v>0</v>
      </c>
      <c r="BI14" s="19"/>
      <c r="BJ14" s="112">
        <v>0</v>
      </c>
      <c r="BK14" s="19"/>
      <c r="BL14" s="112">
        <v>0</v>
      </c>
      <c r="BM14" s="19"/>
      <c r="BN14" s="112">
        <v>0</v>
      </c>
      <c r="BO14" s="19"/>
      <c r="BP14" s="112">
        <v>0</v>
      </c>
      <c r="BQ14" s="19"/>
      <c r="BR14" s="112">
        <v>0</v>
      </c>
      <c r="BS14" s="19"/>
      <c r="BT14" s="112">
        <v>0</v>
      </c>
      <c r="BU14" s="19"/>
      <c r="BV14" s="112">
        <f t="shared" si="24"/>
        <v>0</v>
      </c>
      <c r="BW14" s="19"/>
      <c r="BX14" s="23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18"/>
    </row>
    <row r="15" spans="1:89" s="11" customFormat="1" ht="27" customHeight="1">
      <c r="A15" s="716" t="s">
        <v>94</v>
      </c>
      <c r="B15" s="17" t="s">
        <v>645</v>
      </c>
      <c r="C15" s="112">
        <f>C16+C17+C18+C19</f>
        <v>221.14136554154766</v>
      </c>
      <c r="D15" s="19">
        <f t="shared" si="0"/>
        <v>9.7749624627514464E-2</v>
      </c>
      <c r="E15" s="112">
        <f>E16+E17+E18+E19</f>
        <v>222.03631347554125</v>
      </c>
      <c r="F15" s="19">
        <f t="shared" si="1"/>
        <v>3.720781626137093E-2</v>
      </c>
      <c r="G15" s="112">
        <f>G16+G17+G18+G19</f>
        <v>230.29764193612135</v>
      </c>
      <c r="H15" s="19">
        <f t="shared" si="2"/>
        <v>0.11255995087839277</v>
      </c>
      <c r="I15" s="112">
        <f>I16+I17+I18+I19</f>
        <v>227.88613824807811</v>
      </c>
      <c r="J15" s="19">
        <f t="shared" si="3"/>
        <v>1.8181369524975954E-2</v>
      </c>
      <c r="K15" s="112">
        <f>K16+K17+K18+K19</f>
        <v>258.3009215520641</v>
      </c>
      <c r="L15" s="19">
        <f t="shared" si="4"/>
        <v>0.20751089469271977</v>
      </c>
      <c r="M15" s="112">
        <f>M16+M17+M18+M19</f>
        <v>253.03482452813498</v>
      </c>
      <c r="N15" s="19">
        <f t="shared" si="5"/>
        <v>6.5100856975312427E-2</v>
      </c>
      <c r="O15" s="112">
        <f>O16+O17+O18+O19</f>
        <v>251.18551277261807</v>
      </c>
      <c r="P15" s="19">
        <f t="shared" si="6"/>
        <v>0.10400156209866163</v>
      </c>
      <c r="Q15" s="126"/>
      <c r="R15" s="126"/>
      <c r="S15" s="556">
        <f t="shared" si="7"/>
        <v>1663.8827180541055</v>
      </c>
      <c r="T15" s="66">
        <f t="shared" si="8"/>
        <v>-5.6926344658624783E-2</v>
      </c>
      <c r="U15" s="19"/>
      <c r="V15" s="112">
        <f>V16+V17+V18+V19</f>
        <v>201.44973004803782</v>
      </c>
      <c r="W15" s="19">
        <f t="shared" ref="W15:W46" si="26">V15/AX15-1</f>
        <v>0.21207438082494456</v>
      </c>
      <c r="X15" s="112">
        <f>X16+X17+X18+X19</f>
        <v>214.07119190045637</v>
      </c>
      <c r="Y15" s="19">
        <f t="shared" ref="Y15:Y46" si="27">X15/AZ15-1</f>
        <v>2.7027269949149613E-2</v>
      </c>
      <c r="Z15" s="112">
        <f>Z16+Z17+Z18+Z19</f>
        <v>206.99796155191083</v>
      </c>
      <c r="AA15" s="19">
        <f t="shared" ref="AA15:AA46" si="28">Z15/BB15-1</f>
        <v>-3.5716119930546908E-2</v>
      </c>
      <c r="AB15" s="112">
        <f>AB16+AB17+AB18+AB19</f>
        <v>223.81684154601697</v>
      </c>
      <c r="AC15" s="19">
        <f t="shared" ref="AC15:AC46" si="29">AB15/BD15-1</f>
        <v>-1.8516491234467303E-2</v>
      </c>
      <c r="AD15" s="112">
        <f>AD16+AD17+AD18+AD19</f>
        <v>213.91187664422273</v>
      </c>
      <c r="AE15" s="19">
        <f t="shared" ref="AE15:AE46" si="30">AD15/BF15-1</f>
        <v>-6.2034703561615445E-2</v>
      </c>
      <c r="AF15" s="112">
        <f>AF16+AF17+AF18+AF19</f>
        <v>237.56888643081805</v>
      </c>
      <c r="AG15" s="19">
        <f t="shared" ref="AG15:AG46" si="31">AF15/BH15-1</f>
        <v>-2.6434692008476812E-3</v>
      </c>
      <c r="AH15" s="112">
        <f>AH16+AH17+AH18+AH19</f>
        <v>227.5227874633843</v>
      </c>
      <c r="AI15" s="19">
        <f t="shared" ref="AI15:AI46" si="32">AH15/BJ15-1</f>
        <v>-9.0268167646258002E-2</v>
      </c>
      <c r="AJ15" s="112">
        <f>AJ16+AJ17+AJ18+AJ19</f>
        <v>238.97967090487398</v>
      </c>
      <c r="AK15" s="19">
        <f t="shared" ref="AK15:AK46" si="33">AJ15/BL15-1</f>
        <v>0.21900702052421228</v>
      </c>
      <c r="AL15" s="112">
        <f>AL16+AL17+AL18+AL19</f>
        <v>214.19366420789896</v>
      </c>
      <c r="AM15" s="19">
        <f t="shared" ref="AM15:AM46" si="34">AL15/BN15-1</f>
        <v>-6.4421189144585722E-2</v>
      </c>
      <c r="AN15" s="112">
        <f>AN16+AN17+AN18+AN19</f>
        <v>232.35976087595103</v>
      </c>
      <c r="AO15" s="19">
        <f t="shared" ref="AO15:AO46" si="35">AN15/BP15-1</f>
        <v>7.3228107862560066E-2</v>
      </c>
      <c r="AP15" s="112">
        <f>AP16+AP17+AP18+AP19</f>
        <v>216.70908173789689</v>
      </c>
      <c r="AQ15" s="19">
        <f t="shared" ref="AQ15:AQ46" si="36">AP15/BR15-1</f>
        <v>1.4476065884425626E-3</v>
      </c>
      <c r="AR15" s="112">
        <f>AR16+AR17+AR18+AR19</f>
        <v>225.65233467219144</v>
      </c>
      <c r="AS15" s="19">
        <f t="shared" ref="AS15:AS46" si="37">AR15/BT15-1</f>
        <v>4.3355951014854011E-2</v>
      </c>
      <c r="AT15" s="112">
        <f t="shared" si="21"/>
        <v>2653.2337879836596</v>
      </c>
      <c r="AU15" s="19">
        <f t="shared" si="22"/>
        <v>1.7396923985365298E-2</v>
      </c>
      <c r="AV15" s="20"/>
      <c r="AW15" s="540">
        <f t="shared" si="23"/>
        <v>2391.5894550251614</v>
      </c>
      <c r="AX15" s="540">
        <f>AX16+AX17+AX18+AX19</f>
        <v>166.20244865742481</v>
      </c>
      <c r="AY15" s="20"/>
      <c r="AZ15" s="540">
        <f>AZ16+AZ17+AZ18+AZ19</f>
        <v>208.43769018037418</v>
      </c>
      <c r="BA15" s="20"/>
      <c r="BB15" s="540">
        <f>BB16+BB17+BB18+BB19</f>
        <v>214.66496104549802</v>
      </c>
      <c r="BC15" s="20"/>
      <c r="BD15" s="540">
        <f>BD16+BD17+BD18+BD19</f>
        <v>228.03932979732289</v>
      </c>
      <c r="BE15" s="20"/>
      <c r="BF15" s="540">
        <f>BF16+BF17+BF18+BF19</f>
        <v>228.05947880639388</v>
      </c>
      <c r="BG15" s="20"/>
      <c r="BH15" s="540">
        <f>BH16+BH17+BH18+BH19</f>
        <v>238.19855697988072</v>
      </c>
      <c r="BI15" s="20"/>
      <c r="BJ15" s="540">
        <f>BJ16+BJ17+BJ18+BJ19</f>
        <v>250.09874269730278</v>
      </c>
      <c r="BK15" s="20"/>
      <c r="BL15" s="540">
        <f>BL16+BL17+BL18+BL19</f>
        <v>196.04454025384123</v>
      </c>
      <c r="BM15" s="20"/>
      <c r="BN15" s="540">
        <f>BN16+BN17+BN18+BN19</f>
        <v>228.94240626512089</v>
      </c>
      <c r="BO15" s="20"/>
      <c r="BP15" s="540">
        <f>BP16+BP17+BP18+BP19</f>
        <v>216.5054746271214</v>
      </c>
      <c r="BQ15" s="20"/>
      <c r="BR15" s="540">
        <f>BR16+BR17+BR18+BR19</f>
        <v>216.39582571488057</v>
      </c>
      <c r="BS15" s="20"/>
      <c r="BT15" s="540">
        <f>BT16+BT17+BT18+BT19</f>
        <v>216.27550449365182</v>
      </c>
      <c r="BU15" s="20"/>
      <c r="BV15" s="540">
        <f t="shared" si="24"/>
        <v>2607.8649595188131</v>
      </c>
      <c r="BW15" s="20"/>
      <c r="BX15" s="22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</row>
    <row r="16" spans="1:89" s="12" customFormat="1" ht="27" customHeight="1">
      <c r="A16" s="597"/>
      <c r="B16" s="17" t="s">
        <v>646</v>
      </c>
      <c r="C16" s="112">
        <f>班线包车!C10</f>
        <v>75.4816</v>
      </c>
      <c r="D16" s="19">
        <f t="shared" si="0"/>
        <v>-0.23002158505286097</v>
      </c>
      <c r="E16" s="112">
        <f>班线包车!E10</f>
        <v>84.623500000000007</v>
      </c>
      <c r="F16" s="19">
        <f t="shared" si="1"/>
        <v>-0.12687357937104893</v>
      </c>
      <c r="G16" s="112">
        <f>班线包车!G10</f>
        <v>79.369200000000006</v>
      </c>
      <c r="H16" s="19">
        <f t="shared" si="2"/>
        <v>-0.14262566380476249</v>
      </c>
      <c r="I16" s="112">
        <f>班线包车!I10</f>
        <v>78.374499999999998</v>
      </c>
      <c r="J16" s="19">
        <f t="shared" si="3"/>
        <v>-0.15669398260330636</v>
      </c>
      <c r="K16" s="112">
        <f>班线包车!K10</f>
        <v>75.5822</v>
      </c>
      <c r="L16" s="19">
        <f t="shared" si="4"/>
        <v>-0.17147219996338714</v>
      </c>
      <c r="M16" s="112">
        <f>班线包车!M10</f>
        <v>74.790899999999993</v>
      </c>
      <c r="N16" s="19">
        <f t="shared" si="5"/>
        <v>-0.14044908954668123</v>
      </c>
      <c r="O16" s="112">
        <f>班线包车!O10</f>
        <v>71.2988</v>
      </c>
      <c r="P16" s="19">
        <f t="shared" si="6"/>
        <v>-0.17895604749928606</v>
      </c>
      <c r="Q16" s="126"/>
      <c r="R16" s="126"/>
      <c r="S16" s="556">
        <f t="shared" si="7"/>
        <v>539.52070000000003</v>
      </c>
      <c r="T16" s="66">
        <f t="shared" si="8"/>
        <v>-0.26138929601806227</v>
      </c>
      <c r="U16" s="19"/>
      <c r="V16" s="112">
        <f>班线包车!V10</f>
        <v>98.030799999999999</v>
      </c>
      <c r="W16" s="19">
        <f t="shared" si="26"/>
        <v>-1.9566504512577576E-2</v>
      </c>
      <c r="X16" s="112">
        <f>班线包车!X10</f>
        <v>96.920100000000005</v>
      </c>
      <c r="Y16" s="19">
        <f t="shared" si="27"/>
        <v>-8.2983649460170117E-2</v>
      </c>
      <c r="Z16" s="112">
        <f>班线包车!Z10</f>
        <v>92.572400000000002</v>
      </c>
      <c r="AA16" s="19">
        <f t="shared" si="28"/>
        <v>-2.0566822865473955E-2</v>
      </c>
      <c r="AB16" s="112">
        <f>班线包车!AB10</f>
        <v>92.937200000000004</v>
      </c>
      <c r="AC16" s="19">
        <f t="shared" si="29"/>
        <v>-4.0370894297190318E-2</v>
      </c>
      <c r="AD16" s="112">
        <f>班线包车!AD10</f>
        <v>91.224699999999999</v>
      </c>
      <c r="AE16" s="19">
        <f t="shared" si="30"/>
        <v>-4.4313212773402277E-2</v>
      </c>
      <c r="AF16" s="112">
        <f>班线包车!AF10</f>
        <v>87.011600000000001</v>
      </c>
      <c r="AG16" s="19">
        <f t="shared" si="31"/>
        <v>-2.9643235117325029E-2</v>
      </c>
      <c r="AH16" s="112">
        <f>班线包车!AH10</f>
        <v>86.839200000000005</v>
      </c>
      <c r="AI16" s="19">
        <f t="shared" si="32"/>
        <v>-2.2645701300937571E-2</v>
      </c>
      <c r="AJ16" s="112">
        <f>班线包车!AJ10</f>
        <v>84.917400000000001</v>
      </c>
      <c r="AK16" s="19">
        <f t="shared" si="33"/>
        <v>-1.4353367226129898E-2</v>
      </c>
      <c r="AL16" s="112">
        <f>班线包车!AL10</f>
        <v>84.3078</v>
      </c>
      <c r="AM16" s="19">
        <f t="shared" si="34"/>
        <v>-1.1281837180338261E-2</v>
      </c>
      <c r="AN16" s="112">
        <f>班线包车!AN10</f>
        <v>84.488799999999998</v>
      </c>
      <c r="AO16" s="19">
        <f t="shared" si="35"/>
        <v>-4.1718556829652864E-2</v>
      </c>
      <c r="AP16" s="112">
        <f>班线包车!AP10</f>
        <v>82.630499999999998</v>
      </c>
      <c r="AQ16" s="19">
        <f t="shared" si="36"/>
        <v>-4.0095490346413798E-2</v>
      </c>
      <c r="AR16" s="112">
        <f>班线包车!AR10</f>
        <v>77.192300000000003</v>
      </c>
      <c r="AS16" s="19">
        <f t="shared" si="37"/>
        <v>-9.3439109320774816E-2</v>
      </c>
      <c r="AT16" s="112">
        <f t="shared" si="21"/>
        <v>1059.0728000000001</v>
      </c>
      <c r="AU16" s="19">
        <f t="shared" si="22"/>
        <v>-3.8812689450473781E-2</v>
      </c>
      <c r="AV16" s="20"/>
      <c r="AW16" s="540">
        <f t="shared" si="23"/>
        <v>1016.6896000000002</v>
      </c>
      <c r="AX16" s="112">
        <v>99.987200000000001</v>
      </c>
      <c r="AY16" s="19"/>
      <c r="AZ16" s="112">
        <v>105.69070000000001</v>
      </c>
      <c r="BA16" s="19"/>
      <c r="BB16" s="112">
        <v>94.516300000000001</v>
      </c>
      <c r="BC16" s="19"/>
      <c r="BD16" s="112">
        <v>96.846999999999994</v>
      </c>
      <c r="BE16" s="19"/>
      <c r="BF16" s="112">
        <v>95.454599999999999</v>
      </c>
      <c r="BG16" s="19"/>
      <c r="BH16" s="112">
        <v>89.669700000000006</v>
      </c>
      <c r="BI16" s="19"/>
      <c r="BJ16" s="112">
        <v>88.851299999999995</v>
      </c>
      <c r="BK16" s="19"/>
      <c r="BL16" s="112">
        <v>86.153999999999996</v>
      </c>
      <c r="BM16" s="19"/>
      <c r="BN16" s="112">
        <v>85.269800000000004</v>
      </c>
      <c r="BO16" s="19"/>
      <c r="BP16" s="112">
        <v>88.167000000000002</v>
      </c>
      <c r="BQ16" s="19"/>
      <c r="BR16" s="112">
        <v>86.081999999999994</v>
      </c>
      <c r="BS16" s="19"/>
      <c r="BT16" s="112">
        <v>85.148499999999999</v>
      </c>
      <c r="BU16" s="19"/>
      <c r="BV16" s="112">
        <f t="shared" si="24"/>
        <v>1101.8381000000002</v>
      </c>
      <c r="BW16" s="19"/>
      <c r="BX16" s="23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18"/>
    </row>
    <row r="17" spans="1:89" s="12" customFormat="1" ht="27" customHeight="1">
      <c r="A17" s="597"/>
      <c r="B17" s="17" t="s">
        <v>647</v>
      </c>
      <c r="C17" s="112">
        <f>公交!C13-公交!C15</f>
        <v>106.04999999999995</v>
      </c>
      <c r="D17" s="19">
        <f t="shared" si="0"/>
        <v>0.27005988023952043</v>
      </c>
      <c r="E17" s="112">
        <f>公交!E13-公交!E15</f>
        <v>100.73000000000002</v>
      </c>
      <c r="F17" s="19">
        <f t="shared" si="1"/>
        <v>0.19348341232227551</v>
      </c>
      <c r="G17" s="112">
        <f>公交!G13-公交!G15</f>
        <v>111.80000000000007</v>
      </c>
      <c r="H17" s="19">
        <f t="shared" si="2"/>
        <v>0.2909930715935356</v>
      </c>
      <c r="I17" s="112">
        <f>公交!I13-公交!I15</f>
        <v>110.40000000000009</v>
      </c>
      <c r="J17" s="19">
        <f t="shared" si="3"/>
        <v>0.17073170731707465</v>
      </c>
      <c r="K17" s="112">
        <f>公交!K13-公交!K15</f>
        <v>141.40000000000009</v>
      </c>
      <c r="L17" s="19">
        <f t="shared" si="4"/>
        <v>0.62528735632184018</v>
      </c>
      <c r="M17" s="112">
        <f>公交!M13-公交!M15</f>
        <v>135.89999999999998</v>
      </c>
      <c r="N17" s="19">
        <f t="shared" si="5"/>
        <v>0.1203627370156628</v>
      </c>
      <c r="O17" s="112">
        <f>公交!O13-公交!O15</f>
        <v>135.30000000000007</v>
      </c>
      <c r="P17" s="19">
        <f t="shared" si="6"/>
        <v>0.33169291338582707</v>
      </c>
      <c r="Q17" s="126"/>
      <c r="R17" s="126"/>
      <c r="S17" s="556">
        <f t="shared" si="7"/>
        <v>841.58000000000027</v>
      </c>
      <c r="T17" s="66">
        <f t="shared" si="8"/>
        <v>0.10574168965970365</v>
      </c>
      <c r="U17" s="19"/>
      <c r="V17" s="112">
        <f>公交!V13-公交!V15</f>
        <v>83.5</v>
      </c>
      <c r="W17" s="19">
        <f t="shared" si="26"/>
        <v>0.64694280078895461</v>
      </c>
      <c r="X17" s="112">
        <f>公交!X13-公交!X15</f>
        <v>84.399999999999977</v>
      </c>
      <c r="Y17" s="19">
        <f t="shared" si="27"/>
        <v>-1.0550996483001396E-2</v>
      </c>
      <c r="Z17" s="112">
        <f>公交!Z13-公交!Z15</f>
        <v>86.599999999999909</v>
      </c>
      <c r="AA17" s="19">
        <f t="shared" si="28"/>
        <v>-7.4687466609680508E-2</v>
      </c>
      <c r="AB17" s="112">
        <f>公交!AB13-公交!AB15</f>
        <v>94.299999999999955</v>
      </c>
      <c r="AC17" s="19">
        <f t="shared" si="29"/>
        <v>-4.5932820720355649E-2</v>
      </c>
      <c r="AD17" s="112">
        <f>公交!AD13-公交!AD15</f>
        <v>87</v>
      </c>
      <c r="AE17" s="19">
        <f t="shared" si="30"/>
        <v>-0.14739317914543326</v>
      </c>
      <c r="AF17" s="112">
        <f>公交!AF13-公交!AF15</f>
        <v>121.30000000000007</v>
      </c>
      <c r="AG17" s="19">
        <f t="shared" si="31"/>
        <v>0.25986705442459312</v>
      </c>
      <c r="AH17" s="112">
        <f>公交!AH13-公交!AH15</f>
        <v>101.60000000000002</v>
      </c>
      <c r="AI17" s="19">
        <f t="shared" si="32"/>
        <v>7.7412513255567639E-2</v>
      </c>
      <c r="AJ17" s="112">
        <f>公交!AJ13-公交!AJ15</f>
        <v>102.39999999999998</v>
      </c>
      <c r="AK17" s="19">
        <f t="shared" si="33"/>
        <v>0.19347319347319192</v>
      </c>
      <c r="AL17" s="112">
        <f>公交!AL13-公交!AL15</f>
        <v>92.600000000000023</v>
      </c>
      <c r="AM17" s="19">
        <f t="shared" si="34"/>
        <v>7.9254079254078347E-2</v>
      </c>
      <c r="AN17" s="112">
        <f>公交!AN13-公交!AN15</f>
        <v>109.5</v>
      </c>
      <c r="AO17" s="19">
        <f t="shared" si="35"/>
        <v>0.15750528541226338</v>
      </c>
      <c r="AP17" s="112">
        <f>公交!AP13-公交!AP15</f>
        <v>101.09999999999991</v>
      </c>
      <c r="AQ17" s="19">
        <f t="shared" si="36"/>
        <v>0.12084257206208315</v>
      </c>
      <c r="AR17" s="112">
        <f>公交!AR13-公交!AR15</f>
        <v>114.20000000000005</v>
      </c>
      <c r="AS17" s="19">
        <f t="shared" si="37"/>
        <v>0.32790697674418667</v>
      </c>
      <c r="AT17" s="112">
        <f t="shared" si="21"/>
        <v>1178.4999999999998</v>
      </c>
      <c r="AU17" s="19">
        <f t="shared" si="22"/>
        <v>0.10818562226714912</v>
      </c>
      <c r="AV17" s="20"/>
      <c r="AW17" s="540">
        <f t="shared" si="23"/>
        <v>977.45</v>
      </c>
      <c r="AX17" s="112">
        <v>50.7</v>
      </c>
      <c r="AY17" s="19"/>
      <c r="AZ17" s="112">
        <v>85.3</v>
      </c>
      <c r="BA17" s="19"/>
      <c r="BB17" s="112">
        <v>93.589999999999904</v>
      </c>
      <c r="BC17" s="19"/>
      <c r="BD17" s="112">
        <v>98.839999999999904</v>
      </c>
      <c r="BE17" s="19"/>
      <c r="BF17" s="112">
        <v>102.04</v>
      </c>
      <c r="BG17" s="19"/>
      <c r="BH17" s="112">
        <v>96.2800000000002</v>
      </c>
      <c r="BI17" s="19"/>
      <c r="BJ17" s="112">
        <v>94.3</v>
      </c>
      <c r="BK17" s="19"/>
      <c r="BL17" s="112">
        <v>85.800000000000097</v>
      </c>
      <c r="BM17" s="19"/>
      <c r="BN17" s="112">
        <v>85.800000000000097</v>
      </c>
      <c r="BO17" s="19"/>
      <c r="BP17" s="112">
        <v>94.599999999999895</v>
      </c>
      <c r="BQ17" s="19"/>
      <c r="BR17" s="112">
        <v>90.2</v>
      </c>
      <c r="BS17" s="19"/>
      <c r="BT17" s="112">
        <v>86</v>
      </c>
      <c r="BU17" s="19"/>
      <c r="BV17" s="112">
        <f t="shared" si="24"/>
        <v>1063.45</v>
      </c>
      <c r="BW17" s="19"/>
      <c r="BX17" s="23"/>
      <c r="BY17" s="24"/>
      <c r="BZ17" s="24"/>
      <c r="CA17" s="24"/>
      <c r="CB17" s="24"/>
      <c r="CC17" s="24"/>
      <c r="CD17" s="24"/>
      <c r="CE17" s="137"/>
      <c r="CF17" s="24"/>
      <c r="CG17" s="137"/>
      <c r="CH17" s="137"/>
      <c r="CI17" s="137"/>
      <c r="CJ17" s="137"/>
      <c r="CK17" s="18"/>
    </row>
    <row r="18" spans="1:89" s="12" customFormat="1" ht="27" customHeight="1">
      <c r="A18" s="597"/>
      <c r="B18" s="17" t="s">
        <v>648</v>
      </c>
      <c r="C18" s="112">
        <f>出租!C13-出租!C15</f>
        <v>26.009999999999991</v>
      </c>
      <c r="D18" s="19">
        <f t="shared" si="0"/>
        <v>0.60853432282003506</v>
      </c>
      <c r="E18" s="112">
        <f>出租!E13-出租!E15</f>
        <v>24.860000000000014</v>
      </c>
      <c r="F18" s="19">
        <f t="shared" si="1"/>
        <v>-6.8215892053972715E-2</v>
      </c>
      <c r="G18" s="112">
        <f>出租!G13-出租!G15</f>
        <v>25.199999999999989</v>
      </c>
      <c r="H18" s="19">
        <f t="shared" si="2"/>
        <v>0.28440366972476983</v>
      </c>
      <c r="I18" s="112">
        <f>出租!I13-出租!I15</f>
        <v>26.129999999999995</v>
      </c>
      <c r="J18" s="19">
        <f t="shared" si="3"/>
        <v>-1.9098548510317892E-3</v>
      </c>
      <c r="K18" s="112">
        <f>出租!K13-出租!K15</f>
        <v>25.70999999999998</v>
      </c>
      <c r="L18" s="19">
        <f t="shared" si="4"/>
        <v>0.12565674255691528</v>
      </c>
      <c r="M18" s="112">
        <f>出租!M13-出租!M15</f>
        <v>24.509999999999991</v>
      </c>
      <c r="N18" s="19">
        <f t="shared" si="5"/>
        <v>0.32486486486486443</v>
      </c>
      <c r="O18" s="112">
        <f>出租!O13-出租!O15</f>
        <v>24.449999999999989</v>
      </c>
      <c r="P18" s="19">
        <f t="shared" si="6"/>
        <v>1.326150020721073E-2</v>
      </c>
      <c r="Q18" s="126"/>
      <c r="R18" s="126"/>
      <c r="S18" s="556">
        <f t="shared" si="7"/>
        <v>176.86999999999995</v>
      </c>
      <c r="T18" s="66">
        <f t="shared" si="8"/>
        <v>-5.3411827669254119E-2</v>
      </c>
      <c r="U18" s="19"/>
      <c r="V18" s="112">
        <f>出租!V13-出租!V15</f>
        <v>16.170000000000016</v>
      </c>
      <c r="W18" s="19">
        <f t="shared" si="26"/>
        <v>1.0111940298507429</v>
      </c>
      <c r="X18" s="112">
        <f>出租!X13-出租!X15</f>
        <v>26.680000000000007</v>
      </c>
      <c r="Y18" s="19">
        <f t="shared" si="27"/>
        <v>1.1208267090620039</v>
      </c>
      <c r="Z18" s="112">
        <f>出租!Z13-出租!Z15</f>
        <v>19.620000000000005</v>
      </c>
      <c r="AA18" s="19">
        <f t="shared" si="28"/>
        <v>8.3379348426284139E-2</v>
      </c>
      <c r="AB18" s="112">
        <f>出租!AB13-出租!AB15</f>
        <v>26.180000000000007</v>
      </c>
      <c r="AC18" s="19">
        <f t="shared" si="29"/>
        <v>0.18140794223826751</v>
      </c>
      <c r="AD18" s="112">
        <f>出租!AD13-出租!AD15</f>
        <v>22.840000000000032</v>
      </c>
      <c r="AE18" s="19">
        <f t="shared" si="30"/>
        <v>0.16530612244898113</v>
      </c>
      <c r="AF18" s="112">
        <f>出租!AF13-出租!AF15</f>
        <v>18.5</v>
      </c>
      <c r="AG18" s="19">
        <f t="shared" si="31"/>
        <v>-0.4838169642857143</v>
      </c>
      <c r="AH18" s="112">
        <f>出租!AH13-出租!AH15</f>
        <v>24.129999999999995</v>
      </c>
      <c r="AI18" s="19">
        <f t="shared" si="32"/>
        <v>-0.45407239819004541</v>
      </c>
      <c r="AJ18" s="112">
        <f>出租!AJ13-出租!AJ15</f>
        <v>32.730000000000018</v>
      </c>
      <c r="AK18" s="19">
        <f t="shared" si="33"/>
        <v>1.1336375488917874</v>
      </c>
      <c r="AL18" s="112">
        <f>出租!AL13-出租!AL15</f>
        <v>22.299999999999955</v>
      </c>
      <c r="AM18" s="19">
        <f t="shared" si="34"/>
        <v>-0.392204960479696</v>
      </c>
      <c r="AN18" s="112">
        <f>出租!AN13-出租!AN15</f>
        <v>22.420000000000016</v>
      </c>
      <c r="AO18" s="19">
        <f t="shared" si="35"/>
        <v>0.10935180603661632</v>
      </c>
      <c r="AP18" s="112">
        <f>出租!AP13-出租!AP15</f>
        <v>21.350000000000023</v>
      </c>
      <c r="AQ18" s="19">
        <f t="shared" si="36"/>
        <v>-0.13176087840585515</v>
      </c>
      <c r="AR18" s="112">
        <f>出租!AR13-出租!AR15</f>
        <v>22.5</v>
      </c>
      <c r="AS18" s="19">
        <f t="shared" si="37"/>
        <v>-0.19700214132762306</v>
      </c>
      <c r="AT18" s="112">
        <f t="shared" si="21"/>
        <v>275.42000000000007</v>
      </c>
      <c r="AU18" s="19">
        <f t="shared" si="22"/>
        <v>-3.4900833975751389E-2</v>
      </c>
      <c r="AV18" s="20"/>
      <c r="AW18" s="540">
        <f t="shared" si="23"/>
        <v>257.36</v>
      </c>
      <c r="AX18" s="112">
        <v>8.0400000000000205</v>
      </c>
      <c r="AY18" s="19"/>
      <c r="AZ18" s="112">
        <v>12.58</v>
      </c>
      <c r="BA18" s="19"/>
      <c r="BB18" s="112">
        <v>18.11</v>
      </c>
      <c r="BC18" s="19"/>
      <c r="BD18" s="112">
        <v>22.16</v>
      </c>
      <c r="BE18" s="19"/>
      <c r="BF18" s="112">
        <v>19.600000000000001</v>
      </c>
      <c r="BG18" s="19"/>
      <c r="BH18" s="112">
        <v>35.840000000000003</v>
      </c>
      <c r="BI18" s="19"/>
      <c r="BJ18" s="112">
        <v>44.2</v>
      </c>
      <c r="BK18" s="19"/>
      <c r="BL18" s="112">
        <v>15.34</v>
      </c>
      <c r="BM18" s="19"/>
      <c r="BN18" s="112">
        <v>36.69</v>
      </c>
      <c r="BO18" s="19"/>
      <c r="BP18" s="112">
        <v>20.21</v>
      </c>
      <c r="BQ18" s="19"/>
      <c r="BR18" s="112">
        <v>24.59</v>
      </c>
      <c r="BS18" s="19"/>
      <c r="BT18" s="112">
        <v>28.02</v>
      </c>
      <c r="BU18" s="19"/>
      <c r="BV18" s="112">
        <f t="shared" si="24"/>
        <v>285.38</v>
      </c>
      <c r="BW18" s="19"/>
      <c r="BX18" s="23"/>
      <c r="BY18" s="24"/>
      <c r="BZ18" s="24"/>
      <c r="CA18" s="24"/>
      <c r="CB18" s="24"/>
      <c r="CC18" s="24"/>
      <c r="CD18" s="24"/>
      <c r="CE18" s="137"/>
      <c r="CF18" s="24"/>
      <c r="CG18" s="137"/>
      <c r="CH18" s="137"/>
      <c r="CI18" s="137"/>
      <c r="CJ18" s="137"/>
      <c r="CK18" s="18"/>
    </row>
    <row r="19" spans="1:89" s="12" customFormat="1" ht="27" customHeight="1">
      <c r="A19" s="598"/>
      <c r="B19" s="17" t="s">
        <v>649</v>
      </c>
      <c r="C19" s="112">
        <f>网约车!C13-网约车!C15</f>
        <v>13.599765541547697</v>
      </c>
      <c r="D19" s="19">
        <f t="shared" si="0"/>
        <v>2.6276391843229652</v>
      </c>
      <c r="E19" s="112">
        <f>网约车!E13-网约车!E15</f>
        <v>11.822813475541196</v>
      </c>
      <c r="F19" s="19">
        <f t="shared" si="1"/>
        <v>0.94739491172130252</v>
      </c>
      <c r="G19" s="112">
        <f>网约车!G13-网约车!G15</f>
        <v>13.928441936121303</v>
      </c>
      <c r="H19" s="19">
        <f t="shared" si="2"/>
        <v>0.69743921217404781</v>
      </c>
      <c r="I19" s="112">
        <f>网约车!I13-网约车!I15</f>
        <v>12.981638248077999</v>
      </c>
      <c r="J19" s="19">
        <f t="shared" si="3"/>
        <v>0.24827747097205433</v>
      </c>
      <c r="K19" s="112">
        <f>网约车!K13-网约车!K15</f>
        <v>15.608721552063997</v>
      </c>
      <c r="L19" s="19">
        <f t="shared" si="4"/>
        <v>0.21495344730728427</v>
      </c>
      <c r="M19" s="112">
        <f>网约车!M13-网约车!M15</f>
        <v>17.833924528135014</v>
      </c>
      <c r="N19" s="19">
        <f t="shared" si="5"/>
        <v>0.6578460230494112</v>
      </c>
      <c r="O19" s="112">
        <f>网约车!O13-网约车!O15</f>
        <v>20.136712772618012</v>
      </c>
      <c r="P19" s="19">
        <f t="shared" si="6"/>
        <v>0.34661417013979001</v>
      </c>
      <c r="Q19" s="126"/>
      <c r="R19" s="126"/>
      <c r="S19" s="556">
        <f t="shared" si="7"/>
        <v>105.91201805410522</v>
      </c>
      <c r="T19" s="66">
        <f t="shared" si="8"/>
        <v>0.23274567155056736</v>
      </c>
      <c r="U19" s="19"/>
      <c r="V19" s="112">
        <f>网约车!V13-网约车!V15</f>
        <v>3.7489300480377992</v>
      </c>
      <c r="W19" s="19">
        <f t="shared" si="26"/>
        <v>-0.49848757949821709</v>
      </c>
      <c r="X19" s="112">
        <f>网约车!X13-网约车!X15</f>
        <v>6.0710919004563948</v>
      </c>
      <c r="Y19" s="19">
        <f t="shared" si="27"/>
        <v>0.24740171552794354</v>
      </c>
      <c r="Z19" s="112">
        <f>网约车!Z13-网约车!Z15</f>
        <v>8.205561551910904</v>
      </c>
      <c r="AA19" s="19">
        <f t="shared" si="28"/>
        <v>-2.8773730213346949E-2</v>
      </c>
      <c r="AB19" s="112">
        <f>网约车!AB13-网约车!AB15</f>
        <v>10.399641546016994</v>
      </c>
      <c r="AC19" s="19">
        <f t="shared" si="29"/>
        <v>2.0339976513362501E-2</v>
      </c>
      <c r="AD19" s="112">
        <f>网约车!AD13-网约车!AD15</f>
        <v>12.847176644222699</v>
      </c>
      <c r="AE19" s="19">
        <f t="shared" si="30"/>
        <v>0.17166608688198037</v>
      </c>
      <c r="AF19" s="112">
        <f>网约车!AF13-网约车!AF15</f>
        <v>10.757286430817999</v>
      </c>
      <c r="AG19" s="19">
        <f t="shared" si="31"/>
        <v>-0.3444219518758741</v>
      </c>
      <c r="AH19" s="112">
        <f>网约车!AH13-网约车!AH15</f>
        <v>14.953587463384295</v>
      </c>
      <c r="AI19" s="19">
        <f t="shared" si="32"/>
        <v>-0.34262555741453238</v>
      </c>
      <c r="AJ19" s="112">
        <f>网约车!AJ13-网约车!AJ15</f>
        <v>18.932270904874002</v>
      </c>
      <c r="AK19" s="19">
        <f t="shared" si="33"/>
        <v>1.1635545184268468</v>
      </c>
      <c r="AL19" s="112">
        <f>网约车!AL13-网约车!AL15</f>
        <v>14.985864207898999</v>
      </c>
      <c r="AM19" s="19">
        <f t="shared" si="34"/>
        <v>-0.29253917009378272</v>
      </c>
      <c r="AN19" s="112">
        <f>网约车!AN13-网约车!AN15</f>
        <v>15.950960875951012</v>
      </c>
      <c r="AO19" s="19">
        <f t="shared" si="35"/>
        <v>0.17906573472614418</v>
      </c>
      <c r="AP19" s="112">
        <f>网约车!AP13-网约车!AP15</f>
        <v>11.628581737896994</v>
      </c>
      <c r="AQ19" s="19">
        <f t="shared" si="36"/>
        <v>-0.25092036257852091</v>
      </c>
      <c r="AR19" s="112">
        <f>网约车!AR13-网约车!AR15</f>
        <v>11.760034672191409</v>
      </c>
      <c r="AS19" s="19">
        <f t="shared" si="37"/>
        <v>-0.31256026287036898</v>
      </c>
      <c r="AT19" s="112">
        <f t="shared" si="21"/>
        <v>140.24098798365952</v>
      </c>
      <c r="AU19" s="19">
        <f t="shared" si="22"/>
        <v>-0.10786393307764708</v>
      </c>
      <c r="AV19" s="20"/>
      <c r="AW19" s="540">
        <f t="shared" si="23"/>
        <v>140.08985502516126</v>
      </c>
      <c r="AX19" s="112">
        <v>7.4752486574247703</v>
      </c>
      <c r="AY19" s="19"/>
      <c r="AZ19" s="112">
        <v>4.8669901803741702</v>
      </c>
      <c r="BA19" s="19"/>
      <c r="BB19" s="112">
        <v>8.4486610454980795</v>
      </c>
      <c r="BC19" s="19"/>
      <c r="BD19" s="112">
        <v>10.192329797323</v>
      </c>
      <c r="BE19" s="19"/>
      <c r="BF19" s="112">
        <v>10.9648788063939</v>
      </c>
      <c r="BG19" s="19"/>
      <c r="BH19" s="112">
        <v>16.4088569798805</v>
      </c>
      <c r="BI19" s="19"/>
      <c r="BJ19" s="112">
        <v>22.747442697302802</v>
      </c>
      <c r="BK19" s="19"/>
      <c r="BL19" s="112">
        <v>8.7505402538411392</v>
      </c>
      <c r="BM19" s="19"/>
      <c r="BN19" s="112">
        <v>21.1826062651208</v>
      </c>
      <c r="BO19" s="19"/>
      <c r="BP19" s="112">
        <v>13.528474627121501</v>
      </c>
      <c r="BQ19" s="19"/>
      <c r="BR19" s="112">
        <v>15.5238257148806</v>
      </c>
      <c r="BS19" s="19"/>
      <c r="BT19" s="112">
        <v>17.1070044936518</v>
      </c>
      <c r="BU19" s="19"/>
      <c r="BV19" s="112">
        <f t="shared" si="24"/>
        <v>157.19685951881306</v>
      </c>
      <c r="BW19" s="19"/>
      <c r="BX19" s="23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18"/>
    </row>
    <row r="20" spans="1:89" s="11" customFormat="1" ht="27" customHeight="1">
      <c r="A20" s="716" t="s">
        <v>95</v>
      </c>
      <c r="B20" s="17" t="s">
        <v>645</v>
      </c>
      <c r="C20" s="112">
        <f>C21+C22+C23+C24</f>
        <v>173.23414292578002</v>
      </c>
      <c r="D20" s="19">
        <f t="shared" si="0"/>
        <v>-4.3260998220652547E-2</v>
      </c>
      <c r="E20" s="112">
        <f>E21+E22+E23+E24</f>
        <v>186.93465791145701</v>
      </c>
      <c r="F20" s="19">
        <f t="shared" si="1"/>
        <v>-3.1414593756286191E-2</v>
      </c>
      <c r="G20" s="112">
        <f>G21+G22+G23+G24</f>
        <v>188.96605988183109</v>
      </c>
      <c r="H20" s="19">
        <f t="shared" si="2"/>
        <v>2.6998098205685661E-2</v>
      </c>
      <c r="I20" s="112">
        <f>I21+I22+I23+I24</f>
        <v>204.52504718293008</v>
      </c>
      <c r="J20" s="19">
        <f t="shared" si="3"/>
        <v>2.5971563965990763E-2</v>
      </c>
      <c r="K20" s="112">
        <f>K21+K22+K23+K24</f>
        <v>201.41128924791909</v>
      </c>
      <c r="L20" s="19">
        <f t="shared" si="4"/>
        <v>2.5622111168119188E-2</v>
      </c>
      <c r="M20" s="112">
        <f>M21+M22+M23+M24</f>
        <v>199.09037968972115</v>
      </c>
      <c r="N20" s="19">
        <f t="shared" si="5"/>
        <v>2.0143539076697747E-2</v>
      </c>
      <c r="O20" s="112">
        <f>O21+O22+O23+O24</f>
        <v>191.62075314630695</v>
      </c>
      <c r="P20" s="19">
        <f t="shared" si="6"/>
        <v>8.1933058120329694E-2</v>
      </c>
      <c r="Q20" s="126"/>
      <c r="R20" s="126"/>
      <c r="S20" s="556">
        <f t="shared" si="7"/>
        <v>1345.7823299859454</v>
      </c>
      <c r="T20" s="66">
        <f t="shared" si="8"/>
        <v>-0.11078498038067763</v>
      </c>
      <c r="U20" s="19"/>
      <c r="V20" s="112">
        <f>V21+V22+V23+V24</f>
        <v>181.06729484592807</v>
      </c>
      <c r="W20" s="19">
        <f t="shared" si="26"/>
        <v>-5.6019227047002795E-3</v>
      </c>
      <c r="X20" s="112">
        <f>X21+X22+X23+X24</f>
        <v>192.99759908257468</v>
      </c>
      <c r="Y20" s="19">
        <f t="shared" si="27"/>
        <v>6.04301250243231E-2</v>
      </c>
      <c r="Z20" s="112">
        <f>Z21+Z22+Z23+Z24</f>
        <v>183.99845161542379</v>
      </c>
      <c r="AA20" s="19">
        <f t="shared" si="28"/>
        <v>-1.2397177613317489E-2</v>
      </c>
      <c r="AB20" s="112">
        <f>AB21+AB22+AB23+AB24</f>
        <v>199.34767625753585</v>
      </c>
      <c r="AC20" s="19">
        <f t="shared" si="29"/>
        <v>-5.4381126737042318E-2</v>
      </c>
      <c r="AD20" s="112">
        <f>AD21+AD22+AD23+AD24</f>
        <v>196.37962857345605</v>
      </c>
      <c r="AE20" s="19">
        <f t="shared" si="30"/>
        <v>-1.0212278262626051E-2</v>
      </c>
      <c r="AF20" s="112">
        <f>AF21+AF22+AF23+AF24</f>
        <v>195.159183059584</v>
      </c>
      <c r="AG20" s="19">
        <f t="shared" si="31"/>
        <v>0.16378263782506086</v>
      </c>
      <c r="AH20" s="112">
        <f>AH21+AH22+AH23+AH24</f>
        <v>177.10962033012896</v>
      </c>
      <c r="AI20" s="19">
        <f t="shared" si="32"/>
        <v>-6.0356669970601629E-2</v>
      </c>
      <c r="AJ20" s="112">
        <f>AJ21+AJ22+AJ23+AJ24</f>
        <v>187.3903871547019</v>
      </c>
      <c r="AK20" s="19">
        <f t="shared" si="33"/>
        <v>-2.7921317539293389E-3</v>
      </c>
      <c r="AL20" s="112">
        <f>AL21+AL22+AL23+AL24</f>
        <v>186.77023242129212</v>
      </c>
      <c r="AM20" s="19">
        <f t="shared" si="34"/>
        <v>-1.421036311397339E-2</v>
      </c>
      <c r="AN20" s="112">
        <f>AN21+AN22+AN23+AN24</f>
        <v>188.88655928241704</v>
      </c>
      <c r="AO20" s="19">
        <f t="shared" si="35"/>
        <v>-8.0270556596475529E-2</v>
      </c>
      <c r="AP20" s="112">
        <f>AP21+AP22+AP23+AP24</f>
        <v>175.24674080883185</v>
      </c>
      <c r="AQ20" s="19">
        <f t="shared" si="36"/>
        <v>-3.3920135690887143E-2</v>
      </c>
      <c r="AR20" s="112">
        <f>AR21+AR22+AR23+AR24</f>
        <v>168.73119413748199</v>
      </c>
      <c r="AS20" s="19">
        <f t="shared" si="37"/>
        <v>-5.0339787814124182E-2</v>
      </c>
      <c r="AT20" s="112">
        <f t="shared" si="21"/>
        <v>2233.0845675693563</v>
      </c>
      <c r="AU20" s="19">
        <f t="shared" si="22"/>
        <v>-1.0866535788755516E-2</v>
      </c>
      <c r="AV20" s="20"/>
      <c r="AW20" s="540">
        <f t="shared" si="23"/>
        <v>2079.9417112903852</v>
      </c>
      <c r="AX20" s="540">
        <f>AX21+AX22+AX23+AX24</f>
        <v>182.08733401659399</v>
      </c>
      <c r="AY20" s="20"/>
      <c r="AZ20" s="540">
        <f>AZ21+AZ22+AZ23+AZ24</f>
        <v>181.99935528816468</v>
      </c>
      <c r="BA20" s="20"/>
      <c r="BB20" s="540">
        <f>BB21+BB22+BB23+BB24</f>
        <v>186.30814680213791</v>
      </c>
      <c r="BC20" s="20"/>
      <c r="BD20" s="540">
        <f>BD21+BD22+BD23+BD24</f>
        <v>210.81186289108811</v>
      </c>
      <c r="BE20" s="20"/>
      <c r="BF20" s="540">
        <f>BF21+BF22+BF23+BF24</f>
        <v>198.40580385130559</v>
      </c>
      <c r="BG20" s="20"/>
      <c r="BH20" s="540">
        <f>BH21+BH22+BH23+BH24</f>
        <v>167.69384309110151</v>
      </c>
      <c r="BI20" s="20"/>
      <c r="BJ20" s="540">
        <f>BJ21+BJ22+BJ23+BJ24</f>
        <v>188.48600811606653</v>
      </c>
      <c r="BK20" s="20"/>
      <c r="BL20" s="540">
        <f>BL21+BL22+BL23+BL24</f>
        <v>187.91507079089905</v>
      </c>
      <c r="BM20" s="20"/>
      <c r="BN20" s="540">
        <f>BN21+BN22+BN23+BN24</f>
        <v>189.46256425587259</v>
      </c>
      <c r="BO20" s="20"/>
      <c r="BP20" s="540">
        <f>BP21+BP22+BP23+BP24</f>
        <v>205.37187391047181</v>
      </c>
      <c r="BQ20" s="20"/>
      <c r="BR20" s="540">
        <f>BR21+BR22+BR23+BR24</f>
        <v>181.39984827668329</v>
      </c>
      <c r="BS20" s="20"/>
      <c r="BT20" s="540">
        <f>BT21+BT22+BT23+BT24</f>
        <v>177.67533268463021</v>
      </c>
      <c r="BU20" s="20"/>
      <c r="BV20" s="540">
        <f t="shared" si="24"/>
        <v>2257.6170439750153</v>
      </c>
      <c r="BW20" s="20"/>
      <c r="BX20" s="22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</row>
    <row r="21" spans="1:89" s="12" customFormat="1" ht="27" customHeight="1">
      <c r="A21" s="597"/>
      <c r="B21" s="17" t="s">
        <v>646</v>
      </c>
      <c r="C21" s="112">
        <f>班线包车!C14</f>
        <v>44.256100000000004</v>
      </c>
      <c r="D21" s="19">
        <f t="shared" si="0"/>
        <v>-0.1355504466195403</v>
      </c>
      <c r="E21" s="112">
        <f>班线包车!E14</f>
        <v>64.757800000000003</v>
      </c>
      <c r="F21" s="19">
        <f t="shared" si="1"/>
        <v>-7.7723911631669362E-2</v>
      </c>
      <c r="G21" s="112">
        <f>班线包车!G14</f>
        <v>60.402799999999999</v>
      </c>
      <c r="H21" s="19">
        <f t="shared" si="2"/>
        <v>4.2558222624190734E-2</v>
      </c>
      <c r="I21" s="112">
        <f>班线包车!I14</f>
        <v>68.256</v>
      </c>
      <c r="J21" s="19">
        <f t="shared" si="3"/>
        <v>5.7106616673403554E-2</v>
      </c>
      <c r="K21" s="112">
        <f>班线包车!K14</f>
        <v>66.075299999999999</v>
      </c>
      <c r="L21" s="19">
        <f t="shared" si="4"/>
        <v>3.2779966894921797E-2</v>
      </c>
      <c r="M21" s="112">
        <f>班线包车!M14</f>
        <v>57.514699999999998</v>
      </c>
      <c r="N21" s="19">
        <f t="shared" si="5"/>
        <v>-6.3067920803047017E-2</v>
      </c>
      <c r="O21" s="112">
        <f>班线包车!O14</f>
        <v>58.761899999999997</v>
      </c>
      <c r="P21" s="19">
        <f t="shared" si="6"/>
        <v>0.12407892018456024</v>
      </c>
      <c r="Q21" s="126"/>
      <c r="R21" s="126"/>
      <c r="S21" s="556">
        <f t="shared" si="7"/>
        <v>420.02459999999996</v>
      </c>
      <c r="T21" s="66">
        <f t="shared" si="8"/>
        <v>-0.12852271465873821</v>
      </c>
      <c r="U21" s="19"/>
      <c r="V21" s="112">
        <f>班线包车!V14</f>
        <v>51.195700000000002</v>
      </c>
      <c r="W21" s="19">
        <f t="shared" si="26"/>
        <v>2.0340766635243313E-2</v>
      </c>
      <c r="X21" s="112">
        <f>班线包车!X14</f>
        <v>70.215199999999996</v>
      </c>
      <c r="Y21" s="19">
        <f t="shared" si="27"/>
        <v>4.7448701787885295E-2</v>
      </c>
      <c r="Z21" s="112">
        <f>班线包车!Z14</f>
        <v>57.937100000000001</v>
      </c>
      <c r="AA21" s="19">
        <f t="shared" si="28"/>
        <v>2.1533681972219387E-2</v>
      </c>
      <c r="AB21" s="112">
        <f>班线包车!AB14</f>
        <v>64.568700000000007</v>
      </c>
      <c r="AC21" s="19">
        <f t="shared" si="29"/>
        <v>2.0982873815640346E-3</v>
      </c>
      <c r="AD21" s="112">
        <f>班线包车!AD14</f>
        <v>63.978099999999998</v>
      </c>
      <c r="AE21" s="19">
        <f t="shared" si="30"/>
        <v>3.1450667689872036E-2</v>
      </c>
      <c r="AF21" s="112">
        <f>班线包车!AF14</f>
        <v>61.386200000000002</v>
      </c>
      <c r="AG21" s="19">
        <f t="shared" si="31"/>
        <v>4.4956864560849352E-2</v>
      </c>
      <c r="AH21" s="112">
        <f>班线包车!AH14</f>
        <v>52.275599999999997</v>
      </c>
      <c r="AI21" s="19">
        <f t="shared" si="32"/>
        <v>-6.6795436409823439E-2</v>
      </c>
      <c r="AJ21" s="112">
        <f>班线包车!AJ14</f>
        <v>60.411900000000003</v>
      </c>
      <c r="AK21" s="19">
        <f t="shared" si="33"/>
        <v>-1.1485131017871519E-2</v>
      </c>
      <c r="AL21" s="112">
        <f>班线包车!AL14</f>
        <v>52.050800000000002</v>
      </c>
      <c r="AM21" s="19">
        <f t="shared" si="34"/>
        <v>-5.0554245261508424E-2</v>
      </c>
      <c r="AN21" s="112">
        <f>班线包车!AN14</f>
        <v>57.771099999999997</v>
      </c>
      <c r="AO21" s="19">
        <f t="shared" si="35"/>
        <v>-0.16318883152850927</v>
      </c>
      <c r="AP21" s="112">
        <f>班线包车!AP14</f>
        <v>49.136099999999999</v>
      </c>
      <c r="AQ21" s="19">
        <f t="shared" si="36"/>
        <v>-5.03615058588881E-2</v>
      </c>
      <c r="AR21" s="112">
        <f>班线包车!AR14</f>
        <v>41.231900000000003</v>
      </c>
      <c r="AS21" s="19">
        <f t="shared" si="37"/>
        <v>-0.12592057118871858</v>
      </c>
      <c r="AT21" s="112">
        <f t="shared" si="21"/>
        <v>682.15840000000003</v>
      </c>
      <c r="AU21" s="19">
        <f t="shared" si="22"/>
        <v>-2.4143688226509696E-2</v>
      </c>
      <c r="AV21" s="20"/>
      <c r="AW21" s="540">
        <f t="shared" si="23"/>
        <v>651.86390000000006</v>
      </c>
      <c r="AX21" s="112">
        <v>50.1751</v>
      </c>
      <c r="AY21" s="19"/>
      <c r="AZ21" s="112">
        <v>67.034499999999994</v>
      </c>
      <c r="BA21" s="19"/>
      <c r="BB21" s="112">
        <v>56.715800000000002</v>
      </c>
      <c r="BC21" s="19"/>
      <c r="BD21" s="112">
        <v>64.433499999999995</v>
      </c>
      <c r="BE21" s="19"/>
      <c r="BF21" s="112">
        <v>62.027299999999997</v>
      </c>
      <c r="BG21" s="19"/>
      <c r="BH21" s="112">
        <v>58.745199999999997</v>
      </c>
      <c r="BI21" s="19"/>
      <c r="BJ21" s="112">
        <v>56.017299999999999</v>
      </c>
      <c r="BK21" s="19"/>
      <c r="BL21" s="112">
        <v>61.113799999999998</v>
      </c>
      <c r="BM21" s="19"/>
      <c r="BN21" s="112">
        <v>54.822299999999998</v>
      </c>
      <c r="BO21" s="19"/>
      <c r="BP21" s="112">
        <v>69.037199999999999</v>
      </c>
      <c r="BQ21" s="19"/>
      <c r="BR21" s="112">
        <v>51.741900000000001</v>
      </c>
      <c r="BS21" s="19"/>
      <c r="BT21" s="112">
        <v>47.171799999999998</v>
      </c>
      <c r="BU21" s="19"/>
      <c r="BV21" s="112">
        <f t="shared" si="24"/>
        <v>699.03570000000002</v>
      </c>
      <c r="BW21" s="19"/>
      <c r="BX21" s="23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18"/>
    </row>
    <row r="22" spans="1:89" s="12" customFormat="1" ht="27" customHeight="1">
      <c r="A22" s="597"/>
      <c r="B22" s="17" t="s">
        <v>647</v>
      </c>
      <c r="C22" s="112">
        <f>公交!C17-公交!C19</f>
        <v>115.25</v>
      </c>
      <c r="D22" s="19">
        <f t="shared" si="0"/>
        <v>-1.8564251043175162E-2</v>
      </c>
      <c r="E22" s="112">
        <f>公交!E17-公交!E19</f>
        <v>111.24000000000001</v>
      </c>
      <c r="F22" s="19">
        <f t="shared" si="1"/>
        <v>1.6819012797076205E-2</v>
      </c>
      <c r="G22" s="112">
        <f>公交!G17-公交!G19</f>
        <v>112.62000000000012</v>
      </c>
      <c r="H22" s="19">
        <f t="shared" si="2"/>
        <v>5.7153063047001851E-3</v>
      </c>
      <c r="I22" s="112">
        <f>公交!I17-公交!I19</f>
        <v>122.17000000000007</v>
      </c>
      <c r="J22" s="19">
        <f t="shared" si="3"/>
        <v>2.5346202266052886E-2</v>
      </c>
      <c r="K22" s="112">
        <f>公交!K17-公交!K19</f>
        <v>119.16000000000008</v>
      </c>
      <c r="L22" s="19">
        <f t="shared" si="4"/>
        <v>1.9339107037754655E-3</v>
      </c>
      <c r="M22" s="112">
        <f>公交!M17-公交!M19</f>
        <v>124.86000000000013</v>
      </c>
      <c r="N22" s="19">
        <f t="shared" si="5"/>
        <v>2.11826286088177E-2</v>
      </c>
      <c r="O22" s="112">
        <f>公交!O17-公交!O19</f>
        <v>113.54999999999995</v>
      </c>
      <c r="P22" s="19">
        <f t="shared" si="6"/>
        <v>3.2085075440828614E-2</v>
      </c>
      <c r="Q22" s="126"/>
      <c r="R22" s="126"/>
      <c r="S22" s="556">
        <f t="shared" si="7"/>
        <v>818.85000000000036</v>
      </c>
      <c r="T22" s="66">
        <f t="shared" si="8"/>
        <v>-0.10753016315898378</v>
      </c>
      <c r="U22" s="19"/>
      <c r="V22" s="112">
        <f>公交!V17-公交!V19</f>
        <v>117.43000000000006</v>
      </c>
      <c r="W22" s="19">
        <f t="shared" si="26"/>
        <v>6.8905880211178383E-2</v>
      </c>
      <c r="X22" s="112">
        <f>公交!X17-公交!X19</f>
        <v>109.39999999999986</v>
      </c>
      <c r="Y22" s="19">
        <f t="shared" si="27"/>
        <v>0.16830414352840406</v>
      </c>
      <c r="Z22" s="112">
        <f>公交!Z17-公交!Z19</f>
        <v>111.97999999999979</v>
      </c>
      <c r="AA22" s="19">
        <f t="shared" si="28"/>
        <v>5.2146951047634893E-2</v>
      </c>
      <c r="AB22" s="112">
        <f>公交!AB17-公交!AB19</f>
        <v>119.14999999999986</v>
      </c>
      <c r="AC22" s="19">
        <f t="shared" si="29"/>
        <v>-3.9035406081136648E-2</v>
      </c>
      <c r="AD22" s="112">
        <f>公交!AD17-公交!AD19</f>
        <v>118.93000000000006</v>
      </c>
      <c r="AE22" s="19">
        <f t="shared" si="30"/>
        <v>3.9052944260004052E-2</v>
      </c>
      <c r="AF22" s="112">
        <f>公交!AF17-公交!AF19</f>
        <v>122.26999999999998</v>
      </c>
      <c r="AG22" s="19">
        <f t="shared" si="31"/>
        <v>0.29441033241583736</v>
      </c>
      <c r="AH22" s="112">
        <f>公交!AH17-公交!AH19</f>
        <v>110.01999999999998</v>
      </c>
      <c r="AI22" s="19">
        <f t="shared" si="32"/>
        <v>-5.4729787782455741E-2</v>
      </c>
      <c r="AJ22" s="112">
        <f>公交!AJ17-公交!AJ19</f>
        <v>108.32999999999993</v>
      </c>
      <c r="AK22" s="19">
        <f t="shared" si="33"/>
        <v>-4.3950225046333724E-2</v>
      </c>
      <c r="AL22" s="112">
        <f>公交!AL17-公交!AL19</f>
        <v>115.44000000000005</v>
      </c>
      <c r="AM22" s="19">
        <f t="shared" si="34"/>
        <v>-2.4423223189385168E-2</v>
      </c>
      <c r="AN22" s="112">
        <f>公交!AN17-公交!AN19</f>
        <v>115.24000000000001</v>
      </c>
      <c r="AO22" s="19">
        <f t="shared" si="35"/>
        <v>-4.4682085716654107E-2</v>
      </c>
      <c r="AP22" s="112">
        <f>公交!AP17-公交!AP19</f>
        <v>114.40999999999985</v>
      </c>
      <c r="AQ22" s="19">
        <f t="shared" si="36"/>
        <v>-7.8910856746456925E-3</v>
      </c>
      <c r="AR22" s="112">
        <f>公交!AR17-公交!AR19</f>
        <v>112.75</v>
      </c>
      <c r="AS22" s="19">
        <f t="shared" si="37"/>
        <v>-1.0009658442356684E-2</v>
      </c>
      <c r="AT22" s="112">
        <f t="shared" si="21"/>
        <v>1375.3499999999995</v>
      </c>
      <c r="AU22" s="19">
        <f t="shared" si="22"/>
        <v>2.5837056484996124E-2</v>
      </c>
      <c r="AV22" s="20"/>
      <c r="AW22" s="540">
        <f t="shared" si="23"/>
        <v>1226.8200000000002</v>
      </c>
      <c r="AX22" s="112">
        <v>109.86</v>
      </c>
      <c r="AY22" s="19"/>
      <c r="AZ22" s="112">
        <v>93.6400000000001</v>
      </c>
      <c r="BA22" s="19"/>
      <c r="BB22" s="112">
        <v>106.43</v>
      </c>
      <c r="BC22" s="19"/>
      <c r="BD22" s="112">
        <v>123.99</v>
      </c>
      <c r="BE22" s="19"/>
      <c r="BF22" s="112">
        <v>114.46</v>
      </c>
      <c r="BG22" s="19"/>
      <c r="BH22" s="112">
        <v>94.46</v>
      </c>
      <c r="BI22" s="19"/>
      <c r="BJ22" s="112">
        <v>116.39</v>
      </c>
      <c r="BK22" s="19"/>
      <c r="BL22" s="112">
        <v>113.31</v>
      </c>
      <c r="BM22" s="19"/>
      <c r="BN22" s="112">
        <v>118.33</v>
      </c>
      <c r="BO22" s="19"/>
      <c r="BP22" s="112">
        <v>120.63</v>
      </c>
      <c r="BQ22" s="19"/>
      <c r="BR22" s="112">
        <v>115.32</v>
      </c>
      <c r="BS22" s="19"/>
      <c r="BT22" s="112">
        <v>113.89</v>
      </c>
      <c r="BU22" s="19"/>
      <c r="BV22" s="112">
        <f t="shared" si="24"/>
        <v>1340.7100000000003</v>
      </c>
      <c r="BW22" s="19"/>
      <c r="BX22" s="23"/>
      <c r="BY22" s="24"/>
      <c r="BZ22" s="24"/>
      <c r="CA22" s="24"/>
      <c r="CB22" s="24"/>
      <c r="CC22" s="24"/>
      <c r="CD22" s="24"/>
      <c r="CE22" s="137"/>
      <c r="CF22" s="24"/>
      <c r="CG22" s="137"/>
      <c r="CH22" s="137"/>
      <c r="CI22" s="137"/>
      <c r="CJ22" s="137"/>
      <c r="CK22" s="18"/>
    </row>
    <row r="23" spans="1:89" s="12" customFormat="1" ht="27" customHeight="1">
      <c r="A23" s="597"/>
      <c r="B23" s="17" t="s">
        <v>648</v>
      </c>
      <c r="C23" s="112">
        <f>出租!C17-出租!C19</f>
        <v>3.0600000000000023</v>
      </c>
      <c r="D23" s="19">
        <f t="shared" si="0"/>
        <v>-0.58082191780821946</v>
      </c>
      <c r="E23" s="112">
        <f>出租!E17-出租!E19</f>
        <v>1.8199999999999932</v>
      </c>
      <c r="F23" s="19">
        <f t="shared" si="1"/>
        <v>-0.72590361445783413</v>
      </c>
      <c r="G23" s="112">
        <f>出租!G17-出租!G19</f>
        <v>2.0099999999999909</v>
      </c>
      <c r="H23" s="19">
        <f t="shared" si="2"/>
        <v>-0.61121856866538016</v>
      </c>
      <c r="I23" s="112">
        <f>出租!I17-出租!I19</f>
        <v>1.910000000000025</v>
      </c>
      <c r="J23" s="19">
        <f t="shared" si="3"/>
        <v>-0.62027833001987376</v>
      </c>
      <c r="K23" s="112">
        <f>出租!K17-出租!K19</f>
        <v>2.2699999999999818</v>
      </c>
      <c r="L23" s="19">
        <f t="shared" si="4"/>
        <v>-0.45169082125604121</v>
      </c>
      <c r="M23" s="112">
        <f>出租!M17-出租!M19</f>
        <v>1.9499999999999886</v>
      </c>
      <c r="N23" s="19">
        <f t="shared" si="5"/>
        <v>-0.44285714285714606</v>
      </c>
      <c r="O23" s="112">
        <f>出租!O17-出租!O19</f>
        <v>2.0099999999999909</v>
      </c>
      <c r="P23" s="19">
        <f t="shared" si="6"/>
        <v>-0.5421412300683377</v>
      </c>
      <c r="Q23" s="126"/>
      <c r="R23" s="126"/>
      <c r="S23" s="556">
        <f t="shared" si="7"/>
        <v>15.029999999999973</v>
      </c>
      <c r="T23" s="66">
        <f t="shared" si="8"/>
        <v>-0.63350402340892531</v>
      </c>
      <c r="U23" s="19"/>
      <c r="V23" s="112">
        <f>出租!V17-出租!V19</f>
        <v>7.3000000000000114</v>
      </c>
      <c r="W23" s="19">
        <f t="shared" si="26"/>
        <v>-0.16856492027334435</v>
      </c>
      <c r="X23" s="112">
        <f>出租!X17-出租!X19</f>
        <v>6.6400000000000432</v>
      </c>
      <c r="Y23" s="19">
        <f t="shared" si="27"/>
        <v>-0.48124999999999662</v>
      </c>
      <c r="Z23" s="112">
        <f>出租!Z17-出租!Z19</f>
        <v>5.1700000000000159</v>
      </c>
      <c r="AA23" s="19">
        <f t="shared" si="28"/>
        <v>-0.52698993595607835</v>
      </c>
      <c r="AB23" s="112">
        <f>出租!AB17-出租!AB19</f>
        <v>5.0299999999999727</v>
      </c>
      <c r="AC23" s="19">
        <f t="shared" si="29"/>
        <v>-0.49649649649649974</v>
      </c>
      <c r="AD23" s="112">
        <f>出租!AD17-出租!AD19</f>
        <v>4.1399999999999864</v>
      </c>
      <c r="AE23" s="19">
        <f t="shared" si="30"/>
        <v>-0.53743016759776641</v>
      </c>
      <c r="AF23" s="112">
        <f>出租!AF17-出租!AF19</f>
        <v>3.5</v>
      </c>
      <c r="AG23" s="19">
        <f t="shared" si="31"/>
        <v>-0.45226917057903315</v>
      </c>
      <c r="AH23" s="112">
        <f>出租!AH17-出租!AH19</f>
        <v>4.3899999999999864</v>
      </c>
      <c r="AI23" s="19">
        <f t="shared" si="32"/>
        <v>-0.32771822358345992</v>
      </c>
      <c r="AJ23" s="112">
        <f>出租!AJ17-出租!AJ19</f>
        <v>4.839999999999975</v>
      </c>
      <c r="AK23" s="19">
        <f t="shared" si="33"/>
        <v>-0.27218045112782652</v>
      </c>
      <c r="AL23" s="112">
        <f>出租!AL17-出租!AL19</f>
        <v>4.9000000000000341</v>
      </c>
      <c r="AM23" s="19">
        <f t="shared" si="34"/>
        <v>-0.30099857346647063</v>
      </c>
      <c r="AN23" s="112">
        <f>出租!AN17-出租!AN19</f>
        <v>4.6500000000000341</v>
      </c>
      <c r="AO23" s="19">
        <f t="shared" si="35"/>
        <v>-0.37834224598930188</v>
      </c>
      <c r="AP23" s="112">
        <f>出租!AP17-出租!AP19</f>
        <v>4.1200000000000045</v>
      </c>
      <c r="AQ23" s="19">
        <f t="shared" si="36"/>
        <v>-0.37290715372906991</v>
      </c>
      <c r="AR23" s="112">
        <f>出租!AR17-出租!AR19</f>
        <v>4.4900000000000091</v>
      </c>
      <c r="AS23" s="19">
        <f t="shared" si="37"/>
        <v>-0.39569313593539668</v>
      </c>
      <c r="AT23" s="112">
        <f t="shared" si="21"/>
        <v>59.170000000000073</v>
      </c>
      <c r="AU23" s="19">
        <f t="shared" si="22"/>
        <v>-0.40538639332730253</v>
      </c>
      <c r="AV23" s="20"/>
      <c r="AW23" s="540">
        <f t="shared" si="23"/>
        <v>92.079999999999913</v>
      </c>
      <c r="AX23" s="112">
        <v>8.7799999999999692</v>
      </c>
      <c r="AY23" s="19"/>
      <c r="AZ23" s="112">
        <v>12.8</v>
      </c>
      <c r="BA23" s="19"/>
      <c r="BB23" s="112">
        <v>10.9299999999999</v>
      </c>
      <c r="BC23" s="19"/>
      <c r="BD23" s="112">
        <v>9.9900000000000109</v>
      </c>
      <c r="BE23" s="19"/>
      <c r="BF23" s="112">
        <v>8.9499999999999904</v>
      </c>
      <c r="BG23" s="19"/>
      <c r="BH23" s="112">
        <v>6.3900000000000396</v>
      </c>
      <c r="BI23" s="19"/>
      <c r="BJ23" s="112">
        <v>6.5299999999999701</v>
      </c>
      <c r="BK23" s="19"/>
      <c r="BL23" s="112">
        <v>6.6500000000000297</v>
      </c>
      <c r="BM23" s="19"/>
      <c r="BN23" s="112">
        <v>7.00999999999999</v>
      </c>
      <c r="BO23" s="19"/>
      <c r="BP23" s="112">
        <v>7.48000000000002</v>
      </c>
      <c r="BQ23" s="19"/>
      <c r="BR23" s="112">
        <v>6.5699999999999896</v>
      </c>
      <c r="BS23" s="19"/>
      <c r="BT23" s="112">
        <v>7.4300000000000104</v>
      </c>
      <c r="BU23" s="19"/>
      <c r="BV23" s="112">
        <f t="shared" si="24"/>
        <v>99.50999999999992</v>
      </c>
      <c r="BW23" s="19"/>
      <c r="BX23" s="23"/>
      <c r="BY23" s="24"/>
      <c r="BZ23" s="24"/>
      <c r="CA23" s="24"/>
      <c r="CB23" s="24"/>
      <c r="CC23" s="24"/>
      <c r="CD23" s="24"/>
      <c r="CE23" s="137"/>
      <c r="CF23" s="24"/>
      <c r="CG23" s="137"/>
      <c r="CH23" s="137"/>
      <c r="CI23" s="137"/>
      <c r="CJ23" s="137"/>
      <c r="CK23" s="18"/>
    </row>
    <row r="24" spans="1:89" s="12" customFormat="1" ht="27" customHeight="1">
      <c r="A24" s="598"/>
      <c r="B24" s="17" t="s">
        <v>649</v>
      </c>
      <c r="C24" s="112">
        <f>网约车!C17-网约车!C19</f>
        <v>10.668042925780014</v>
      </c>
      <c r="D24" s="19">
        <f t="shared" si="0"/>
        <v>1.0748509451748833</v>
      </c>
      <c r="E24" s="112">
        <f>网约车!E17-网约车!E19</f>
        <v>9.1168579114570036</v>
      </c>
      <c r="F24" s="19">
        <f t="shared" si="1"/>
        <v>0.35216824157128523</v>
      </c>
      <c r="G24" s="112">
        <f>网约车!G17-网约车!G19</f>
        <v>13.933259881830963</v>
      </c>
      <c r="H24" s="19">
        <f t="shared" si="2"/>
        <v>0.56354058095013548</v>
      </c>
      <c r="I24" s="112">
        <f>网约车!I17-网约车!I19</f>
        <v>12.189047182929983</v>
      </c>
      <c r="J24" s="19">
        <f t="shared" si="3"/>
        <v>0.15002118004212095</v>
      </c>
      <c r="K24" s="112">
        <f>网约车!K17-网约车!K19</f>
        <v>13.905989247919024</v>
      </c>
      <c r="L24" s="19">
        <f t="shared" si="4"/>
        <v>0.49021557812889172</v>
      </c>
      <c r="M24" s="112">
        <f>网约车!M17-网约车!M19</f>
        <v>14.765679689721026</v>
      </c>
      <c r="N24" s="19">
        <f t="shared" si="5"/>
        <v>0.84502198490078206</v>
      </c>
      <c r="O24" s="112">
        <f>网约车!O17-网约车!O19</f>
        <v>17.29885314630701</v>
      </c>
      <c r="P24" s="19">
        <f t="shared" si="6"/>
        <v>0.65951836224910143</v>
      </c>
      <c r="Q24" s="126"/>
      <c r="R24" s="126"/>
      <c r="S24" s="556">
        <f t="shared" si="7"/>
        <v>91.877729985945024</v>
      </c>
      <c r="T24" s="66">
        <f t="shared" si="8"/>
        <v>0.25926591847489777</v>
      </c>
      <c r="U24" s="19"/>
      <c r="V24" s="112">
        <f>网约车!V17-网约车!V19</f>
        <v>5.1415948459279974</v>
      </c>
      <c r="W24" s="19">
        <f t="shared" si="26"/>
        <v>-0.61260516959695199</v>
      </c>
      <c r="X24" s="112">
        <f>网约车!X17-网约车!X19</f>
        <v>6.7423990825747921</v>
      </c>
      <c r="Y24" s="19">
        <f t="shared" si="27"/>
        <v>-0.20908932120694823</v>
      </c>
      <c r="Z24" s="112">
        <f>网约车!Z17-网约车!Z19</f>
        <v>8.911351615423996</v>
      </c>
      <c r="AA24" s="19">
        <f t="shared" si="28"/>
        <v>-0.2714928901569037</v>
      </c>
      <c r="AB24" s="112">
        <f>网约车!AB17-网约车!AB19</f>
        <v>10.598976257536009</v>
      </c>
      <c r="AC24" s="19">
        <f t="shared" si="29"/>
        <v>-0.14513098619217568</v>
      </c>
      <c r="AD24" s="112">
        <f>网约车!AD17-网约车!AD19</f>
        <v>9.3315285734560121</v>
      </c>
      <c r="AE24" s="19">
        <f t="shared" si="30"/>
        <v>-0.28044679012709983</v>
      </c>
      <c r="AF24" s="112">
        <f>网约车!AF17-网约车!AF19</f>
        <v>8.002983059584011</v>
      </c>
      <c r="AG24" s="19">
        <f t="shared" si="31"/>
        <v>-1.1811859152377813E-2</v>
      </c>
      <c r="AH24" s="112">
        <f>网约车!AH17-网约车!AH19</f>
        <v>10.424020330128997</v>
      </c>
      <c r="AI24" s="19">
        <f t="shared" si="32"/>
        <v>9.1668129701194312E-2</v>
      </c>
      <c r="AJ24" s="112">
        <f>网约车!AJ17-网约车!AJ19</f>
        <v>13.808487154701993</v>
      </c>
      <c r="AK24" s="19">
        <f t="shared" si="33"/>
        <v>1.0184096751544316</v>
      </c>
      <c r="AL24" s="112">
        <f>网约车!AL17-网约车!AL19</f>
        <v>14.379432421292023</v>
      </c>
      <c r="AM24" s="19">
        <f t="shared" si="34"/>
        <v>0.54613159644492826</v>
      </c>
      <c r="AN24" s="112">
        <f>网约车!AN17-网约车!AN19</f>
        <v>11.225459282417006</v>
      </c>
      <c r="AO24" s="19">
        <f t="shared" si="35"/>
        <v>0.36485159224665931</v>
      </c>
      <c r="AP24" s="112">
        <f>网约车!AP17-网约车!AP19</f>
        <v>7.580640808831987</v>
      </c>
      <c r="AQ24" s="19">
        <f t="shared" si="36"/>
        <v>-2.411286239038879E-2</v>
      </c>
      <c r="AR24" s="112">
        <f>网约车!AR17-网约车!AR19</f>
        <v>10.259294137481987</v>
      </c>
      <c r="AS24" s="19">
        <f t="shared" si="37"/>
        <v>0.1171402650585891</v>
      </c>
      <c r="AT24" s="112">
        <f t="shared" si="21"/>
        <v>116.40616756935681</v>
      </c>
      <c r="AU24" s="19">
        <f t="shared" si="22"/>
        <v>-1.6518707375198227E-2</v>
      </c>
      <c r="AV24" s="20"/>
      <c r="AW24" s="540">
        <f t="shared" si="23"/>
        <v>109.17781129038508</v>
      </c>
      <c r="AX24" s="112">
        <v>13.272234016594</v>
      </c>
      <c r="AY24" s="19"/>
      <c r="AZ24" s="112">
        <v>8.5248552881645896</v>
      </c>
      <c r="BA24" s="19"/>
      <c r="BB24" s="112">
        <v>12.232346802138</v>
      </c>
      <c r="BC24" s="19"/>
      <c r="BD24" s="112">
        <v>12.3983628910881</v>
      </c>
      <c r="BE24" s="19"/>
      <c r="BF24" s="112">
        <v>12.9685038513056</v>
      </c>
      <c r="BG24" s="19"/>
      <c r="BH24" s="112">
        <v>8.0986430911014793</v>
      </c>
      <c r="BI24" s="19"/>
      <c r="BJ24" s="112">
        <v>9.5487081160665603</v>
      </c>
      <c r="BK24" s="19"/>
      <c r="BL24" s="112">
        <v>6.8412707908990198</v>
      </c>
      <c r="BM24" s="19"/>
      <c r="BN24" s="112">
        <v>9.3002642558726105</v>
      </c>
      <c r="BO24" s="19"/>
      <c r="BP24" s="112">
        <v>8.2246739104718092</v>
      </c>
      <c r="BQ24" s="19"/>
      <c r="BR24" s="112">
        <v>7.7679482766833097</v>
      </c>
      <c r="BS24" s="19"/>
      <c r="BT24" s="112">
        <v>9.1835326846301903</v>
      </c>
      <c r="BU24" s="19"/>
      <c r="BV24" s="112">
        <f t="shared" si="24"/>
        <v>118.36134397501527</v>
      </c>
      <c r="BW24" s="19"/>
      <c r="BX24" s="23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18"/>
    </row>
    <row r="25" spans="1:89" s="13" customFormat="1" ht="27" customHeight="1">
      <c r="A25" s="716" t="s">
        <v>96</v>
      </c>
      <c r="B25" s="17" t="s">
        <v>645</v>
      </c>
      <c r="C25" s="112">
        <f>C26+C27+C28+C29</f>
        <v>266.58459094165198</v>
      </c>
      <c r="D25" s="19">
        <f t="shared" si="0"/>
        <v>-0.28683884108070201</v>
      </c>
      <c r="E25" s="112">
        <f>E26+E27+E28+E29</f>
        <v>302.95420854876113</v>
      </c>
      <c r="F25" s="19">
        <f t="shared" si="1"/>
        <v>-0.28313398115743238</v>
      </c>
      <c r="G25" s="112">
        <f>G26+G27+G28+G29</f>
        <v>318.38102578948792</v>
      </c>
      <c r="H25" s="19">
        <f t="shared" si="2"/>
        <v>-0.20743682513028561</v>
      </c>
      <c r="I25" s="112">
        <f>I26+I27+I28+I29</f>
        <v>358.34074808294099</v>
      </c>
      <c r="J25" s="19">
        <f t="shared" si="3"/>
        <v>-0.17643344152592622</v>
      </c>
      <c r="K25" s="112">
        <f>K26+K27+K28+K29</f>
        <v>409.31081562906513</v>
      </c>
      <c r="L25" s="19">
        <f t="shared" si="4"/>
        <v>-9.9480805624738711E-2</v>
      </c>
      <c r="M25" s="112">
        <f>M26+M27+M28+M29</f>
        <v>385.37890093797802</v>
      </c>
      <c r="N25" s="19">
        <f t="shared" si="5"/>
        <v>-2.8505232741589559E-2</v>
      </c>
      <c r="O25" s="112">
        <f>O26+O27+O28+O29</f>
        <v>388.71079846800689</v>
      </c>
      <c r="P25" s="19">
        <f t="shared" si="6"/>
        <v>-0.11349826537781216</v>
      </c>
      <c r="Q25" s="126"/>
      <c r="R25" s="126"/>
      <c r="S25" s="556">
        <f t="shared" si="7"/>
        <v>2429.6610883978919</v>
      </c>
      <c r="T25" s="66">
        <f t="shared" si="8"/>
        <v>-0.27927885601270586</v>
      </c>
      <c r="U25" s="19"/>
      <c r="V25" s="112">
        <f>V26+V27+V28+V29</f>
        <v>373.80694055972691</v>
      </c>
      <c r="W25" s="19">
        <f t="shared" si="26"/>
        <v>0.17097175074694415</v>
      </c>
      <c r="X25" s="112">
        <f>X26+X27+X28+X29</f>
        <v>422.60924717550813</v>
      </c>
      <c r="Y25" s="19">
        <f t="shared" si="27"/>
        <v>0.30335535355255083</v>
      </c>
      <c r="Z25" s="112">
        <f>Z26+Z27+Z28+Z29</f>
        <v>401.71059656137197</v>
      </c>
      <c r="AA25" s="19">
        <f t="shared" si="28"/>
        <v>0.2420929666312015</v>
      </c>
      <c r="AB25" s="112">
        <f>AB26+AB27+AB28+AB29</f>
        <v>435.108424930323</v>
      </c>
      <c r="AC25" s="19">
        <f t="shared" si="29"/>
        <v>0.18218610704959004</v>
      </c>
      <c r="AD25" s="112">
        <f>AD26+AD27+AD28+AD29</f>
        <v>454.52758606997389</v>
      </c>
      <c r="AE25" s="19">
        <f t="shared" si="30"/>
        <v>0.1696476813972625</v>
      </c>
      <c r="AF25" s="112">
        <f>AF26+AF27+AF28+AF29</f>
        <v>396.68654317668609</v>
      </c>
      <c r="AG25" s="19">
        <f t="shared" si="31"/>
        <v>9.6716107576114263E-2</v>
      </c>
      <c r="AH25" s="112">
        <f>AH26+AH27+AH28+AH29</f>
        <v>438.47720008542217</v>
      </c>
      <c r="AI25" s="19">
        <f t="shared" si="32"/>
        <v>0.14840473199779947</v>
      </c>
      <c r="AJ25" s="112">
        <f>AJ26+AJ27+AJ28+AJ29</f>
        <v>448.22624177446596</v>
      </c>
      <c r="AK25" s="19">
        <f t="shared" si="33"/>
        <v>0.13180385870703204</v>
      </c>
      <c r="AL25" s="112">
        <f>AL26+AL27+AL28+AL29</f>
        <v>400.72404842959895</v>
      </c>
      <c r="AM25" s="19">
        <f t="shared" si="34"/>
        <v>8.6992180629200888E-2</v>
      </c>
      <c r="AN25" s="112">
        <f>AN26+AN27+AN28+AN29</f>
        <v>440.35847425510303</v>
      </c>
      <c r="AO25" s="19">
        <f t="shared" si="35"/>
        <v>0.11245333743013375</v>
      </c>
      <c r="AP25" s="112">
        <f>AP26+AP27+AP28+AP29</f>
        <v>379.09868962033988</v>
      </c>
      <c r="AQ25" s="19">
        <f t="shared" si="36"/>
        <v>1.8432985341927166E-2</v>
      </c>
      <c r="AR25" s="112">
        <f>AR26+AR27+AR28+AR29</f>
        <v>343.52333082021698</v>
      </c>
      <c r="AS25" s="19">
        <f t="shared" si="37"/>
        <v>2.1700991494184141E-2</v>
      </c>
      <c r="AT25" s="112">
        <f t="shared" si="21"/>
        <v>4934.8573234587366</v>
      </c>
      <c r="AU25" s="19">
        <f t="shared" si="22"/>
        <v>0.1380985413345921</v>
      </c>
      <c r="AV25" s="20"/>
      <c r="AW25" s="540">
        <f t="shared" si="23"/>
        <v>3999.8276449274208</v>
      </c>
      <c r="AX25" s="540">
        <f>AX26+AX27+AX28+AX29</f>
        <v>319.22797481773699</v>
      </c>
      <c r="AY25" s="20"/>
      <c r="AZ25" s="540">
        <f>AZ26+AZ27+AZ28+AZ29</f>
        <v>324.24714106065062</v>
      </c>
      <c r="BA25" s="20"/>
      <c r="BB25" s="540">
        <f>BB26+BB27+BB28+BB29</f>
        <v>323.41427522199848</v>
      </c>
      <c r="BC25" s="20"/>
      <c r="BD25" s="540">
        <f>BD26+BD27+BD28+BD29</f>
        <v>368.05408415451052</v>
      </c>
      <c r="BE25" s="20"/>
      <c r="BF25" s="540">
        <f>BF26+BF27+BF28+BF29</f>
        <v>388.60213489842914</v>
      </c>
      <c r="BG25" s="20"/>
      <c r="BH25" s="540">
        <f>BH26+BH27+BH28+BH29</f>
        <v>361.70394547538388</v>
      </c>
      <c r="BI25" s="20"/>
      <c r="BJ25" s="540">
        <f>BJ26+BJ27+BJ28+BJ29</f>
        <v>381.8141704472377</v>
      </c>
      <c r="BK25" s="20"/>
      <c r="BL25" s="540">
        <f>BL26+BL27+BL28+BL29</f>
        <v>396.02819722360528</v>
      </c>
      <c r="BM25" s="20"/>
      <c r="BN25" s="540">
        <f>BN26+BN27+BN28+BN29</f>
        <v>368.65403042516965</v>
      </c>
      <c r="BO25" s="20"/>
      <c r="BP25" s="540">
        <f>BP26+BP27+BP28+BP29</f>
        <v>395.8444452801682</v>
      </c>
      <c r="BQ25" s="20"/>
      <c r="BR25" s="540">
        <f>BR26+BR27+BR28+BR29</f>
        <v>372.23724592253052</v>
      </c>
      <c r="BS25" s="20"/>
      <c r="BT25" s="540">
        <f>BT26+BT27+BT28+BT29</f>
        <v>336.2268742813219</v>
      </c>
      <c r="BU25" s="20"/>
      <c r="BV25" s="540">
        <f t="shared" si="24"/>
        <v>4336.0545192087429</v>
      </c>
      <c r="BW25" s="20"/>
      <c r="BX25" s="22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</row>
    <row r="26" spans="1:89" ht="27" customHeight="1">
      <c r="A26" s="597"/>
      <c r="B26" s="17" t="s">
        <v>646</v>
      </c>
      <c r="C26" s="112">
        <f>班线包车!C18</f>
        <v>178.5701</v>
      </c>
      <c r="D26" s="19">
        <f t="shared" si="0"/>
        <v>-0.28040292900062824</v>
      </c>
      <c r="E26" s="112">
        <f>班线包车!E18</f>
        <v>215.5515</v>
      </c>
      <c r="F26" s="19">
        <f t="shared" si="1"/>
        <v>-0.14488529522376836</v>
      </c>
      <c r="G26" s="112">
        <f>班线包车!G18</f>
        <v>211.3526</v>
      </c>
      <c r="H26" s="19">
        <f t="shared" si="2"/>
        <v>-0.10759558342305831</v>
      </c>
      <c r="I26" s="112">
        <f>班线包车!I18</f>
        <v>243.59989999999999</v>
      </c>
      <c r="J26" s="19">
        <f t="shared" si="3"/>
        <v>-6.7200282443905746E-2</v>
      </c>
      <c r="K26" s="112">
        <f>班线包车!K18</f>
        <v>277.37639999999999</v>
      </c>
      <c r="L26" s="19">
        <f t="shared" si="4"/>
        <v>5.0241720028836756E-2</v>
      </c>
      <c r="M26" s="112">
        <f>班线包车!M18</f>
        <v>250.6952</v>
      </c>
      <c r="N26" s="19">
        <f t="shared" si="5"/>
        <v>9.1125286387788274E-2</v>
      </c>
      <c r="O26" s="112">
        <f>班线包车!O18</f>
        <v>253.93010000000001</v>
      </c>
      <c r="P26" s="19">
        <f t="shared" si="6"/>
        <v>1.5555879947448448E-2</v>
      </c>
      <c r="Q26" s="126"/>
      <c r="R26" s="126"/>
      <c r="S26" s="556">
        <f t="shared" si="7"/>
        <v>1631.0758000000001</v>
      </c>
      <c r="T26" s="66">
        <f t="shared" si="8"/>
        <v>-0.18971183547473447</v>
      </c>
      <c r="U26" s="19"/>
      <c r="V26" s="112">
        <f>班线包车!V18</f>
        <v>248.15289999999999</v>
      </c>
      <c r="W26" s="19">
        <f t="shared" si="26"/>
        <v>0.22266237224768681</v>
      </c>
      <c r="X26" s="112">
        <f>班线包车!X18</f>
        <v>252.07320000000001</v>
      </c>
      <c r="Y26" s="19">
        <f t="shared" si="27"/>
        <v>0.19113485968536703</v>
      </c>
      <c r="Z26" s="112">
        <f>班线包车!Z18</f>
        <v>236.83500000000001</v>
      </c>
      <c r="AA26" s="19">
        <f t="shared" si="28"/>
        <v>5.9748355910065332E-2</v>
      </c>
      <c r="AB26" s="112">
        <f>班线包车!AB18</f>
        <v>261.14920000000001</v>
      </c>
      <c r="AC26" s="19">
        <f t="shared" si="29"/>
        <v>-4.2583971673743504E-2</v>
      </c>
      <c r="AD26" s="112">
        <f>班线包车!AD18</f>
        <v>264.10719999999998</v>
      </c>
      <c r="AE26" s="19">
        <f t="shared" si="30"/>
        <v>-7.6620895209292939E-2</v>
      </c>
      <c r="AF26" s="112">
        <f>班线包车!AF18</f>
        <v>229.75839999999999</v>
      </c>
      <c r="AG26" s="19">
        <f t="shared" si="31"/>
        <v>-0.15812338180557706</v>
      </c>
      <c r="AH26" s="112">
        <f>班线包车!AH18</f>
        <v>250.04050000000001</v>
      </c>
      <c r="AI26" s="19">
        <f t="shared" si="32"/>
        <v>-0.12721503125111255</v>
      </c>
      <c r="AJ26" s="112">
        <f>班线包车!AJ18</f>
        <v>270.84129999999999</v>
      </c>
      <c r="AK26" s="19">
        <f t="shared" si="33"/>
        <v>-0.12159426437926824</v>
      </c>
      <c r="AL26" s="112">
        <f>班线包车!AL18</f>
        <v>233.63220000000001</v>
      </c>
      <c r="AM26" s="19">
        <f t="shared" si="34"/>
        <v>-0.16706940820879712</v>
      </c>
      <c r="AN26" s="112">
        <f>班线包车!AN18</f>
        <v>265.93810000000002</v>
      </c>
      <c r="AO26" s="19">
        <f t="shared" si="35"/>
        <v>-0.13621545072602392</v>
      </c>
      <c r="AP26" s="112">
        <f>班线包车!AP18</f>
        <v>236.33359999999999</v>
      </c>
      <c r="AQ26" s="19">
        <f t="shared" si="36"/>
        <v>-0.13754982195107179</v>
      </c>
      <c r="AR26" s="112">
        <f>班线包车!AR18</f>
        <v>200.56319999999999</v>
      </c>
      <c r="AS26" s="19">
        <f t="shared" si="37"/>
        <v>-0.14256325718160223</v>
      </c>
      <c r="AT26" s="112">
        <f t="shared" si="21"/>
        <v>2949.4247999999998</v>
      </c>
      <c r="AU26" s="19">
        <f t="shared" si="22"/>
        <v>-6.6900938134097254E-2</v>
      </c>
      <c r="AV26" s="20"/>
      <c r="AW26" s="540">
        <f t="shared" si="23"/>
        <v>2926.9812000000002</v>
      </c>
      <c r="AX26" s="112">
        <v>202.96109999999999</v>
      </c>
      <c r="AY26" s="19"/>
      <c r="AZ26" s="112">
        <v>211.62440000000001</v>
      </c>
      <c r="BA26" s="19"/>
      <c r="BB26" s="112">
        <v>223.48230000000001</v>
      </c>
      <c r="BC26" s="19"/>
      <c r="BD26" s="112">
        <v>272.76459999999997</v>
      </c>
      <c r="BE26" s="19"/>
      <c r="BF26" s="112">
        <v>286.02249999999998</v>
      </c>
      <c r="BG26" s="19"/>
      <c r="BH26" s="112">
        <v>272.91219999999998</v>
      </c>
      <c r="BI26" s="19"/>
      <c r="BJ26" s="112">
        <v>286.48579999999998</v>
      </c>
      <c r="BK26" s="19"/>
      <c r="BL26" s="112">
        <v>308.33280000000002</v>
      </c>
      <c r="BM26" s="19"/>
      <c r="BN26" s="112">
        <v>280.49419999999998</v>
      </c>
      <c r="BO26" s="19"/>
      <c r="BP26" s="112">
        <v>307.87549999999999</v>
      </c>
      <c r="BQ26" s="19"/>
      <c r="BR26" s="112">
        <v>274.0258</v>
      </c>
      <c r="BS26" s="19"/>
      <c r="BT26" s="112">
        <v>233.9102</v>
      </c>
      <c r="BU26" s="19"/>
      <c r="BV26" s="112">
        <f t="shared" si="24"/>
        <v>3160.8914</v>
      </c>
      <c r="BW26" s="19"/>
      <c r="BX26" s="23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18"/>
    </row>
    <row r="27" spans="1:89" ht="27" customHeight="1">
      <c r="A27" s="597"/>
      <c r="B27" s="17" t="s">
        <v>647</v>
      </c>
      <c r="C27" s="112">
        <f>公交!C21-公交!C23</f>
        <v>40.970000000000027</v>
      </c>
      <c r="D27" s="19">
        <f t="shared" si="0"/>
        <v>-0.12885392302785348</v>
      </c>
      <c r="E27" s="112">
        <f>公交!E21-公交!E23</f>
        <v>38.560000000000059</v>
      </c>
      <c r="F27" s="19">
        <f t="shared" si="1"/>
        <v>-0.20099461251553941</v>
      </c>
      <c r="G27" s="112">
        <f>公交!G21-公交!G23</f>
        <v>32.519999999999982</v>
      </c>
      <c r="H27" s="19">
        <f t="shared" si="2"/>
        <v>-0.3166631645303627</v>
      </c>
      <c r="I27" s="112">
        <f>公交!I21-公交!I23</f>
        <v>31.470000000000027</v>
      </c>
      <c r="J27" s="19">
        <f t="shared" si="3"/>
        <v>-0.29785809906291671</v>
      </c>
      <c r="K27" s="112">
        <f>公交!K21-公交!K23</f>
        <v>41.1400000000001</v>
      </c>
      <c r="L27" s="19">
        <f t="shared" si="4"/>
        <v>-3.6328408815661239E-3</v>
      </c>
      <c r="M27" s="112">
        <f>公交!M21-公交!M23</f>
        <v>42.970000000000027</v>
      </c>
      <c r="N27" s="19">
        <f t="shared" si="5"/>
        <v>2.0180436847101246E-2</v>
      </c>
      <c r="O27" s="112">
        <f>公交!O21-公交!O23</f>
        <v>38.169999999999959</v>
      </c>
      <c r="P27" s="19">
        <f t="shared" si="6"/>
        <v>-2.6275510204083807E-2</v>
      </c>
      <c r="Q27" s="126"/>
      <c r="R27" s="126"/>
      <c r="S27" s="556">
        <f t="shared" si="7"/>
        <v>265.80000000000018</v>
      </c>
      <c r="T27" s="66">
        <f t="shared" si="8"/>
        <v>-0.24381223328591695</v>
      </c>
      <c r="U27" s="19"/>
      <c r="V27" s="112">
        <f>公交!V21-公交!V23</f>
        <v>47.029999999999973</v>
      </c>
      <c r="W27" s="19">
        <f t="shared" si="26"/>
        <v>0.68687230989956261</v>
      </c>
      <c r="X27" s="112">
        <f>公交!X21-公交!X23</f>
        <v>48.259999999999991</v>
      </c>
      <c r="Y27" s="19">
        <f t="shared" si="27"/>
        <v>0.66184573002754221</v>
      </c>
      <c r="Z27" s="112">
        <f>公交!Z21-公交!Z23</f>
        <v>47.589999999999918</v>
      </c>
      <c r="AA27" s="19">
        <f t="shared" si="28"/>
        <v>0.66573328666433618</v>
      </c>
      <c r="AB27" s="112">
        <f>公交!AB21-公交!AB23</f>
        <v>44.819999999999936</v>
      </c>
      <c r="AC27" s="19">
        <f t="shared" si="29"/>
        <v>0.62568008705114608</v>
      </c>
      <c r="AD27" s="112">
        <f>公交!AD21-公交!AD23</f>
        <v>41.289999999999964</v>
      </c>
      <c r="AE27" s="19">
        <f t="shared" si="30"/>
        <v>0.37771104437770986</v>
      </c>
      <c r="AF27" s="112">
        <f>公交!AF21-公交!AF23</f>
        <v>42.120000000000118</v>
      </c>
      <c r="AG27" s="19">
        <f t="shared" si="31"/>
        <v>0.46199236376259156</v>
      </c>
      <c r="AH27" s="112">
        <f>公交!AH21-公交!AH23</f>
        <v>39.200000000000045</v>
      </c>
      <c r="AI27" s="19">
        <f t="shared" si="32"/>
        <v>0.51234567901234729</v>
      </c>
      <c r="AJ27" s="112">
        <f>公交!AJ21-公交!AJ23</f>
        <v>41.190000000000055</v>
      </c>
      <c r="AK27" s="19">
        <f t="shared" si="33"/>
        <v>0.43369300382875231</v>
      </c>
      <c r="AL27" s="112">
        <f>公交!AL21-公交!AL23</f>
        <v>43.92999999999995</v>
      </c>
      <c r="AM27" s="19">
        <f t="shared" si="34"/>
        <v>0.56669044222538489</v>
      </c>
      <c r="AN27" s="112">
        <f>公交!AN21-公交!AN23</f>
        <v>43.629999999999995</v>
      </c>
      <c r="AO27" s="19">
        <f t="shared" si="35"/>
        <v>0.50241046831955916</v>
      </c>
      <c r="AP27" s="112">
        <f>公交!AP21-公交!AP23</f>
        <v>42.589999999999918</v>
      </c>
      <c r="AQ27" s="19">
        <f t="shared" si="36"/>
        <v>-1.4804533888505222E-2</v>
      </c>
      <c r="AR27" s="112">
        <f>公交!AR21-公交!AR23</f>
        <v>43.269999999999982</v>
      </c>
      <c r="AS27" s="19">
        <f t="shared" si="37"/>
        <v>-2.6327632763272324E-2</v>
      </c>
      <c r="AT27" s="112">
        <f t="shared" si="21"/>
        <v>524.91999999999985</v>
      </c>
      <c r="AU27" s="19">
        <f t="shared" si="22"/>
        <v>0.41396401249865367</v>
      </c>
      <c r="AV27" s="20"/>
      <c r="AW27" s="540">
        <f t="shared" si="23"/>
        <v>326.8</v>
      </c>
      <c r="AX27" s="112">
        <v>27.880000000000098</v>
      </c>
      <c r="AY27" s="19"/>
      <c r="AZ27" s="112">
        <v>29.040000000000099</v>
      </c>
      <c r="BA27" s="19"/>
      <c r="BB27" s="112">
        <v>28.569999999999901</v>
      </c>
      <c r="BC27" s="19"/>
      <c r="BD27" s="112">
        <v>27.569999999999901</v>
      </c>
      <c r="BE27" s="19"/>
      <c r="BF27" s="112">
        <v>29.97</v>
      </c>
      <c r="BG27" s="19"/>
      <c r="BH27" s="112">
        <v>28.809999999999899</v>
      </c>
      <c r="BI27" s="19"/>
      <c r="BJ27" s="112">
        <v>25.92</v>
      </c>
      <c r="BK27" s="19"/>
      <c r="BL27" s="112">
        <v>28.73</v>
      </c>
      <c r="BM27" s="19"/>
      <c r="BN27" s="112">
        <v>28.040000000000099</v>
      </c>
      <c r="BO27" s="19"/>
      <c r="BP27" s="112">
        <v>29.04</v>
      </c>
      <c r="BQ27" s="19"/>
      <c r="BR27" s="112">
        <v>43.23</v>
      </c>
      <c r="BS27" s="19"/>
      <c r="BT27" s="112">
        <v>44.439999999999799</v>
      </c>
      <c r="BU27" s="19"/>
      <c r="BV27" s="112">
        <f t="shared" si="24"/>
        <v>371.23999999999978</v>
      </c>
      <c r="BW27" s="19"/>
      <c r="BX27" s="23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18"/>
    </row>
    <row r="28" spans="1:89" ht="27" customHeight="1">
      <c r="A28" s="597"/>
      <c r="B28" s="17" t="s">
        <v>648</v>
      </c>
      <c r="C28" s="112">
        <f>出租!C21-出租!C23</f>
        <v>27.439999999999941</v>
      </c>
      <c r="D28" s="19">
        <f t="shared" si="0"/>
        <v>-0.47623592288604799</v>
      </c>
      <c r="E28" s="112">
        <f>出租!E21-出租!E23</f>
        <v>29.940000000000055</v>
      </c>
      <c r="F28" s="19">
        <f t="shared" si="1"/>
        <v>-0.66004314749630932</v>
      </c>
      <c r="G28" s="112">
        <f>出租!G21-出租!G23</f>
        <v>40.92999999999995</v>
      </c>
      <c r="H28" s="19">
        <f t="shared" si="2"/>
        <v>-0.53414523104939748</v>
      </c>
      <c r="I28" s="112">
        <f>出租!I21-出租!I23</f>
        <v>45.649999999999977</v>
      </c>
      <c r="J28" s="19">
        <f t="shared" si="3"/>
        <v>-0.49674787785249741</v>
      </c>
      <c r="K28" s="112">
        <f>出租!K21-出租!K23</f>
        <v>48.430000000000064</v>
      </c>
      <c r="L28" s="19">
        <f t="shared" si="4"/>
        <v>-0.48918890412403659</v>
      </c>
      <c r="M28" s="112">
        <f>出租!M21-出租!M23</f>
        <v>47.75</v>
      </c>
      <c r="N28" s="19">
        <f t="shared" si="5"/>
        <v>-0.41353475804470619</v>
      </c>
      <c r="O28" s="112">
        <f>出租!O21-出租!O23</f>
        <v>47.699999999999932</v>
      </c>
      <c r="P28" s="19">
        <f t="shared" si="6"/>
        <v>-0.49821165579634019</v>
      </c>
      <c r="Q28" s="126"/>
      <c r="R28" s="126"/>
      <c r="S28" s="556">
        <f t="shared" si="7"/>
        <v>287.83999999999992</v>
      </c>
      <c r="T28" s="66">
        <f t="shared" si="8"/>
        <v>-0.57360195541071035</v>
      </c>
      <c r="U28" s="19"/>
      <c r="V28" s="112">
        <f>出租!V21-出租!V23</f>
        <v>52.389999999999986</v>
      </c>
      <c r="W28" s="19">
        <f t="shared" si="26"/>
        <v>-0.11052631578947392</v>
      </c>
      <c r="X28" s="112">
        <f>出租!X21-出租!X23</f>
        <v>88.07000000000005</v>
      </c>
      <c r="Y28" s="19">
        <f t="shared" si="27"/>
        <v>0.38911671924290081</v>
      </c>
      <c r="Z28" s="112">
        <f>出租!Z21-出租!Z23</f>
        <v>87.860000000000014</v>
      </c>
      <c r="AA28" s="19">
        <f t="shared" si="28"/>
        <v>0.87454661830595293</v>
      </c>
      <c r="AB28" s="112">
        <f>出租!AB21-出租!AB23</f>
        <v>90.710000000000036</v>
      </c>
      <c r="AC28" s="19">
        <f t="shared" si="29"/>
        <v>1.0872066267832499</v>
      </c>
      <c r="AD28" s="112">
        <f>出租!AD21-出租!AD23</f>
        <v>94.809999999999945</v>
      </c>
      <c r="AE28" s="19">
        <f t="shared" si="30"/>
        <v>1.0841943284238282</v>
      </c>
      <c r="AF28" s="112">
        <f>出租!AF21-出租!AF23</f>
        <v>81.419999999999959</v>
      </c>
      <c r="AG28" s="19">
        <f t="shared" si="31"/>
        <v>1.1252936570086072</v>
      </c>
      <c r="AH28" s="112">
        <f>出租!AH21-出租!AH23</f>
        <v>95.060000000000059</v>
      </c>
      <c r="AI28" s="19">
        <f t="shared" si="32"/>
        <v>1.2595673876871949</v>
      </c>
      <c r="AJ28" s="112">
        <f>出租!AJ21-出租!AJ23</f>
        <v>84.729999999999905</v>
      </c>
      <c r="AK28" s="19">
        <f t="shared" si="33"/>
        <v>1.2462884411452846</v>
      </c>
      <c r="AL28" s="112">
        <f>出租!AL21-出租!AL23</f>
        <v>80.340000000000032</v>
      </c>
      <c r="AM28" s="19">
        <f t="shared" si="34"/>
        <v>1.2285714285714295</v>
      </c>
      <c r="AN28" s="112">
        <f>出租!AN21-出租!AN23</f>
        <v>88.149999999999977</v>
      </c>
      <c r="AO28" s="19">
        <f t="shared" si="35"/>
        <v>1.4609156895589117</v>
      </c>
      <c r="AP28" s="112">
        <f>出租!AP21-出租!AP23</f>
        <v>68.139999999999986</v>
      </c>
      <c r="AQ28" s="19">
        <f t="shared" si="36"/>
        <v>1.0723844282238435</v>
      </c>
      <c r="AR28" s="112">
        <f>出租!AR21-出租!AR23</f>
        <v>67.860000000000014</v>
      </c>
      <c r="AS28" s="19">
        <f t="shared" si="37"/>
        <v>0.92729338256177263</v>
      </c>
      <c r="AT28" s="112">
        <f t="shared" si="21"/>
        <v>979.54</v>
      </c>
      <c r="AU28" s="19">
        <f t="shared" si="22"/>
        <v>0.89767135495369854</v>
      </c>
      <c r="AV28" s="20"/>
      <c r="AW28" s="540">
        <f t="shared" si="23"/>
        <v>480.96999999999991</v>
      </c>
      <c r="AX28" s="112">
        <v>58.9</v>
      </c>
      <c r="AY28" s="19"/>
      <c r="AZ28" s="112">
        <v>63.400000000000098</v>
      </c>
      <c r="BA28" s="19"/>
      <c r="BB28" s="112">
        <v>46.87</v>
      </c>
      <c r="BC28" s="19"/>
      <c r="BD28" s="112">
        <v>43.46</v>
      </c>
      <c r="BE28" s="19"/>
      <c r="BF28" s="112">
        <v>45.49</v>
      </c>
      <c r="BG28" s="19"/>
      <c r="BH28" s="112">
        <v>38.310000000000102</v>
      </c>
      <c r="BI28" s="19"/>
      <c r="BJ28" s="112">
        <v>42.069999999999901</v>
      </c>
      <c r="BK28" s="19"/>
      <c r="BL28" s="112">
        <v>37.719999999999899</v>
      </c>
      <c r="BM28" s="19"/>
      <c r="BN28" s="112">
        <v>36.049999999999997</v>
      </c>
      <c r="BO28" s="19"/>
      <c r="BP28" s="112">
        <v>35.819999999999901</v>
      </c>
      <c r="BQ28" s="19"/>
      <c r="BR28" s="112">
        <v>32.880000000000003</v>
      </c>
      <c r="BS28" s="19"/>
      <c r="BT28" s="112">
        <v>35.21</v>
      </c>
      <c r="BU28" s="19"/>
      <c r="BV28" s="112">
        <f t="shared" si="24"/>
        <v>516.17999999999995</v>
      </c>
      <c r="BW28" s="19"/>
      <c r="BX28" s="23"/>
      <c r="BY28" s="27"/>
      <c r="BZ28" s="27"/>
      <c r="CA28" s="27"/>
      <c r="CB28" s="27"/>
      <c r="CC28" s="27"/>
      <c r="CD28" s="27"/>
      <c r="CE28" s="108"/>
      <c r="CF28" s="27"/>
      <c r="CG28" s="108"/>
      <c r="CH28" s="108"/>
      <c r="CI28" s="108"/>
      <c r="CJ28" s="108"/>
      <c r="CK28" s="18"/>
    </row>
    <row r="29" spans="1:89" ht="27" customHeight="1">
      <c r="A29" s="598"/>
      <c r="B29" s="17" t="s">
        <v>649</v>
      </c>
      <c r="C29" s="112">
        <f>网约车!C21-网约车!C23</f>
        <v>19.604490941651989</v>
      </c>
      <c r="D29" s="19">
        <f t="shared" si="0"/>
        <v>-0.25270791218689692</v>
      </c>
      <c r="E29" s="112">
        <f>网约车!E21-网约车!E23</f>
        <v>18.902708548761012</v>
      </c>
      <c r="F29" s="19">
        <f t="shared" si="1"/>
        <v>-0.44738693565576315</v>
      </c>
      <c r="G29" s="112">
        <f>网约车!G21-网约车!G23</f>
        <v>33.578425789487994</v>
      </c>
      <c r="H29" s="19">
        <f t="shared" si="2"/>
        <v>0.14112982278726527</v>
      </c>
      <c r="I29" s="112">
        <f>网约车!I21-网约车!I23</f>
        <v>37.620848082940995</v>
      </c>
      <c r="J29" s="19">
        <f t="shared" si="3"/>
        <v>-2.103547102101877E-2</v>
      </c>
      <c r="K29" s="112">
        <f>网约车!K21-网约车!K23</f>
        <v>42.364415629064979</v>
      </c>
      <c r="L29" s="19">
        <f t="shared" si="4"/>
        <v>-0.22010098428806602</v>
      </c>
      <c r="M29" s="112">
        <f>网约车!M21-网约车!M23</f>
        <v>43.96370093797799</v>
      </c>
      <c r="N29" s="19">
        <f t="shared" si="5"/>
        <v>1.326532363803179E-2</v>
      </c>
      <c r="O29" s="112">
        <f>网约车!O21-网约车!O23</f>
        <v>48.910698468006956</v>
      </c>
      <c r="P29" s="19">
        <f t="shared" si="6"/>
        <v>-9.7200486724219215E-2</v>
      </c>
      <c r="Q29" s="126"/>
      <c r="R29" s="126"/>
      <c r="S29" s="556">
        <f t="shared" si="7"/>
        <v>244.94528839789191</v>
      </c>
      <c r="T29" s="66">
        <f t="shared" si="8"/>
        <v>-0.26142342243824979</v>
      </c>
      <c r="U29" s="19"/>
      <c r="V29" s="112">
        <f>网约车!V21-网约车!V23</f>
        <v>26.234040559726964</v>
      </c>
      <c r="W29" s="19">
        <f t="shared" si="26"/>
        <v>-0.11031464941999536</v>
      </c>
      <c r="X29" s="112">
        <f>网约车!X21-网约车!X23</f>
        <v>34.206047175508019</v>
      </c>
      <c r="Y29" s="19">
        <f t="shared" si="27"/>
        <v>0.6948167284471769</v>
      </c>
      <c r="Z29" s="112">
        <f>网约车!Z21-网约车!Z23</f>
        <v>29.425596561372004</v>
      </c>
      <c r="AA29" s="19">
        <f t="shared" si="28"/>
        <v>0.20143827905484901</v>
      </c>
      <c r="AB29" s="112">
        <f>网约车!AB21-网约车!AB23</f>
        <v>38.429224930323016</v>
      </c>
      <c r="AC29" s="19">
        <f t="shared" si="29"/>
        <v>0.58409076984341635</v>
      </c>
      <c r="AD29" s="112">
        <f>网约车!AD21-网约车!AD23</f>
        <v>54.320386069974006</v>
      </c>
      <c r="AE29" s="19">
        <f t="shared" si="30"/>
        <v>1.002991053287384</v>
      </c>
      <c r="AF29" s="112">
        <f>网约车!AF21-网约车!AF23</f>
        <v>43.388143176685986</v>
      </c>
      <c r="AG29" s="19">
        <f t="shared" si="31"/>
        <v>1.0020603889967656</v>
      </c>
      <c r="AH29" s="112">
        <f>网约车!AH21-网约车!AH23</f>
        <v>54.176700085422027</v>
      </c>
      <c r="AI29" s="19">
        <f t="shared" si="32"/>
        <v>0.98170919477374707</v>
      </c>
      <c r="AJ29" s="112">
        <f>网约车!AJ21-网约车!AJ23</f>
        <v>51.464941774466013</v>
      </c>
      <c r="AK29" s="19">
        <f t="shared" si="33"/>
        <v>1.422404308698189</v>
      </c>
      <c r="AL29" s="112">
        <f>网约车!AL21-网约车!AL23</f>
        <v>42.821848429598987</v>
      </c>
      <c r="AM29" s="19">
        <f t="shared" si="34"/>
        <v>0.77906730846016159</v>
      </c>
      <c r="AN29" s="112">
        <f>网约车!AN21-网约车!AN23</f>
        <v>42.640374255103012</v>
      </c>
      <c r="AO29" s="19">
        <f t="shared" si="35"/>
        <v>0.8451891134856877</v>
      </c>
      <c r="AP29" s="112">
        <f>网约车!AP21-网约车!AP23</f>
        <v>32.035089620340017</v>
      </c>
      <c r="AQ29" s="19">
        <f t="shared" si="36"/>
        <v>0.44945673385482121</v>
      </c>
      <c r="AR29" s="112">
        <f>网约车!AR21-网约车!AR23</f>
        <v>31.830130820216993</v>
      </c>
      <c r="AS29" s="19">
        <f t="shared" si="37"/>
        <v>0.40427000561109261</v>
      </c>
      <c r="AT29" s="112">
        <f t="shared" si="21"/>
        <v>480.97252345873704</v>
      </c>
      <c r="AU29" s="19">
        <f t="shared" si="22"/>
        <v>0.67153440465005665</v>
      </c>
      <c r="AV29" s="20"/>
      <c r="AW29" s="540">
        <f t="shared" si="23"/>
        <v>265.07644492742122</v>
      </c>
      <c r="AX29" s="112">
        <v>29.486874817736901</v>
      </c>
      <c r="AY29" s="19"/>
      <c r="AZ29" s="112">
        <v>20.1827410606504</v>
      </c>
      <c r="BA29" s="19"/>
      <c r="BB29" s="112">
        <v>24.491975221998601</v>
      </c>
      <c r="BC29" s="19"/>
      <c r="BD29" s="112">
        <v>24.259484154510702</v>
      </c>
      <c r="BE29" s="19"/>
      <c r="BF29" s="112">
        <v>27.119634898429201</v>
      </c>
      <c r="BG29" s="19"/>
      <c r="BH29" s="112">
        <v>21.671745475383901</v>
      </c>
      <c r="BI29" s="19"/>
      <c r="BJ29" s="112">
        <v>27.3383704472378</v>
      </c>
      <c r="BK29" s="19"/>
      <c r="BL29" s="112">
        <v>21.245397223605298</v>
      </c>
      <c r="BM29" s="19"/>
      <c r="BN29" s="112">
        <v>24.069830425169599</v>
      </c>
      <c r="BO29" s="19"/>
      <c r="BP29" s="112">
        <v>23.1089452801683</v>
      </c>
      <c r="BQ29" s="19"/>
      <c r="BR29" s="112">
        <v>22.101445922530502</v>
      </c>
      <c r="BS29" s="19"/>
      <c r="BT29" s="112">
        <v>22.666674281322098</v>
      </c>
      <c r="BU29" s="19"/>
      <c r="BV29" s="112">
        <f t="shared" si="24"/>
        <v>287.74311920874334</v>
      </c>
      <c r="BW29" s="19"/>
      <c r="BX29" s="23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18"/>
    </row>
    <row r="30" spans="1:89" s="13" customFormat="1" ht="27" customHeight="1">
      <c r="A30" s="716" t="s">
        <v>97</v>
      </c>
      <c r="B30" s="17" t="s">
        <v>645</v>
      </c>
      <c r="C30" s="112">
        <f>C31+C32+C33+C34</f>
        <v>394.46178210410187</v>
      </c>
      <c r="D30" s="19">
        <f t="shared" si="0"/>
        <v>0.30633348156274365</v>
      </c>
      <c r="E30" s="112">
        <f>E31+E32+E33+E34</f>
        <v>423.81780486055305</v>
      </c>
      <c r="F30" s="19">
        <f t="shared" si="1"/>
        <v>0.38330987476809475</v>
      </c>
      <c r="G30" s="112">
        <f>G31+G32+G33+G34</f>
        <v>414.65278451551518</v>
      </c>
      <c r="H30" s="19">
        <f t="shared" si="2"/>
        <v>8.4718118746078375E-2</v>
      </c>
      <c r="I30" s="112">
        <f>I31+I32+I33+I34</f>
        <v>413.64226331416802</v>
      </c>
      <c r="J30" s="19">
        <f t="shared" si="3"/>
        <v>5.8714049008429248E-2</v>
      </c>
      <c r="K30" s="112">
        <f>K31+K32+K33+K34</f>
        <v>424.47361360656203</v>
      </c>
      <c r="L30" s="19">
        <f t="shared" si="4"/>
        <v>-7.6121022848568032E-2</v>
      </c>
      <c r="M30" s="112">
        <f>M31+M32+M33+M34</f>
        <v>421.20567726406512</v>
      </c>
      <c r="N30" s="19">
        <f t="shared" si="5"/>
        <v>9.3552938341145975E-4</v>
      </c>
      <c r="O30" s="112">
        <f>O31+O32+O33+O34</f>
        <v>400.85741044807304</v>
      </c>
      <c r="P30" s="19">
        <f t="shared" si="6"/>
        <v>-6.2904982843594581E-2</v>
      </c>
      <c r="Q30" s="126"/>
      <c r="R30" s="126"/>
      <c r="S30" s="556">
        <f t="shared" si="7"/>
        <v>2893.1113361130383</v>
      </c>
      <c r="T30" s="66">
        <f t="shared" si="8"/>
        <v>-7.1521504475534847E-2</v>
      </c>
      <c r="U30" s="19"/>
      <c r="V30" s="112">
        <f>V31+V32+V33+V34</f>
        <v>301.96101353248196</v>
      </c>
      <c r="W30" s="19">
        <f t="shared" si="26"/>
        <v>-1.8490876039549686E-2</v>
      </c>
      <c r="X30" s="112">
        <f>X31+X32+X33+X34</f>
        <v>306.379512350119</v>
      </c>
      <c r="Y30" s="19">
        <f t="shared" si="27"/>
        <v>-8.8997187354515894E-3</v>
      </c>
      <c r="Z30" s="112">
        <f>Z31+Z32+Z33+Z34</f>
        <v>382.26777754468509</v>
      </c>
      <c r="AA30" s="19">
        <f t="shared" si="28"/>
        <v>0.33441931773013511</v>
      </c>
      <c r="AB30" s="112">
        <f>AB31+AB32+AB33+AB34</f>
        <v>390.70253549726408</v>
      </c>
      <c r="AC30" s="19">
        <f t="shared" si="29"/>
        <v>0.32827456338015781</v>
      </c>
      <c r="AD30" s="112">
        <f>AD31+AD32+AD33+AD34</f>
        <v>459.44720477927603</v>
      </c>
      <c r="AE30" s="19">
        <f t="shared" si="30"/>
        <v>0.56477389643267784</v>
      </c>
      <c r="AF30" s="112">
        <f>AF31+AF32+AF33+AF34</f>
        <v>420.81199527759088</v>
      </c>
      <c r="AG30" s="19">
        <f t="shared" si="31"/>
        <v>0.49655765736242885</v>
      </c>
      <c r="AH30" s="112">
        <f>AH31+AH32+AH33+AH34</f>
        <v>427.76602490584804</v>
      </c>
      <c r="AI30" s="19">
        <f t="shared" si="32"/>
        <v>0.50046016173327912</v>
      </c>
      <c r="AJ30" s="112">
        <f>AJ31+AJ32+AJ33+AJ34</f>
        <v>426.63414981038295</v>
      </c>
      <c r="AK30" s="19">
        <f t="shared" si="33"/>
        <v>0.50883212345333129</v>
      </c>
      <c r="AL30" s="112">
        <f>AL31+AL32+AL33+AL34</f>
        <v>411.20108229724588</v>
      </c>
      <c r="AM30" s="19">
        <f t="shared" si="34"/>
        <v>0.53815271640544715</v>
      </c>
      <c r="AN30" s="112">
        <f>AN31+AN32+AN33+AN34</f>
        <v>444.94210161479998</v>
      </c>
      <c r="AO30" s="19">
        <f t="shared" si="35"/>
        <v>0.58098530998434827</v>
      </c>
      <c r="AP30" s="112">
        <f>AP31+AP32+AP33+AP34</f>
        <v>403.02783905795917</v>
      </c>
      <c r="AQ30" s="19">
        <f t="shared" si="36"/>
        <v>0.46667757505403262</v>
      </c>
      <c r="AR30" s="112">
        <f>AR31+AR32+AR33+AR34</f>
        <v>394.06401218038616</v>
      </c>
      <c r="AS30" s="19">
        <f t="shared" si="37"/>
        <v>0.4237819120721078</v>
      </c>
      <c r="AT30" s="112">
        <f t="shared" si="21"/>
        <v>4769.2052488480385</v>
      </c>
      <c r="AU30" s="19">
        <f t="shared" si="22"/>
        <v>0.38624603953646353</v>
      </c>
      <c r="AV30" s="20"/>
      <c r="AW30" s="540">
        <f t="shared" si="23"/>
        <v>3163.6015668563723</v>
      </c>
      <c r="AX30" s="540">
        <f>AX31+AX32+AX33+AX34</f>
        <v>307.64972648858372</v>
      </c>
      <c r="AY30" s="20"/>
      <c r="AZ30" s="540">
        <f>AZ31+AZ32+AZ33+AZ34</f>
        <v>309.13068853053727</v>
      </c>
      <c r="BA30" s="20"/>
      <c r="BB30" s="540">
        <f>BB31+BB32+BB33+BB34</f>
        <v>286.46750872501428</v>
      </c>
      <c r="BC30" s="20"/>
      <c r="BD30" s="540">
        <f>BD31+BD32+BD33+BD34</f>
        <v>294.14290258108582</v>
      </c>
      <c r="BE30" s="20"/>
      <c r="BF30" s="540">
        <f>BF31+BF32+BF33+BF34</f>
        <v>293.61890930485822</v>
      </c>
      <c r="BG30" s="20"/>
      <c r="BH30" s="540">
        <f>BH31+BH32+BH33+BH34</f>
        <v>281.18662398830702</v>
      </c>
      <c r="BI30" s="20"/>
      <c r="BJ30" s="540">
        <f>BJ31+BJ32+BJ33+BJ34</f>
        <v>285.08989163144969</v>
      </c>
      <c r="BK30" s="20"/>
      <c r="BL30" s="540">
        <f>BL31+BL32+BL33+BL34</f>
        <v>282.75786495977189</v>
      </c>
      <c r="BM30" s="20"/>
      <c r="BN30" s="540">
        <f>BN31+BN32+BN33+BN34</f>
        <v>267.33436667991811</v>
      </c>
      <c r="BO30" s="20"/>
      <c r="BP30" s="540">
        <f>BP31+BP32+BP33+BP34</f>
        <v>281.43341927649215</v>
      </c>
      <c r="BQ30" s="20"/>
      <c r="BR30" s="540">
        <f>BR31+BR32+BR33+BR34</f>
        <v>274.78966469035402</v>
      </c>
      <c r="BS30" s="20"/>
      <c r="BT30" s="540">
        <f>BT31+BT32+BT33+BT34</f>
        <v>276.77273382893537</v>
      </c>
      <c r="BU30" s="20"/>
      <c r="BV30" s="540">
        <f t="shared" si="24"/>
        <v>3440.3743006853078</v>
      </c>
      <c r="BW30" s="20"/>
      <c r="BX30" s="22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</row>
    <row r="31" spans="1:89" ht="27" customHeight="1">
      <c r="A31" s="597"/>
      <c r="B31" s="17" t="s">
        <v>646</v>
      </c>
      <c r="C31" s="112">
        <f>班线包车!C22</f>
        <v>103.0089</v>
      </c>
      <c r="D31" s="19">
        <f t="shared" si="0"/>
        <v>-0.28079318167060796</v>
      </c>
      <c r="E31" s="112">
        <f>班线包车!E22</f>
        <v>126.68640000000001</v>
      </c>
      <c r="F31" s="19">
        <f t="shared" si="1"/>
        <v>-0.13609086544756255</v>
      </c>
      <c r="G31" s="112">
        <f>班线包车!G22</f>
        <v>116.56180000000001</v>
      </c>
      <c r="H31" s="19">
        <f t="shared" si="2"/>
        <v>-0.18958631718000418</v>
      </c>
      <c r="I31" s="112">
        <f>班线包车!I22</f>
        <v>121.93600000000001</v>
      </c>
      <c r="J31" s="19">
        <f t="shared" si="3"/>
        <v>-0.17372363082923759</v>
      </c>
      <c r="K31" s="112">
        <f>班线包车!K22</f>
        <v>120.2889</v>
      </c>
      <c r="L31" s="19">
        <f t="shared" si="4"/>
        <v>-0.16465229523064817</v>
      </c>
      <c r="M31" s="112">
        <f>班线包车!M22</f>
        <v>113.3073</v>
      </c>
      <c r="N31" s="19">
        <f t="shared" si="5"/>
        <v>-0.10440551928881892</v>
      </c>
      <c r="O31" s="112">
        <f>班线包车!O22</f>
        <v>108.0579</v>
      </c>
      <c r="P31" s="19">
        <f t="shared" si="6"/>
        <v>-0.13397796032859144</v>
      </c>
      <c r="Q31" s="126"/>
      <c r="R31" s="126"/>
      <c r="S31" s="556">
        <f t="shared" si="7"/>
        <v>809.84720000000016</v>
      </c>
      <c r="T31" s="66">
        <f t="shared" si="8"/>
        <v>-0.26420143387861428</v>
      </c>
      <c r="U31" s="19"/>
      <c r="V31" s="112">
        <f>班线包车!V22</f>
        <v>143.22569999999999</v>
      </c>
      <c r="W31" s="19">
        <f t="shared" si="26"/>
        <v>3.4568209157981311E-3</v>
      </c>
      <c r="X31" s="112">
        <f>班线包车!X22</f>
        <v>146.64320000000001</v>
      </c>
      <c r="Y31" s="19">
        <f t="shared" si="27"/>
        <v>-4.5192829205627394E-2</v>
      </c>
      <c r="Z31" s="112">
        <f>班线包车!Z22</f>
        <v>143.83000000000001</v>
      </c>
      <c r="AA31" s="19">
        <f t="shared" si="28"/>
        <v>2.4387881412306411E-2</v>
      </c>
      <c r="AB31" s="112">
        <f>班线包车!AB22</f>
        <v>147.5729</v>
      </c>
      <c r="AC31" s="19">
        <f t="shared" si="29"/>
        <v>6.1484505127458178E-3</v>
      </c>
      <c r="AD31" s="112">
        <f>班线包车!AD22</f>
        <v>143.99860000000001</v>
      </c>
      <c r="AE31" s="19">
        <f t="shared" si="30"/>
        <v>-2.7818829577009208E-2</v>
      </c>
      <c r="AF31" s="112">
        <f>班线包车!AF22</f>
        <v>126.5163</v>
      </c>
      <c r="AG31" s="19">
        <f t="shared" si="31"/>
        <v>-2.8079132589800881E-2</v>
      </c>
      <c r="AH31" s="112">
        <f>班线包车!AH22</f>
        <v>124.77500000000001</v>
      </c>
      <c r="AI31" s="19">
        <f t="shared" si="32"/>
        <v>-5.4717981213360245E-3</v>
      </c>
      <c r="AJ31" s="112">
        <f>班线包车!AJ22</f>
        <v>124.0754</v>
      </c>
      <c r="AK31" s="19">
        <f t="shared" si="33"/>
        <v>-2.7396637464490281E-2</v>
      </c>
      <c r="AL31" s="112">
        <f>班线包车!AL22</f>
        <v>117.619</v>
      </c>
      <c r="AM31" s="19">
        <f t="shared" si="34"/>
        <v>9.9483620489504432E-5</v>
      </c>
      <c r="AN31" s="112">
        <f>班线包车!AN22</f>
        <v>129.5702</v>
      </c>
      <c r="AO31" s="19">
        <f t="shared" si="35"/>
        <v>4.011713641913528E-2</v>
      </c>
      <c r="AP31" s="112">
        <f>班线包车!AP22</f>
        <v>114.6044</v>
      </c>
      <c r="AQ31" s="19">
        <f t="shared" si="36"/>
        <v>-9.2807889260318466E-2</v>
      </c>
      <c r="AR31" s="112">
        <f>班线包车!AR22</f>
        <v>104.8242</v>
      </c>
      <c r="AS31" s="19">
        <f t="shared" si="37"/>
        <v>-0.1648006501577588</v>
      </c>
      <c r="AT31" s="112">
        <f t="shared" si="21"/>
        <v>1567.2548999999997</v>
      </c>
      <c r="AU31" s="19">
        <f t="shared" si="22"/>
        <v>-2.5782721849824219E-2</v>
      </c>
      <c r="AV31" s="20"/>
      <c r="AW31" s="540">
        <f t="shared" si="23"/>
        <v>1483.2243999999998</v>
      </c>
      <c r="AX31" s="112">
        <v>142.73230000000001</v>
      </c>
      <c r="AY31" s="19"/>
      <c r="AZ31" s="112">
        <v>153.58410000000001</v>
      </c>
      <c r="BA31" s="19"/>
      <c r="BB31" s="112">
        <v>140.4058</v>
      </c>
      <c r="BC31" s="19"/>
      <c r="BD31" s="112">
        <v>146.6711</v>
      </c>
      <c r="BE31" s="19"/>
      <c r="BF31" s="112">
        <v>148.1191</v>
      </c>
      <c r="BG31" s="19"/>
      <c r="BH31" s="112">
        <v>130.17140000000001</v>
      </c>
      <c r="BI31" s="19"/>
      <c r="BJ31" s="112">
        <v>125.4615</v>
      </c>
      <c r="BK31" s="19"/>
      <c r="BL31" s="112">
        <v>127.57040000000001</v>
      </c>
      <c r="BM31" s="19"/>
      <c r="BN31" s="112">
        <v>117.6073</v>
      </c>
      <c r="BO31" s="19"/>
      <c r="BP31" s="112">
        <v>124.5727</v>
      </c>
      <c r="BQ31" s="19"/>
      <c r="BR31" s="112">
        <v>126.3287</v>
      </c>
      <c r="BS31" s="19"/>
      <c r="BT31" s="112">
        <v>125.508</v>
      </c>
      <c r="BU31" s="19"/>
      <c r="BV31" s="112">
        <f t="shared" si="24"/>
        <v>1608.7323999999999</v>
      </c>
      <c r="BW31" s="19"/>
      <c r="BX31" s="23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18"/>
    </row>
    <row r="32" spans="1:89" ht="27" customHeight="1">
      <c r="A32" s="597"/>
      <c r="B32" s="17" t="s">
        <v>647</v>
      </c>
      <c r="C32" s="112">
        <f>公交!C25-公交!C27</f>
        <v>175.89999999999986</v>
      </c>
      <c r="D32" s="19">
        <f t="shared" si="0"/>
        <v>1.8713679399281733</v>
      </c>
      <c r="E32" s="112">
        <f>公交!E25-公交!E27</f>
        <v>190.5</v>
      </c>
      <c r="F32" s="19">
        <f t="shared" si="1"/>
        <v>2.0622086481273088</v>
      </c>
      <c r="G32" s="112">
        <f>公交!G25-公交!G27</f>
        <v>182.06000000000017</v>
      </c>
      <c r="H32" s="19">
        <f t="shared" si="2"/>
        <v>0.3006143734819271</v>
      </c>
      <c r="I32" s="112">
        <f>公交!I25-公交!I27</f>
        <v>184.46000000000004</v>
      </c>
      <c r="J32" s="19">
        <f t="shared" si="3"/>
        <v>0.30443391556466959</v>
      </c>
      <c r="K32" s="112">
        <f>公交!K25-公交!K27</f>
        <v>192.51999999999998</v>
      </c>
      <c r="L32" s="19">
        <f t="shared" si="4"/>
        <v>-4.7637892653970337E-2</v>
      </c>
      <c r="M32" s="112">
        <f>公交!M25-公交!M27</f>
        <v>194.20000000000005</v>
      </c>
      <c r="N32" s="19">
        <f t="shared" si="5"/>
        <v>4.4591468990372807E-2</v>
      </c>
      <c r="O32" s="112">
        <f>公交!O25-公交!O27</f>
        <v>173.01</v>
      </c>
      <c r="P32" s="19">
        <f t="shared" si="6"/>
        <v>-7.441686282901816E-2</v>
      </c>
      <c r="Q32" s="126"/>
      <c r="R32" s="126"/>
      <c r="S32" s="556">
        <f t="shared" si="7"/>
        <v>1292.6500000000001</v>
      </c>
      <c r="T32" s="66">
        <f t="shared" si="8"/>
        <v>0.10680617513335777</v>
      </c>
      <c r="U32" s="19"/>
      <c r="V32" s="112">
        <f>公交!V25-公交!V27</f>
        <v>61.259999999999991</v>
      </c>
      <c r="W32" s="19">
        <f t="shared" si="26"/>
        <v>-0.20903808908973542</v>
      </c>
      <c r="X32" s="112">
        <f>公交!X25-公交!X27</f>
        <v>62.210000000000036</v>
      </c>
      <c r="Y32" s="19">
        <f t="shared" si="27"/>
        <v>-0.16608579088471687</v>
      </c>
      <c r="Z32" s="112">
        <f>公交!Z25-公交!Z27</f>
        <v>139.98000000000002</v>
      </c>
      <c r="AA32" s="19">
        <f t="shared" si="28"/>
        <v>1.0848972296693509</v>
      </c>
      <c r="AB32" s="112">
        <f>公交!AB25-公交!AB27</f>
        <v>141.41000000000008</v>
      </c>
      <c r="AC32" s="19">
        <f t="shared" si="29"/>
        <v>1.1373941958887528</v>
      </c>
      <c r="AD32" s="112">
        <f>公交!AD25-公交!AD27</f>
        <v>202.15000000000009</v>
      </c>
      <c r="AE32" s="19">
        <f t="shared" si="30"/>
        <v>2.1210436930677705</v>
      </c>
      <c r="AF32" s="112">
        <f>公交!AF25-公交!AF27</f>
        <v>185.90999999999985</v>
      </c>
      <c r="AG32" s="19">
        <f t="shared" si="31"/>
        <v>1.8787550325177964</v>
      </c>
      <c r="AH32" s="112">
        <f>公交!AH25-公交!AH27</f>
        <v>186.92000000000007</v>
      </c>
      <c r="AI32" s="19">
        <f t="shared" si="32"/>
        <v>1.8633578431372473</v>
      </c>
      <c r="AJ32" s="112">
        <f>公交!AJ25-公交!AJ27</f>
        <v>188.06999999999994</v>
      </c>
      <c r="AK32" s="19">
        <f t="shared" si="33"/>
        <v>2.0343659244917704</v>
      </c>
      <c r="AL32" s="112">
        <f>公交!AL25-公交!AL27</f>
        <v>179.19999999999982</v>
      </c>
      <c r="AM32" s="19">
        <f t="shared" si="34"/>
        <v>1.9649238914625999</v>
      </c>
      <c r="AN32" s="112">
        <f>公交!AN25-公交!AN27</f>
        <v>195.46000000000004</v>
      </c>
      <c r="AO32" s="19">
        <f t="shared" si="35"/>
        <v>2.0679642128394291</v>
      </c>
      <c r="AP32" s="112">
        <f>公交!AP25-公交!AP27</f>
        <v>177.11000000000013</v>
      </c>
      <c r="AQ32" s="19">
        <f t="shared" si="36"/>
        <v>2.0410370879120898</v>
      </c>
      <c r="AR32" s="112">
        <f>公交!AR25-公交!AR27</f>
        <v>174.37000000000012</v>
      </c>
      <c r="AS32" s="19">
        <f t="shared" si="37"/>
        <v>2.0068977409898379</v>
      </c>
      <c r="AT32" s="112">
        <f t="shared" si="21"/>
        <v>1894.0500000000002</v>
      </c>
      <c r="AU32" s="19">
        <f t="shared" si="22"/>
        <v>1.4210062121328315</v>
      </c>
      <c r="AV32" s="20"/>
      <c r="AW32" s="540">
        <f t="shared" si="23"/>
        <v>724.35000000000059</v>
      </c>
      <c r="AX32" s="112">
        <v>77.45</v>
      </c>
      <c r="AY32" s="19"/>
      <c r="AZ32" s="112">
        <v>74.599999999999895</v>
      </c>
      <c r="BA32" s="19"/>
      <c r="BB32" s="112">
        <v>67.139999999999901</v>
      </c>
      <c r="BC32" s="19"/>
      <c r="BD32" s="112">
        <v>66.160000000000096</v>
      </c>
      <c r="BE32" s="19"/>
      <c r="BF32" s="112">
        <v>64.770000000000195</v>
      </c>
      <c r="BG32" s="19"/>
      <c r="BH32" s="112">
        <v>64.580000000000197</v>
      </c>
      <c r="BI32" s="19"/>
      <c r="BJ32" s="112">
        <v>65.2800000000002</v>
      </c>
      <c r="BK32" s="19"/>
      <c r="BL32" s="112">
        <v>61.98</v>
      </c>
      <c r="BM32" s="19"/>
      <c r="BN32" s="112">
        <v>60.440000000000097</v>
      </c>
      <c r="BO32" s="19"/>
      <c r="BP32" s="112">
        <v>63.71</v>
      </c>
      <c r="BQ32" s="19"/>
      <c r="BR32" s="112">
        <v>58.24</v>
      </c>
      <c r="BS32" s="19"/>
      <c r="BT32" s="112">
        <v>57.989999999999803</v>
      </c>
      <c r="BU32" s="19"/>
      <c r="BV32" s="112">
        <f t="shared" si="24"/>
        <v>782.34000000000037</v>
      </c>
      <c r="BW32" s="19"/>
      <c r="BX32" s="23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18"/>
    </row>
    <row r="33" spans="1:89" ht="27" customHeight="1">
      <c r="A33" s="597"/>
      <c r="B33" s="17" t="s">
        <v>648</v>
      </c>
      <c r="C33" s="112">
        <f>出租!C25-出租!C27</f>
        <v>50.970000000000027</v>
      </c>
      <c r="D33" s="19">
        <f t="shared" si="0"/>
        <v>-8.1787065393622127E-2</v>
      </c>
      <c r="E33" s="112">
        <f>出租!E25-出租!E27</f>
        <v>50.04000000000002</v>
      </c>
      <c r="F33" s="19">
        <f t="shared" si="1"/>
        <v>-9.4790159189579448E-2</v>
      </c>
      <c r="G33" s="112">
        <f>出租!G25-出租!G27</f>
        <v>53</v>
      </c>
      <c r="H33" s="19">
        <f t="shared" si="2"/>
        <v>-6.5585331452750806E-2</v>
      </c>
      <c r="I33" s="112">
        <f>出租!I25-出租!I27</f>
        <v>49.21999999999997</v>
      </c>
      <c r="J33" s="19">
        <f t="shared" si="3"/>
        <v>-8.8518518518519107E-2</v>
      </c>
      <c r="K33" s="112">
        <f>出租!K25-出租!K27</f>
        <v>49.410000000000025</v>
      </c>
      <c r="L33" s="19">
        <f t="shared" si="4"/>
        <v>-0.14913035991045243</v>
      </c>
      <c r="M33" s="112">
        <f>出租!M25-出租!M27</f>
        <v>51.140000000000043</v>
      </c>
      <c r="N33" s="19">
        <f t="shared" si="5"/>
        <v>-0.1146121883656509</v>
      </c>
      <c r="O33" s="112">
        <f>出租!O25-出租!O27</f>
        <v>51.04000000000002</v>
      </c>
      <c r="P33" s="19">
        <f t="shared" si="6"/>
        <v>-9.7754993812974589E-2</v>
      </c>
      <c r="Q33" s="126"/>
      <c r="R33" s="126"/>
      <c r="S33" s="556">
        <f t="shared" si="7"/>
        <v>354.82000000000011</v>
      </c>
      <c r="T33" s="66">
        <f t="shared" si="8"/>
        <v>-0.20823849689829055</v>
      </c>
      <c r="U33" s="19"/>
      <c r="V33" s="112">
        <f>出租!V25-出租!V27</f>
        <v>55.509999999999991</v>
      </c>
      <c r="W33" s="19">
        <f t="shared" si="26"/>
        <v>-2.1505376344086113E-2</v>
      </c>
      <c r="X33" s="112">
        <f>出租!X25-出租!X27</f>
        <v>55.279999999999973</v>
      </c>
      <c r="Y33" s="19">
        <f t="shared" si="27"/>
        <v>-5.7137983967252781E-2</v>
      </c>
      <c r="Z33" s="112">
        <f>出租!Z25-出租!Z27</f>
        <v>56.720000000000027</v>
      </c>
      <c r="AA33" s="19">
        <f t="shared" si="28"/>
        <v>4.9398704902868351E-2</v>
      </c>
      <c r="AB33" s="112">
        <f>出租!AB25-出租!AB27</f>
        <v>54</v>
      </c>
      <c r="AC33" s="19">
        <f t="shared" si="29"/>
        <v>8.2150858849887598E-3</v>
      </c>
      <c r="AD33" s="112">
        <f>出租!AD25-出租!AD27</f>
        <v>58.069999999999993</v>
      </c>
      <c r="AE33" s="19">
        <f t="shared" si="30"/>
        <v>0.10651676829268286</v>
      </c>
      <c r="AF33" s="112">
        <f>出租!AF25-出租!AF27</f>
        <v>57.760000000000048</v>
      </c>
      <c r="AG33" s="19">
        <f t="shared" si="31"/>
        <v>2.6661926768575261E-2</v>
      </c>
      <c r="AH33" s="112">
        <f>出租!AH25-出租!AH27</f>
        <v>56.569999999999993</v>
      </c>
      <c r="AI33" s="19">
        <f t="shared" si="32"/>
        <v>-3.2991452991453118E-2</v>
      </c>
      <c r="AJ33" s="112">
        <f>出租!AJ25-出租!AJ27</f>
        <v>54.230000000000018</v>
      </c>
      <c r="AK33" s="19">
        <f t="shared" si="33"/>
        <v>-5.1425572852894619E-2</v>
      </c>
      <c r="AL33" s="112">
        <f>出租!AL25-出租!AL27</f>
        <v>53.580000000000041</v>
      </c>
      <c r="AM33" s="19">
        <f t="shared" si="34"/>
        <v>-2.5463805020006447E-2</v>
      </c>
      <c r="AN33" s="112">
        <f>出租!AN25-出租!AN27</f>
        <v>54.339999999999975</v>
      </c>
      <c r="AO33" s="19">
        <f t="shared" si="35"/>
        <v>-3.1027104136947647E-2</v>
      </c>
      <c r="AP33" s="112">
        <f>出租!AP25-出租!AP27</f>
        <v>53.620000000000005</v>
      </c>
      <c r="AQ33" s="19">
        <f t="shared" si="36"/>
        <v>1.112577786158786E-2</v>
      </c>
      <c r="AR33" s="112">
        <f>出租!AR25-出租!AR27</f>
        <v>54.300000000000011</v>
      </c>
      <c r="AS33" s="19">
        <f t="shared" si="37"/>
        <v>3.251568739304056E-2</v>
      </c>
      <c r="AT33" s="112">
        <f t="shared" si="21"/>
        <v>663.98</v>
      </c>
      <c r="AU33" s="19">
        <f t="shared" si="22"/>
        <v>-1.2047104177337342E-4</v>
      </c>
      <c r="AV33" s="20"/>
      <c r="AW33" s="540">
        <f t="shared" si="23"/>
        <v>611.47</v>
      </c>
      <c r="AX33" s="112">
        <v>56.73</v>
      </c>
      <c r="AY33" s="19"/>
      <c r="AZ33" s="112">
        <v>58.63</v>
      </c>
      <c r="BA33" s="19"/>
      <c r="BB33" s="112">
        <v>54.05</v>
      </c>
      <c r="BC33" s="19"/>
      <c r="BD33" s="112">
        <v>53.56</v>
      </c>
      <c r="BE33" s="19"/>
      <c r="BF33" s="112">
        <v>52.48</v>
      </c>
      <c r="BG33" s="19"/>
      <c r="BH33" s="112">
        <v>56.26</v>
      </c>
      <c r="BI33" s="19"/>
      <c r="BJ33" s="112">
        <v>58.5</v>
      </c>
      <c r="BK33" s="19"/>
      <c r="BL33" s="112">
        <v>57.17</v>
      </c>
      <c r="BM33" s="19"/>
      <c r="BN33" s="112">
        <v>54.98</v>
      </c>
      <c r="BO33" s="19"/>
      <c r="BP33" s="112">
        <v>56.08</v>
      </c>
      <c r="BQ33" s="19"/>
      <c r="BR33" s="112">
        <v>53.03</v>
      </c>
      <c r="BS33" s="19"/>
      <c r="BT33" s="112">
        <v>52.59</v>
      </c>
      <c r="BU33" s="19"/>
      <c r="BV33" s="112">
        <f t="shared" si="24"/>
        <v>664.06000000000006</v>
      </c>
      <c r="BW33" s="19"/>
      <c r="BX33" s="23"/>
      <c r="BY33" s="27"/>
      <c r="BZ33" s="27"/>
      <c r="CA33" s="27"/>
      <c r="CB33" s="27"/>
      <c r="CC33" s="27"/>
      <c r="CD33" s="27"/>
      <c r="CE33" s="108"/>
      <c r="CF33" s="27"/>
      <c r="CG33" s="108"/>
      <c r="CH33" s="108"/>
      <c r="CI33" s="108"/>
      <c r="CJ33" s="108"/>
      <c r="CK33" s="18"/>
    </row>
    <row r="34" spans="1:89" ht="27" customHeight="1">
      <c r="A34" s="598"/>
      <c r="B34" s="17" t="s">
        <v>649</v>
      </c>
      <c r="C34" s="112">
        <f>网约车!C25-网约车!C27</f>
        <v>64.582882104101998</v>
      </c>
      <c r="D34" s="19">
        <f t="shared" si="0"/>
        <v>0.53895864626660228</v>
      </c>
      <c r="E34" s="112">
        <f>网约车!E25-网约车!E27</f>
        <v>56.591404860553041</v>
      </c>
      <c r="F34" s="19">
        <f t="shared" si="1"/>
        <v>0.3395584540385006</v>
      </c>
      <c r="G34" s="112">
        <f>网约车!G25-网约车!G27</f>
        <v>63.030984515515001</v>
      </c>
      <c r="H34" s="19">
        <f t="shared" si="2"/>
        <v>0.51016628635852057</v>
      </c>
      <c r="I34" s="112">
        <f>网约车!I25-网约车!I27</f>
        <v>58.026263314167977</v>
      </c>
      <c r="J34" s="19">
        <f t="shared" si="3"/>
        <v>0.21598295354738983</v>
      </c>
      <c r="K34" s="112">
        <f>网约车!K25-网约车!K27</f>
        <v>62.254713606562007</v>
      </c>
      <c r="L34" s="19">
        <f t="shared" si="4"/>
        <v>0.12721865517635744</v>
      </c>
      <c r="M34" s="112">
        <f>网约车!M25-网约车!M27</f>
        <v>62.55837726406503</v>
      </c>
      <c r="N34" s="19">
        <f t="shared" si="5"/>
        <v>0.23570406136734912</v>
      </c>
      <c r="O34" s="112">
        <f>网约车!O25-网约车!O27</f>
        <v>68.749510448073011</v>
      </c>
      <c r="P34" s="19">
        <f t="shared" si="6"/>
        <v>0.15543405440258273</v>
      </c>
      <c r="Q34" s="126"/>
      <c r="R34" s="126"/>
      <c r="S34" s="556">
        <f t="shared" si="7"/>
        <v>435.79413611303806</v>
      </c>
      <c r="T34" s="66">
        <f t="shared" si="8"/>
        <v>9.1441438825879295E-2</v>
      </c>
      <c r="U34" s="19"/>
      <c r="V34" s="112">
        <f>网约车!V25-网约车!V27</f>
        <v>41.965313532481986</v>
      </c>
      <c r="W34" s="19">
        <f t="shared" si="26"/>
        <v>0.36528390065669525</v>
      </c>
      <c r="X34" s="112">
        <f>网约车!X25-网约车!X27</f>
        <v>42.246312350119013</v>
      </c>
      <c r="Y34" s="19">
        <f t="shared" si="27"/>
        <v>0.89304526954513386</v>
      </c>
      <c r="Z34" s="112">
        <f>网约车!Z25-网约车!Z27</f>
        <v>41.737777544685002</v>
      </c>
      <c r="AA34" s="19">
        <f t="shared" si="28"/>
        <v>0.67812264151790136</v>
      </c>
      <c r="AB34" s="112">
        <f>网约车!AB25-网约车!AB27</f>
        <v>47.719635497264022</v>
      </c>
      <c r="AC34" s="19">
        <f t="shared" si="29"/>
        <v>0.71951480837455373</v>
      </c>
      <c r="AD34" s="112">
        <f>网约车!AD25-网约车!AD27</f>
        <v>55.228604779275969</v>
      </c>
      <c r="AE34" s="19">
        <f t="shared" si="30"/>
        <v>0.95500805627663254</v>
      </c>
      <c r="AF34" s="112">
        <f>网约车!AF25-网约车!AF27</f>
        <v>50.625695277591007</v>
      </c>
      <c r="AG34" s="19">
        <f t="shared" si="31"/>
        <v>0.67772392666278036</v>
      </c>
      <c r="AH34" s="112">
        <f>网约车!AH25-网约车!AH27</f>
        <v>59.501024905847999</v>
      </c>
      <c r="AI34" s="19">
        <f t="shared" si="32"/>
        <v>0.65979621952266987</v>
      </c>
      <c r="AJ34" s="112">
        <f>网约车!AJ25-网约车!AJ27</f>
        <v>60.258749810382994</v>
      </c>
      <c r="AK34" s="19">
        <f t="shared" si="33"/>
        <v>0.67211400351409178</v>
      </c>
      <c r="AL34" s="112">
        <f>网约车!AL25-网约车!AL27</f>
        <v>60.802082297246017</v>
      </c>
      <c r="AM34" s="19">
        <f t="shared" si="34"/>
        <v>0.77229032328890845</v>
      </c>
      <c r="AN34" s="112">
        <f>网约车!AN25-网约车!AN27</f>
        <v>65.57190161479997</v>
      </c>
      <c r="AO34" s="19">
        <f t="shared" si="35"/>
        <v>0.76883273091443671</v>
      </c>
      <c r="AP34" s="112">
        <f>网约车!AP25-网约车!AP27</f>
        <v>57.69343905795904</v>
      </c>
      <c r="AQ34" s="19">
        <f t="shared" si="36"/>
        <v>0.55127568048598219</v>
      </c>
      <c r="AR34" s="112">
        <f>网约车!AR25-网约车!AR27</f>
        <v>60.569812180386009</v>
      </c>
      <c r="AS34" s="19">
        <f t="shared" si="37"/>
        <v>0.48876019282957284</v>
      </c>
      <c r="AT34" s="112">
        <f t="shared" si="21"/>
        <v>643.92034884803888</v>
      </c>
      <c r="AU34" s="19">
        <f t="shared" si="22"/>
        <v>0.6714701793926583</v>
      </c>
      <c r="AV34" s="20"/>
      <c r="AW34" s="540">
        <f t="shared" si="23"/>
        <v>344.55716685637151</v>
      </c>
      <c r="AX34" s="112">
        <v>30.737426488583701</v>
      </c>
      <c r="AY34" s="19"/>
      <c r="AZ34" s="112">
        <v>22.316588530537398</v>
      </c>
      <c r="BA34" s="19"/>
      <c r="BB34" s="112">
        <v>24.8717087250144</v>
      </c>
      <c r="BC34" s="19"/>
      <c r="BD34" s="112">
        <v>27.751802581085698</v>
      </c>
      <c r="BE34" s="19"/>
      <c r="BF34" s="112">
        <v>28.249809304858001</v>
      </c>
      <c r="BG34" s="19"/>
      <c r="BH34" s="112">
        <v>30.175223988306801</v>
      </c>
      <c r="BI34" s="19"/>
      <c r="BJ34" s="112">
        <v>35.848391631449502</v>
      </c>
      <c r="BK34" s="19"/>
      <c r="BL34" s="112">
        <v>36.037464959771903</v>
      </c>
      <c r="BM34" s="19"/>
      <c r="BN34" s="112">
        <v>34.307066679918002</v>
      </c>
      <c r="BO34" s="19"/>
      <c r="BP34" s="112">
        <v>37.070719276492099</v>
      </c>
      <c r="BQ34" s="19"/>
      <c r="BR34" s="112">
        <v>37.190964690354001</v>
      </c>
      <c r="BS34" s="19"/>
      <c r="BT34" s="112">
        <v>40.684733828935599</v>
      </c>
      <c r="BU34" s="19"/>
      <c r="BV34" s="112">
        <f t="shared" si="24"/>
        <v>385.24190068530709</v>
      </c>
      <c r="BW34" s="19"/>
      <c r="BX34" s="23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18"/>
    </row>
    <row r="35" spans="1:89" s="13" customFormat="1" ht="27" customHeight="1">
      <c r="A35" s="716" t="s">
        <v>98</v>
      </c>
      <c r="B35" s="17" t="s">
        <v>645</v>
      </c>
      <c r="C35" s="112">
        <f>C36+C37+C38+C39</f>
        <v>88.738528556900121</v>
      </c>
      <c r="D35" s="19">
        <f t="shared" si="0"/>
        <v>0.1987011061392574</v>
      </c>
      <c r="E35" s="112">
        <f>E36+E37+E38+E39</f>
        <v>77.3079710590833</v>
      </c>
      <c r="F35" s="19">
        <f t="shared" si="1"/>
        <v>0.11031889466118328</v>
      </c>
      <c r="G35" s="112">
        <f>G36+G37+G38+G39</f>
        <v>76.949355267511422</v>
      </c>
      <c r="H35" s="19">
        <f t="shared" si="2"/>
        <v>7.7619075983379471E-2</v>
      </c>
      <c r="I35" s="112">
        <f>I36+I37+I38+I39</f>
        <v>77.632172452642692</v>
      </c>
      <c r="J35" s="19">
        <f t="shared" si="3"/>
        <v>5.9576881912636992E-2</v>
      </c>
      <c r="K35" s="112">
        <f>K36+K37+K38+K39</f>
        <v>68.305647374113832</v>
      </c>
      <c r="L35" s="19">
        <f t="shared" si="4"/>
        <v>-6.6022223637172139E-2</v>
      </c>
      <c r="M35" s="112">
        <f>M36+M37+M38+M39</f>
        <v>66.468454735071219</v>
      </c>
      <c r="N35" s="19">
        <f t="shared" si="5"/>
        <v>-9.5633178482293246E-2</v>
      </c>
      <c r="O35" s="112">
        <f>O36+O37+O38+O39</f>
        <v>65.529410029126623</v>
      </c>
      <c r="P35" s="19">
        <f t="shared" si="6"/>
        <v>-0.1331830416636276</v>
      </c>
      <c r="Q35" s="126"/>
      <c r="R35" s="126"/>
      <c r="S35" s="556">
        <f t="shared" si="7"/>
        <v>520.93153947444921</v>
      </c>
      <c r="T35" s="66">
        <f t="shared" si="8"/>
        <v>-0.10877355893677898</v>
      </c>
      <c r="U35" s="19"/>
      <c r="V35" s="112">
        <f>V36+V37+V38+V39</f>
        <v>74.028903537685608</v>
      </c>
      <c r="W35" s="19">
        <f t="shared" si="26"/>
        <v>0.10633372192637691</v>
      </c>
      <c r="X35" s="112">
        <f>X36+X37+X38+X39</f>
        <v>69.62681751234544</v>
      </c>
      <c r="Y35" s="19">
        <f t="shared" si="27"/>
        <v>3.8906313555005623E-2</v>
      </c>
      <c r="Z35" s="112">
        <f>Z36+Z37+Z38+Z39</f>
        <v>71.406823600715697</v>
      </c>
      <c r="AA35" s="19">
        <f t="shared" si="28"/>
        <v>1.4553047337710234E-2</v>
      </c>
      <c r="AB35" s="112">
        <f>AB36+AB37+AB38+AB39</f>
        <v>73.267144440249808</v>
      </c>
      <c r="AC35" s="19">
        <f t="shared" si="29"/>
        <v>8.7406295237877352E-3</v>
      </c>
      <c r="AD35" s="112">
        <f>AD36+AD37+AD38+AD39</f>
        <v>73.134124925450834</v>
      </c>
      <c r="AE35" s="19">
        <f t="shared" si="30"/>
        <v>-2.8108944258317115E-3</v>
      </c>
      <c r="AF35" s="112">
        <f>AF36+AF37+AF38+AF39</f>
        <v>73.497228285668399</v>
      </c>
      <c r="AG35" s="19">
        <f t="shared" si="31"/>
        <v>-2.8438812695589566E-2</v>
      </c>
      <c r="AH35" s="112">
        <f>AH36+AH37+AH38+AH39</f>
        <v>75.597748058474906</v>
      </c>
      <c r="AI35" s="19">
        <f t="shared" si="32"/>
        <v>4.4325467519494621E-2</v>
      </c>
      <c r="AJ35" s="112">
        <f>AJ36+AJ37+AJ38+AJ39</f>
        <v>73.952076319918689</v>
      </c>
      <c r="AK35" s="19">
        <f t="shared" si="33"/>
        <v>4.0120380736682781E-2</v>
      </c>
      <c r="AL35" s="112">
        <f>AL36+AL37+AL38+AL39</f>
        <v>74.456437189497407</v>
      </c>
      <c r="AM35" s="19">
        <f t="shared" si="34"/>
        <v>5.5360656013174081E-2</v>
      </c>
      <c r="AN35" s="112">
        <f>AN36+AN37+AN38+AN39</f>
        <v>74.189832638019695</v>
      </c>
      <c r="AO35" s="19">
        <f t="shared" si="35"/>
        <v>-1.6683056349664382E-2</v>
      </c>
      <c r="AP35" s="112">
        <f>AP36+AP37+AP38+AP39</f>
        <v>80.35664489333621</v>
      </c>
      <c r="AQ35" s="19">
        <f t="shared" si="36"/>
        <v>3.1028678445195634E-2</v>
      </c>
      <c r="AR35" s="112">
        <f>AR36+AR37+AR38+AR39</f>
        <v>95.231749070142996</v>
      </c>
      <c r="AS35" s="19">
        <f t="shared" si="37"/>
        <v>0.25284806908211976</v>
      </c>
      <c r="AT35" s="112">
        <f t="shared" si="21"/>
        <v>908.74553047150562</v>
      </c>
      <c r="AU35" s="19">
        <f t="shared" si="22"/>
        <v>4.5285846374512717E-2</v>
      </c>
      <c r="AV35" s="20"/>
      <c r="AW35" s="540">
        <f t="shared" si="23"/>
        <v>793.36293253864528</v>
      </c>
      <c r="AX35" s="540">
        <f>AX36+AX37+AX38+AX39</f>
        <v>66.913718772654391</v>
      </c>
      <c r="AY35" s="20"/>
      <c r="AZ35" s="540">
        <f>AZ36+AZ37+AZ38+AZ39</f>
        <v>67.019341979058055</v>
      </c>
      <c r="BA35" s="20"/>
      <c r="BB35" s="540">
        <f>BB36+BB37+BB38+BB39</f>
        <v>70.382543118957088</v>
      </c>
      <c r="BC35" s="20"/>
      <c r="BD35" s="540">
        <f>BD36+BD37+BD38+BD39</f>
        <v>72.632292480216833</v>
      </c>
      <c r="BE35" s="20"/>
      <c r="BF35" s="540">
        <f>BF36+BF37+BF38+BF39</f>
        <v>73.340276700416993</v>
      </c>
      <c r="BG35" s="20"/>
      <c r="BH35" s="540">
        <f>BH36+BH37+BH38+BH39</f>
        <v>75.648584202489531</v>
      </c>
      <c r="BI35" s="20"/>
      <c r="BJ35" s="540">
        <f>BJ36+BJ37+BJ38+BJ39</f>
        <v>72.389068743134629</v>
      </c>
      <c r="BK35" s="20"/>
      <c r="BL35" s="540">
        <f>BL36+BL37+BL38+BL39</f>
        <v>71.099535870589207</v>
      </c>
      <c r="BM35" s="20"/>
      <c r="BN35" s="540">
        <f>BN36+BN37+BN38+BN39</f>
        <v>70.5507039373353</v>
      </c>
      <c r="BO35" s="20"/>
      <c r="BP35" s="540">
        <f>BP36+BP37+BP38+BP39</f>
        <v>75.44854496517388</v>
      </c>
      <c r="BQ35" s="20"/>
      <c r="BR35" s="540">
        <f>BR36+BR37+BR38+BR39</f>
        <v>77.938321768619517</v>
      </c>
      <c r="BS35" s="20"/>
      <c r="BT35" s="540">
        <f>BT36+BT37+BT38+BT39</f>
        <v>76.012208838628851</v>
      </c>
      <c r="BU35" s="20"/>
      <c r="BV35" s="540">
        <f t="shared" si="24"/>
        <v>869.37514137727408</v>
      </c>
      <c r="BW35" s="20"/>
      <c r="BX35" s="22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</row>
    <row r="36" spans="1:89" ht="27" customHeight="1">
      <c r="A36" s="597"/>
      <c r="B36" s="17" t="s">
        <v>646</v>
      </c>
      <c r="C36" s="112">
        <f>班线包车!C26</f>
        <v>58.618099999999998</v>
      </c>
      <c r="D36" s="19">
        <f t="shared" si="0"/>
        <v>6.1293400467476555E-2</v>
      </c>
      <c r="E36" s="112">
        <f>班线包车!E26</f>
        <v>51.260899999999999</v>
      </c>
      <c r="F36" s="19">
        <f t="shared" si="1"/>
        <v>-4.5963307027899747E-3</v>
      </c>
      <c r="G36" s="112">
        <f>班线包车!G26</f>
        <v>51.401699999999998</v>
      </c>
      <c r="H36" s="19">
        <f t="shared" si="2"/>
        <v>-2.0201481086129847E-2</v>
      </c>
      <c r="I36" s="112">
        <f>班线包车!I26</f>
        <v>51.5443</v>
      </c>
      <c r="J36" s="19">
        <f t="shared" si="3"/>
        <v>-2.4475041400520481E-2</v>
      </c>
      <c r="K36" s="112">
        <f>班线包车!K26</f>
        <v>51.697200000000002</v>
      </c>
      <c r="L36" s="19">
        <f t="shared" si="4"/>
        <v>-2.4803771214496173E-2</v>
      </c>
      <c r="M36" s="112">
        <f>班线包车!M26</f>
        <v>50.220500000000001</v>
      </c>
      <c r="N36" s="19">
        <f t="shared" si="5"/>
        <v>-7.4622767885933916E-2</v>
      </c>
      <c r="O36" s="112">
        <f>班线包车!O26</f>
        <v>49.335500000000003</v>
      </c>
      <c r="P36" s="19">
        <f t="shared" si="6"/>
        <v>-2.0244305916603866E-2</v>
      </c>
      <c r="Q36" s="126"/>
      <c r="R36" s="126"/>
      <c r="S36" s="556">
        <f t="shared" si="7"/>
        <v>364.07820000000004</v>
      </c>
      <c r="T36" s="66">
        <f t="shared" si="8"/>
        <v>-0.13028765290451383</v>
      </c>
      <c r="U36" s="19"/>
      <c r="V36" s="112">
        <f>班线包车!V26</f>
        <v>55.232700000000001</v>
      </c>
      <c r="W36" s="19">
        <f t="shared" si="26"/>
        <v>0.17833279287274717</v>
      </c>
      <c r="X36" s="112">
        <f>班线包车!X26</f>
        <v>51.497599999999998</v>
      </c>
      <c r="Y36" s="19">
        <f t="shared" si="27"/>
        <v>0.10139273859631115</v>
      </c>
      <c r="Z36" s="112">
        <f>班线包车!Z26</f>
        <v>52.461500000000001</v>
      </c>
      <c r="AA36" s="19">
        <f t="shared" si="28"/>
        <v>5.012470624972476E-2</v>
      </c>
      <c r="AB36" s="112">
        <f>班线包车!AB26</f>
        <v>52.837499999999999</v>
      </c>
      <c r="AC36" s="19">
        <f t="shared" si="29"/>
        <v>4.614211891420994E-2</v>
      </c>
      <c r="AD36" s="112">
        <f>班线包车!AD26</f>
        <v>53.012099999999997</v>
      </c>
      <c r="AE36" s="19">
        <f t="shared" si="30"/>
        <v>1.8261130127119163E-2</v>
      </c>
      <c r="AF36" s="112">
        <f>班线包车!AF26</f>
        <v>54.270299999999999</v>
      </c>
      <c r="AG36" s="19">
        <f t="shared" si="31"/>
        <v>-4.4888412538344191E-2</v>
      </c>
      <c r="AH36" s="112">
        <f>班线包车!AH26</f>
        <v>50.354900000000001</v>
      </c>
      <c r="AI36" s="19">
        <f t="shared" si="32"/>
        <v>-6.9700116022140324E-2</v>
      </c>
      <c r="AJ36" s="112">
        <f>班线包车!AJ26</f>
        <v>48.952500000000001</v>
      </c>
      <c r="AK36" s="19">
        <f t="shared" si="33"/>
        <v>-9.1087167623189025E-2</v>
      </c>
      <c r="AL36" s="112">
        <f>班线包车!AL26</f>
        <v>49.212800000000001</v>
      </c>
      <c r="AM36" s="19">
        <f t="shared" si="34"/>
        <v>-6.5926181808519058E-2</v>
      </c>
      <c r="AN36" s="112">
        <f>班线包车!AN26</f>
        <v>49.582599999999999</v>
      </c>
      <c r="AO36" s="19">
        <f t="shared" si="35"/>
        <v>-0.11487935106457037</v>
      </c>
      <c r="AP36" s="112">
        <f>班线包车!AP26</f>
        <v>52.503799999999998</v>
      </c>
      <c r="AQ36" s="19">
        <f t="shared" si="36"/>
        <v>-0.14150139720754706</v>
      </c>
      <c r="AR36" s="112">
        <f>班线包车!AR26</f>
        <v>60.266100000000002</v>
      </c>
      <c r="AS36" s="19">
        <f t="shared" si="37"/>
        <v>3.5021613721492928E-2</v>
      </c>
      <c r="AT36" s="112">
        <f t="shared" si="21"/>
        <v>630.18439999999998</v>
      </c>
      <c r="AU36" s="19">
        <f t="shared" si="22"/>
        <v>-1.3875716158802009E-2</v>
      </c>
      <c r="AV36" s="20"/>
      <c r="AW36" s="540">
        <f t="shared" si="23"/>
        <v>580.82479999999987</v>
      </c>
      <c r="AX36" s="112">
        <v>46.873600000000003</v>
      </c>
      <c r="AY36" s="19"/>
      <c r="AZ36" s="112">
        <v>46.756799999999998</v>
      </c>
      <c r="BA36" s="19"/>
      <c r="BB36" s="112">
        <v>49.9574</v>
      </c>
      <c r="BC36" s="19"/>
      <c r="BD36" s="112">
        <v>50.506999999999998</v>
      </c>
      <c r="BE36" s="19"/>
      <c r="BF36" s="112">
        <v>52.061399999999999</v>
      </c>
      <c r="BG36" s="19"/>
      <c r="BH36" s="112">
        <v>56.820900000000002</v>
      </c>
      <c r="BI36" s="19"/>
      <c r="BJ36" s="112">
        <v>54.127600000000001</v>
      </c>
      <c r="BK36" s="19"/>
      <c r="BL36" s="112">
        <v>53.8583</v>
      </c>
      <c r="BM36" s="19"/>
      <c r="BN36" s="112">
        <v>52.686199999999999</v>
      </c>
      <c r="BO36" s="19"/>
      <c r="BP36" s="112">
        <v>56.017899999999997</v>
      </c>
      <c r="BQ36" s="19"/>
      <c r="BR36" s="112">
        <v>61.157699999999998</v>
      </c>
      <c r="BS36" s="19"/>
      <c r="BT36" s="112">
        <v>58.226900000000001</v>
      </c>
      <c r="BU36" s="19"/>
      <c r="BV36" s="112">
        <f t="shared" si="24"/>
        <v>639.05169999999987</v>
      </c>
      <c r="BW36" s="19"/>
      <c r="BX36" s="23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18"/>
    </row>
    <row r="37" spans="1:89" ht="27" customHeight="1">
      <c r="A37" s="597"/>
      <c r="B37" s="17" t="s">
        <v>647</v>
      </c>
      <c r="C37" s="112">
        <f>公交!C29-公交!C31</f>
        <v>15.760000000000019</v>
      </c>
      <c r="D37" s="19">
        <f t="shared" ref="D37:D68" si="38">C37/V37-1</f>
        <v>-1.8679950186798466E-2</v>
      </c>
      <c r="E37" s="112">
        <f>公交!E29-公交!E31</f>
        <v>15.719999999999999</v>
      </c>
      <c r="F37" s="19">
        <f t="shared" ref="F37:F68" si="39">E37/X37-1</f>
        <v>-6.3572790845645155E-4</v>
      </c>
      <c r="G37" s="112">
        <f>公交!G29-公交!G31</f>
        <v>16.140000000000015</v>
      </c>
      <c r="H37" s="19">
        <f t="shared" ref="H37:H68" si="40">G37/Z37-1</f>
        <v>2.8680688336521154E-2</v>
      </c>
      <c r="I37" s="112">
        <f>公交!I29-公交!I31</f>
        <v>16.810000000000002</v>
      </c>
      <c r="J37" s="19">
        <f t="shared" ref="J37:J68" si="41">I37/AB37-1</f>
        <v>5.9523809523764903E-4</v>
      </c>
      <c r="K37" s="112">
        <f>公交!K29-公交!K31</f>
        <v>11.820000000000022</v>
      </c>
      <c r="L37" s="19">
        <f t="shared" ref="L37:L68" si="42">K37/AD37-1</f>
        <v>-0.29600952948183401</v>
      </c>
      <c r="M37" s="112">
        <f>公交!M29-公交!M31</f>
        <v>11.380000000000024</v>
      </c>
      <c r="N37" s="19">
        <f t="shared" ref="N37:N68" si="43">M37/AF37-1</f>
        <v>-0.2896379525592998</v>
      </c>
      <c r="O37" s="112">
        <f>公交!O29-公交!O31</f>
        <v>11.230000000000018</v>
      </c>
      <c r="P37" s="19">
        <f t="shared" ref="P37:P68" si="44">O37/AH37-1</f>
        <v>-0.31104294478527539</v>
      </c>
      <c r="Q37" s="126"/>
      <c r="R37" s="126"/>
      <c r="S37" s="556">
        <f t="shared" ref="S37:S68" si="45">E37+C37+G37+I37+K37+M37+O37+Q37</f>
        <v>98.860000000000099</v>
      </c>
      <c r="T37" s="66">
        <f t="shared" ref="T37:T68" si="46">S37/SUM(V37,X37,Z37,AB37,AD37,AF37,AH37,AJ37)-1</f>
        <v>-0.23553974636560437</v>
      </c>
      <c r="U37" s="19"/>
      <c r="V37" s="112">
        <f>公交!V29-公交!V31</f>
        <v>16.060000000000002</v>
      </c>
      <c r="W37" s="19">
        <f t="shared" si="26"/>
        <v>-2.4893746205221445E-2</v>
      </c>
      <c r="X37" s="112">
        <f>公交!X29-公交!X31</f>
        <v>15.730000000000018</v>
      </c>
      <c r="Y37" s="19">
        <f t="shared" si="27"/>
        <v>-0.11280315848843669</v>
      </c>
      <c r="Z37" s="112">
        <f>公交!Z29-公交!Z31</f>
        <v>15.689999999999998</v>
      </c>
      <c r="AA37" s="19">
        <f t="shared" si="28"/>
        <v>-8.6728754365541394E-2</v>
      </c>
      <c r="AB37" s="112">
        <f>公交!AB29-公交!AB31</f>
        <v>16.800000000000011</v>
      </c>
      <c r="AC37" s="19">
        <f t="shared" si="29"/>
        <v>-0.12545549193128525</v>
      </c>
      <c r="AD37" s="112">
        <f>公交!AD29-公交!AD31</f>
        <v>16.79000000000002</v>
      </c>
      <c r="AE37" s="19">
        <f t="shared" si="30"/>
        <v>-5.1948051948050855E-2</v>
      </c>
      <c r="AF37" s="112">
        <f>公交!AF29-公交!AF31</f>
        <v>16.02000000000001</v>
      </c>
      <c r="AG37" s="19">
        <f t="shared" si="31"/>
        <v>-2.9090909090908501E-2</v>
      </c>
      <c r="AH37" s="112">
        <f>公交!AH29-公交!AH31</f>
        <v>16.300000000000011</v>
      </c>
      <c r="AI37" s="19">
        <f t="shared" si="32"/>
        <v>8.039579468151592E-3</v>
      </c>
      <c r="AJ37" s="112">
        <f>公交!AJ29-公交!AJ31</f>
        <v>15.930000000000007</v>
      </c>
      <c r="AK37" s="19">
        <f t="shared" si="33"/>
        <v>1.2071156289708229E-2</v>
      </c>
      <c r="AL37" s="112">
        <f>公交!AL29-公交!AL31</f>
        <v>15.599999999999994</v>
      </c>
      <c r="AM37" s="19">
        <f t="shared" si="34"/>
        <v>0</v>
      </c>
      <c r="AN37" s="112">
        <f>公交!AN29-公交!AN31</f>
        <v>15.789999999999992</v>
      </c>
      <c r="AO37" s="19">
        <f t="shared" si="35"/>
        <v>-4.0704738760632408E-2</v>
      </c>
      <c r="AP37" s="112">
        <f>公交!AP29-公交!AP31</f>
        <v>15.189999999999998</v>
      </c>
      <c r="AQ37" s="19">
        <f t="shared" si="36"/>
        <v>5.9602649006620378E-3</v>
      </c>
      <c r="AR37" s="112">
        <f>公交!AR29-公交!AR31</f>
        <v>15.340000000000003</v>
      </c>
      <c r="AS37" s="19">
        <f t="shared" si="37"/>
        <v>0</v>
      </c>
      <c r="AT37" s="112">
        <f t="shared" ref="AT37:AT68" si="47">X37+V37+Z37+AB37+AD37+AF37+AH37+AJ37+AL37+AN37+AP37+AR37</f>
        <v>191.24000000000007</v>
      </c>
      <c r="AU37" s="19">
        <f t="shared" ref="AU37:AU68" si="48">AT37/SUM(AX37,AZ37,BB37,BD37,BF37,BH37,BJ37,BL37,BN37,BP37,BR37,BT37)-1</f>
        <v>-4.0008031725314752E-2</v>
      </c>
      <c r="AV37" s="20"/>
      <c r="AW37" s="540">
        <f t="shared" ref="AW37:AW68" si="49">AX37+AZ37+BB37+BD37+BF37+BH37+BJ37+BL37+BN37+BP37+BR37</f>
        <v>183.87</v>
      </c>
      <c r="AX37" s="112">
        <v>16.47</v>
      </c>
      <c r="AY37" s="19"/>
      <c r="AZ37" s="112">
        <v>17.73</v>
      </c>
      <c r="BA37" s="19"/>
      <c r="BB37" s="112">
        <v>17.18</v>
      </c>
      <c r="BC37" s="19"/>
      <c r="BD37" s="112">
        <v>19.21</v>
      </c>
      <c r="BE37" s="19"/>
      <c r="BF37" s="112">
        <v>17.71</v>
      </c>
      <c r="BG37" s="19"/>
      <c r="BH37" s="112">
        <v>16.5</v>
      </c>
      <c r="BI37" s="19"/>
      <c r="BJ37" s="112">
        <v>16.170000000000002</v>
      </c>
      <c r="BK37" s="19"/>
      <c r="BL37" s="112">
        <v>15.74</v>
      </c>
      <c r="BM37" s="19"/>
      <c r="BN37" s="112">
        <v>15.6</v>
      </c>
      <c r="BO37" s="19"/>
      <c r="BP37" s="112">
        <v>16.46</v>
      </c>
      <c r="BQ37" s="19"/>
      <c r="BR37" s="112">
        <v>15.1</v>
      </c>
      <c r="BS37" s="19"/>
      <c r="BT37" s="112">
        <v>15.34</v>
      </c>
      <c r="BU37" s="19"/>
      <c r="BV37" s="112">
        <f t="shared" ref="BV37:BV68" si="50">AX37+AZ37+BB37+BD37+BF37+BH37+BJ37+BL37+BN37+BP37+BR37+BT37</f>
        <v>199.21</v>
      </c>
      <c r="BW37" s="19"/>
      <c r="BX37" s="23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18"/>
    </row>
    <row r="38" spans="1:89" ht="27" customHeight="1">
      <c r="A38" s="597"/>
      <c r="B38" s="17" t="s">
        <v>648</v>
      </c>
      <c r="C38" s="112">
        <f>出租!C29-出租!C31</f>
        <v>8.0799999999999983</v>
      </c>
      <c r="D38" s="19">
        <f t="shared" si="38"/>
        <v>3.3208556149732509</v>
      </c>
      <c r="E38" s="112">
        <f>出租!E29-出租!E31</f>
        <v>5.1199999999999974</v>
      </c>
      <c r="F38" s="19">
        <f t="shared" si="39"/>
        <v>6.7575757575756263</v>
      </c>
      <c r="G38" s="112">
        <f>出租!G29-出租!G31</f>
        <v>3.3399999999999963</v>
      </c>
      <c r="H38" s="19">
        <f t="shared" si="40"/>
        <v>3.2278481012658604</v>
      </c>
      <c r="I38" s="112">
        <f>出租!I29-出租!I31</f>
        <v>3.259999999999998</v>
      </c>
      <c r="J38" s="19">
        <f t="shared" si="41"/>
        <v>2.7906976744186047</v>
      </c>
      <c r="K38" s="112">
        <f>出租!K29-出租!K31</f>
        <v>1.1900000000000048</v>
      </c>
      <c r="L38" s="19">
        <f t="shared" si="42"/>
        <v>0.3222222222222193</v>
      </c>
      <c r="M38" s="112">
        <f>出租!M29-出租!M31</f>
        <v>1.1499999999999986</v>
      </c>
      <c r="N38" s="19">
        <f t="shared" si="43"/>
        <v>0.33720930232558066</v>
      </c>
      <c r="O38" s="112">
        <f>出租!O29-出租!O31</f>
        <v>1.1199999999999974</v>
      </c>
      <c r="P38" s="19">
        <f t="shared" si="44"/>
        <v>-0.74887892376681631</v>
      </c>
      <c r="Q38" s="126"/>
      <c r="R38" s="126"/>
      <c r="S38" s="556">
        <f t="shared" si="45"/>
        <v>23.259999999999991</v>
      </c>
      <c r="T38" s="66">
        <f t="shared" si="46"/>
        <v>0.57801899592944372</v>
      </c>
      <c r="U38" s="19"/>
      <c r="V38" s="112">
        <f>出租!V29-出租!V31</f>
        <v>1.8700000000000045</v>
      </c>
      <c r="W38" s="19">
        <f t="shared" si="26"/>
        <v>0.10650887573964773</v>
      </c>
      <c r="X38" s="112">
        <f>出租!X29-出租!X31</f>
        <v>0.6600000000000108</v>
      </c>
      <c r="Y38" s="19">
        <f t="shared" si="27"/>
        <v>-0.54794520547944781</v>
      </c>
      <c r="Z38" s="112">
        <f>出租!Z29-出租!Z31</f>
        <v>0.78999999999999204</v>
      </c>
      <c r="AA38" s="19">
        <f t="shared" si="28"/>
        <v>-0.45517241379310891</v>
      </c>
      <c r="AB38" s="112">
        <f>出租!AB29-出租!AB31</f>
        <v>0.85999999999999943</v>
      </c>
      <c r="AC38" s="19">
        <f t="shared" si="29"/>
        <v>-0.20370370370370428</v>
      </c>
      <c r="AD38" s="112">
        <f>出租!AD29-出租!AD31</f>
        <v>0.90000000000000568</v>
      </c>
      <c r="AE38" s="19">
        <f t="shared" si="30"/>
        <v>-0.38356164383561675</v>
      </c>
      <c r="AF38" s="112">
        <f>出租!AF29-出租!AF31</f>
        <v>0.85999999999999943</v>
      </c>
      <c r="AG38" s="19">
        <f t="shared" si="31"/>
        <v>-0.18867924528301949</v>
      </c>
      <c r="AH38" s="112">
        <f>出租!AH29-出租!AH31</f>
        <v>4.4599999999999937</v>
      </c>
      <c r="AI38" s="19">
        <f t="shared" si="32"/>
        <v>4.3095238095238715</v>
      </c>
      <c r="AJ38" s="112">
        <f>出租!AJ29-出租!AJ31</f>
        <v>4.3399999999999892</v>
      </c>
      <c r="AK38" s="19">
        <f t="shared" si="33"/>
        <v>4.7105263157894219</v>
      </c>
      <c r="AL38" s="112">
        <f>出租!AL29-出租!AL31</f>
        <v>4.6800000000000068</v>
      </c>
      <c r="AM38" s="19">
        <f t="shared" si="34"/>
        <v>4.4418604651162932</v>
      </c>
      <c r="AN38" s="112">
        <f>出租!AN29-出租!AN31</f>
        <v>4.2800000000000011</v>
      </c>
      <c r="AO38" s="19">
        <f t="shared" si="35"/>
        <v>2.1240875912408996</v>
      </c>
      <c r="AP38" s="112">
        <f>出租!AP29-出租!AP31</f>
        <v>7.0400000000000063</v>
      </c>
      <c r="AQ38" s="19">
        <f t="shared" si="36"/>
        <v>11.571428571428537</v>
      </c>
      <c r="AR38" s="112">
        <f>出租!AR29-出租!AR31</f>
        <v>11.89</v>
      </c>
      <c r="AS38" s="19">
        <f t="shared" si="37"/>
        <v>9.9082568807340454</v>
      </c>
      <c r="AT38" s="112">
        <f t="shared" si="47"/>
        <v>42.63000000000001</v>
      </c>
      <c r="AU38" s="19">
        <f t="shared" si="48"/>
        <v>2.1162280701754401</v>
      </c>
      <c r="AV38" s="20"/>
      <c r="AW38" s="540">
        <f t="shared" si="49"/>
        <v>12.590000000000007</v>
      </c>
      <c r="AX38" s="112">
        <v>1.69</v>
      </c>
      <c r="AY38" s="19"/>
      <c r="AZ38" s="112">
        <v>1.46000000000001</v>
      </c>
      <c r="BA38" s="19"/>
      <c r="BB38" s="112">
        <v>1.45</v>
      </c>
      <c r="BC38" s="19"/>
      <c r="BD38" s="112">
        <v>1.08</v>
      </c>
      <c r="BE38" s="19"/>
      <c r="BF38" s="112">
        <v>1.46000000000001</v>
      </c>
      <c r="BG38" s="19"/>
      <c r="BH38" s="112">
        <v>1.06</v>
      </c>
      <c r="BI38" s="19"/>
      <c r="BJ38" s="112">
        <v>0.83999999999998898</v>
      </c>
      <c r="BK38" s="19"/>
      <c r="BL38" s="112">
        <v>0.760000000000005</v>
      </c>
      <c r="BM38" s="19"/>
      <c r="BN38" s="112">
        <v>0.85999999999999899</v>
      </c>
      <c r="BO38" s="19"/>
      <c r="BP38" s="112">
        <v>1.3699999999999899</v>
      </c>
      <c r="BQ38" s="19"/>
      <c r="BR38" s="112">
        <v>0.56000000000000205</v>
      </c>
      <c r="BS38" s="19"/>
      <c r="BT38" s="112">
        <v>1.0899999999999901</v>
      </c>
      <c r="BU38" s="19"/>
      <c r="BV38" s="112">
        <f t="shared" si="50"/>
        <v>13.679999999999996</v>
      </c>
      <c r="BW38" s="19"/>
      <c r="BX38" s="23"/>
      <c r="BY38" s="27"/>
      <c r="BZ38" s="27"/>
      <c r="CA38" s="27"/>
      <c r="CB38" s="27"/>
      <c r="CC38" s="27"/>
      <c r="CD38" s="27"/>
      <c r="CE38" s="108"/>
      <c r="CF38" s="27"/>
      <c r="CG38" s="108"/>
      <c r="CH38" s="108"/>
      <c r="CI38" s="108"/>
      <c r="CJ38" s="108"/>
      <c r="CK38" s="18"/>
    </row>
    <row r="39" spans="1:89" ht="27" customHeight="1">
      <c r="A39" s="598"/>
      <c r="B39" s="17" t="s">
        <v>649</v>
      </c>
      <c r="C39" s="112">
        <f>网约车!C29-网约车!C31</f>
        <v>6.2804285569000982</v>
      </c>
      <c r="D39" s="19">
        <f t="shared" si="38"/>
        <v>6.2505228663469916</v>
      </c>
      <c r="E39" s="112">
        <f>网约车!E29-网约车!E31</f>
        <v>5.2070710590833045</v>
      </c>
      <c r="F39" s="19">
        <f t="shared" si="39"/>
        <v>1.9939159548027892</v>
      </c>
      <c r="G39" s="112">
        <f>网约车!G29-网约车!G31</f>
        <v>6.0676552675113982</v>
      </c>
      <c r="H39" s="19">
        <f t="shared" si="40"/>
        <v>1.4612003331935455</v>
      </c>
      <c r="I39" s="112">
        <f>网约车!I29-网约车!I31</f>
        <v>6.017872452642699</v>
      </c>
      <c r="J39" s="19">
        <f t="shared" si="41"/>
        <v>1.172796033017125</v>
      </c>
      <c r="K39" s="112">
        <f>网约车!K29-网约车!K31</f>
        <v>3.5984473741138032</v>
      </c>
      <c r="L39" s="19">
        <f t="shared" si="42"/>
        <v>0.47960957819821659</v>
      </c>
      <c r="M39" s="112">
        <f>网约车!M29-网约车!M31</f>
        <v>3.7179547350712028</v>
      </c>
      <c r="N39" s="19">
        <f t="shared" si="43"/>
        <v>0.58417909817484737</v>
      </c>
      <c r="O39" s="112">
        <f>网约车!O29-网约车!O31</f>
        <v>3.8439100291266044</v>
      </c>
      <c r="P39" s="19">
        <f t="shared" si="44"/>
        <v>-0.14252948594596526</v>
      </c>
      <c r="Q39" s="126"/>
      <c r="R39" s="126"/>
      <c r="S39" s="556">
        <f t="shared" si="45"/>
        <v>34.73333947444911</v>
      </c>
      <c r="T39" s="66">
        <f t="shared" si="46"/>
        <v>0.5909541349879821</v>
      </c>
      <c r="U39" s="19"/>
      <c r="V39" s="112">
        <f>网约车!V29-网约车!V31</f>
        <v>0.86620353768559966</v>
      </c>
      <c r="W39" s="19">
        <f t="shared" si="26"/>
        <v>-0.53928254412210574</v>
      </c>
      <c r="X39" s="112">
        <f>网约车!X29-网约车!X31</f>
        <v>1.7392175123453981</v>
      </c>
      <c r="Y39" s="19">
        <f t="shared" si="27"/>
        <v>0.62158455921032196</v>
      </c>
      <c r="Z39" s="112">
        <f>网约车!Z29-网约车!Z31</f>
        <v>2.4653236007157027</v>
      </c>
      <c r="AA39" s="19">
        <f t="shared" si="28"/>
        <v>0.37332983352768889</v>
      </c>
      <c r="AB39" s="112">
        <f>网约车!AB29-网约车!AB31</f>
        <v>2.7696444402497988</v>
      </c>
      <c r="AC39" s="19">
        <f t="shared" si="29"/>
        <v>0.50910248372104983</v>
      </c>
      <c r="AD39" s="112">
        <f>网约车!AD29-网约车!AD31</f>
        <v>2.4320249254507971</v>
      </c>
      <c r="AE39" s="19">
        <f t="shared" si="30"/>
        <v>0.15323239379994202</v>
      </c>
      <c r="AF39" s="112">
        <f>网约车!AF29-网约车!AF31</f>
        <v>2.3469282856683975</v>
      </c>
      <c r="AG39" s="19">
        <f t="shared" si="31"/>
        <v>0.8513508972182533</v>
      </c>
      <c r="AH39" s="112">
        <f>网约车!AH29-网约车!AH31</f>
        <v>4.4828480584749002</v>
      </c>
      <c r="AI39" s="19">
        <f t="shared" si="32"/>
        <v>2.582069534750346</v>
      </c>
      <c r="AJ39" s="112">
        <f>网约车!AJ29-网约车!AJ31</f>
        <v>4.7295763199186993</v>
      </c>
      <c r="AK39" s="19">
        <f t="shared" si="33"/>
        <v>5.3806630353158269</v>
      </c>
      <c r="AL39" s="112">
        <f>网约车!AL29-网约车!AL31</f>
        <v>4.9636371894974047</v>
      </c>
      <c r="AM39" s="19">
        <f t="shared" si="34"/>
        <v>2.5340856351849372</v>
      </c>
      <c r="AN39" s="112">
        <f>网约车!AN29-网约车!AN31</f>
        <v>4.5372326380197023</v>
      </c>
      <c r="AO39" s="19">
        <f t="shared" si="35"/>
        <v>1.8346277511495606</v>
      </c>
      <c r="AP39" s="112">
        <f>网约车!AP29-网约车!AP31</f>
        <v>5.6228448933362003</v>
      </c>
      <c r="AQ39" s="19">
        <f t="shared" si="36"/>
        <v>4.0176116962844333</v>
      </c>
      <c r="AR39" s="112">
        <f>网约车!AR29-网约车!AR31</f>
        <v>7.7356490701430047</v>
      </c>
      <c r="AS39" s="19">
        <f t="shared" si="37"/>
        <v>4.7076651827704543</v>
      </c>
      <c r="AT39" s="112">
        <f t="shared" si="47"/>
        <v>44.691130471505609</v>
      </c>
      <c r="AU39" s="19">
        <f t="shared" si="48"/>
        <v>1.5635288813236659</v>
      </c>
      <c r="AV39" s="20"/>
      <c r="AW39" s="540">
        <f t="shared" si="49"/>
        <v>16.078132538645406</v>
      </c>
      <c r="AX39" s="112">
        <v>1.88011877265439</v>
      </c>
      <c r="AY39" s="19"/>
      <c r="AZ39" s="112">
        <v>1.0725419790580399</v>
      </c>
      <c r="BA39" s="19"/>
      <c r="BB39" s="112">
        <v>1.7951431189570799</v>
      </c>
      <c r="BC39" s="19"/>
      <c r="BD39" s="112">
        <v>1.83529248021684</v>
      </c>
      <c r="BE39" s="19"/>
      <c r="BF39" s="112">
        <v>2.1088767004169799</v>
      </c>
      <c r="BG39" s="19"/>
      <c r="BH39" s="112">
        <v>1.2676842024895301</v>
      </c>
      <c r="BI39" s="19"/>
      <c r="BJ39" s="112">
        <v>1.2514687431346401</v>
      </c>
      <c r="BK39" s="19"/>
      <c r="BL39" s="112">
        <v>0.74123587058920704</v>
      </c>
      <c r="BM39" s="19"/>
      <c r="BN39" s="112">
        <v>1.4045039373353101</v>
      </c>
      <c r="BO39" s="19"/>
      <c r="BP39" s="112">
        <v>1.6006449651738801</v>
      </c>
      <c r="BQ39" s="19"/>
      <c r="BR39" s="112">
        <v>1.1206217686195099</v>
      </c>
      <c r="BS39" s="19"/>
      <c r="BT39" s="112">
        <v>1.3553088386288601</v>
      </c>
      <c r="BU39" s="19"/>
      <c r="BV39" s="112">
        <f t="shared" si="50"/>
        <v>17.433441377274267</v>
      </c>
      <c r="BW39" s="19"/>
      <c r="BX39" s="23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18"/>
    </row>
    <row r="40" spans="1:89" s="13" customFormat="1" ht="27" customHeight="1">
      <c r="A40" s="716" t="s">
        <v>99</v>
      </c>
      <c r="B40" s="17" t="s">
        <v>645</v>
      </c>
      <c r="C40" s="112">
        <f>C41+C42+C43+C44</f>
        <v>100.62831387753903</v>
      </c>
      <c r="D40" s="19">
        <f t="shared" si="38"/>
        <v>2.5135510029920649E-2</v>
      </c>
      <c r="E40" s="112">
        <f>E41+E42+E43+E44</f>
        <v>102.00197212127101</v>
      </c>
      <c r="F40" s="19">
        <f t="shared" si="39"/>
        <v>0.13020060041001402</v>
      </c>
      <c r="G40" s="112">
        <f>G41+G42+G43+G44</f>
        <v>98.875001499218087</v>
      </c>
      <c r="H40" s="19">
        <f t="shared" si="40"/>
        <v>-3.0542762099974419E-2</v>
      </c>
      <c r="I40" s="112">
        <f>I41+I42+I43+I44</f>
        <v>99.045389281468971</v>
      </c>
      <c r="J40" s="19">
        <f t="shared" si="41"/>
        <v>-2.6638941604123278E-2</v>
      </c>
      <c r="K40" s="112">
        <f>K41+K42+K43+K44</f>
        <v>98.946560096165015</v>
      </c>
      <c r="L40" s="19">
        <f t="shared" si="42"/>
        <v>7.6295882053439179E-2</v>
      </c>
      <c r="M40" s="112">
        <f>M41+M42+M43+M44</f>
        <v>90.009748921100964</v>
      </c>
      <c r="N40" s="19">
        <f t="shared" si="43"/>
        <v>-2.4322128106721852E-3</v>
      </c>
      <c r="O40" s="112">
        <f>O41+O42+O43+O44</f>
        <v>90.595120518948875</v>
      </c>
      <c r="P40" s="19">
        <f t="shared" si="44"/>
        <v>-4.2747536024681732E-2</v>
      </c>
      <c r="Q40" s="126"/>
      <c r="R40" s="126"/>
      <c r="S40" s="556">
        <f t="shared" si="45"/>
        <v>680.10210631571192</v>
      </c>
      <c r="T40" s="66">
        <f t="shared" si="46"/>
        <v>-0.11240801901753339</v>
      </c>
      <c r="U40" s="19"/>
      <c r="V40" s="112">
        <f>V41+V42+V43+V44</f>
        <v>98.160987394341646</v>
      </c>
      <c r="W40" s="19">
        <f t="shared" si="26"/>
        <v>-1.0304178161472333E-2</v>
      </c>
      <c r="X40" s="112">
        <f>X41+X42+X43+X44</f>
        <v>90.251210346434732</v>
      </c>
      <c r="Y40" s="19">
        <f t="shared" si="27"/>
        <v>-1.1614563668900013E-2</v>
      </c>
      <c r="Z40" s="112">
        <f>Z41+Z42+Z43+Z44</f>
        <v>101.99005962696674</v>
      </c>
      <c r="AA40" s="19">
        <f t="shared" si="28"/>
        <v>4.0047216922213691E-2</v>
      </c>
      <c r="AB40" s="112">
        <f>AB41+AB42+AB43+AB44</f>
        <v>101.75606310437182</v>
      </c>
      <c r="AC40" s="19">
        <f t="shared" si="29"/>
        <v>0.11996894358424415</v>
      </c>
      <c r="AD40" s="112">
        <f>AD41+AD42+AD43+AD44</f>
        <v>91.932489704770802</v>
      </c>
      <c r="AE40" s="19">
        <f t="shared" si="30"/>
        <v>-1.1679503120122892E-2</v>
      </c>
      <c r="AF40" s="112">
        <f>AF41+AF42+AF43+AF44</f>
        <v>90.229205550738243</v>
      </c>
      <c r="AG40" s="19">
        <f t="shared" si="31"/>
        <v>-5.2076844241246589E-2</v>
      </c>
      <c r="AH40" s="112">
        <f>AH41+AH42+AH43+AH44</f>
        <v>94.640780701385353</v>
      </c>
      <c r="AI40" s="19">
        <f t="shared" si="32"/>
        <v>-5.3115344080771676E-2</v>
      </c>
      <c r="AJ40" s="112">
        <f>AJ41+AJ42+AJ43+AJ44</f>
        <v>97.272023253423754</v>
      </c>
      <c r="AK40" s="19">
        <f t="shared" si="33"/>
        <v>1.6742107336684908E-2</v>
      </c>
      <c r="AL40" s="112">
        <f>AL41+AL42+AL43+AL44</f>
        <v>95.054590416133323</v>
      </c>
      <c r="AM40" s="19">
        <f t="shared" si="34"/>
        <v>-8.5874662528824253E-3</v>
      </c>
      <c r="AN40" s="112">
        <f>AN41+AN42+AN43+AN44</f>
        <v>107.36177091191999</v>
      </c>
      <c r="AO40" s="19">
        <f t="shared" si="35"/>
        <v>3.0123946997599793E-2</v>
      </c>
      <c r="AP40" s="112">
        <f>AP41+AP42+AP43+AP44</f>
        <v>104.537822747425</v>
      </c>
      <c r="AQ40" s="19">
        <f t="shared" si="36"/>
        <v>9.3520573197372059E-2</v>
      </c>
      <c r="AR40" s="112">
        <f>AR41+AR42+AR43+AR44</f>
        <v>107.960681147068</v>
      </c>
      <c r="AS40" s="19">
        <f t="shared" si="37"/>
        <v>0.11347407695463252</v>
      </c>
      <c r="AT40" s="112">
        <f t="shared" si="47"/>
        <v>1181.1476849049793</v>
      </c>
      <c r="AU40" s="19">
        <f t="shared" si="48"/>
        <v>2.1846971397137871E-2</v>
      </c>
      <c r="AV40" s="20"/>
      <c r="AW40" s="540">
        <f t="shared" si="49"/>
        <v>1058.9364679168543</v>
      </c>
      <c r="AX40" s="540">
        <f>AX41+AX42+AX43+AX44</f>
        <v>99.182986558426592</v>
      </c>
      <c r="AY40" s="20"/>
      <c r="AZ40" s="540">
        <f>AZ41+AZ42+AZ43+AZ44</f>
        <v>91.311756556681402</v>
      </c>
      <c r="BA40" s="20"/>
      <c r="BB40" s="540">
        <f>BB41+BB42+BB43+BB44</f>
        <v>98.062912882727986</v>
      </c>
      <c r="BC40" s="20"/>
      <c r="BD40" s="540">
        <f>BD41+BD42+BD43+BD44</f>
        <v>90.856147116652366</v>
      </c>
      <c r="BE40" s="20"/>
      <c r="BF40" s="540">
        <f>BF41+BF42+BF43+BF44</f>
        <v>93.018904287628573</v>
      </c>
      <c r="BG40" s="20"/>
      <c r="BH40" s="540">
        <f>BH41+BH42+BH43+BH44</f>
        <v>95.18620259731432</v>
      </c>
      <c r="BI40" s="20"/>
      <c r="BJ40" s="540">
        <f>BJ41+BJ42+BJ43+BJ44</f>
        <v>99.949640233116682</v>
      </c>
      <c r="BK40" s="20"/>
      <c r="BL40" s="540">
        <f>BL41+BL42+BL43+BL44</f>
        <v>95.670300808357297</v>
      </c>
      <c r="BM40" s="20"/>
      <c r="BN40" s="540">
        <f>BN41+BN42+BN43+BN44</f>
        <v>95.877938981533163</v>
      </c>
      <c r="BO40" s="20"/>
      <c r="BP40" s="540">
        <f>BP41+BP42+BP43+BP44</f>
        <v>104.2221872667233</v>
      </c>
      <c r="BQ40" s="20"/>
      <c r="BR40" s="540">
        <f>BR41+BR42+BR43+BR44</f>
        <v>95.597490627692764</v>
      </c>
      <c r="BS40" s="20"/>
      <c r="BT40" s="540">
        <f>BT41+BT42+BT43+BT44</f>
        <v>96.95841455271416</v>
      </c>
      <c r="BU40" s="20"/>
      <c r="BV40" s="540">
        <f t="shared" si="50"/>
        <v>1155.8948824695685</v>
      </c>
      <c r="BW40" s="20"/>
      <c r="BX40" s="22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</row>
    <row r="41" spans="1:89" ht="27" customHeight="1">
      <c r="A41" s="597"/>
      <c r="B41" s="17" t="s">
        <v>646</v>
      </c>
      <c r="C41" s="112">
        <f>班线包车!C28</f>
        <v>39.055</v>
      </c>
      <c r="D41" s="19">
        <f t="shared" si="38"/>
        <v>-0.3391865505724061</v>
      </c>
      <c r="E41" s="112">
        <f>班线包车!E28</f>
        <v>40.842599999999997</v>
      </c>
      <c r="F41" s="19">
        <f t="shared" si="39"/>
        <v>-0.27306026772603742</v>
      </c>
      <c r="G41" s="112">
        <f>班线包车!G28</f>
        <v>40.787700000000001</v>
      </c>
      <c r="H41" s="19">
        <f t="shared" si="40"/>
        <v>-0.2607026530290425</v>
      </c>
      <c r="I41" s="112">
        <f>班线包车!I28</f>
        <v>41.548699999999997</v>
      </c>
      <c r="J41" s="19">
        <f t="shared" si="41"/>
        <v>-0.25533825369116459</v>
      </c>
      <c r="K41" s="112">
        <f>班线包车!K28</f>
        <v>41.3523</v>
      </c>
      <c r="L41" s="19">
        <f t="shared" si="42"/>
        <v>-0.14079748673868198</v>
      </c>
      <c r="M41" s="112">
        <f>班线包车!M28</f>
        <v>35.266500000000001</v>
      </c>
      <c r="N41" s="19">
        <f t="shared" si="43"/>
        <v>-0.29458535024202903</v>
      </c>
      <c r="O41" s="112">
        <f>班线包车!O28</f>
        <v>34.562399999999997</v>
      </c>
      <c r="P41" s="19">
        <f t="shared" si="44"/>
        <v>-0.29228053722333602</v>
      </c>
      <c r="Q41" s="126"/>
      <c r="R41" s="126"/>
      <c r="S41" s="556">
        <f t="shared" si="45"/>
        <v>273.41520000000003</v>
      </c>
      <c r="T41" s="66">
        <f t="shared" si="46"/>
        <v>-0.3499767131523972</v>
      </c>
      <c r="U41" s="19"/>
      <c r="V41" s="112">
        <f>班线包车!V28</f>
        <v>59.101399999999998</v>
      </c>
      <c r="W41" s="19">
        <f t="shared" si="26"/>
        <v>-0.12424725574337947</v>
      </c>
      <c r="X41" s="112">
        <f>班线包车!X28</f>
        <v>56.1843</v>
      </c>
      <c r="Y41" s="19">
        <f t="shared" si="27"/>
        <v>-0.10675794484199341</v>
      </c>
      <c r="Z41" s="112">
        <f>班线包车!Z28</f>
        <v>55.170900000000003</v>
      </c>
      <c r="AA41" s="19">
        <f t="shared" si="28"/>
        <v>-0.11232729923108231</v>
      </c>
      <c r="AB41" s="112">
        <f>班线包车!AB28</f>
        <v>55.795400000000001</v>
      </c>
      <c r="AC41" s="19">
        <f t="shared" si="29"/>
        <v>-0.116188080544397</v>
      </c>
      <c r="AD41" s="112">
        <f>班线包车!AD28</f>
        <v>48.128700000000002</v>
      </c>
      <c r="AE41" s="19">
        <f t="shared" si="30"/>
        <v>-0.24924306119934037</v>
      </c>
      <c r="AF41" s="112">
        <f>班线包车!AF28</f>
        <v>49.994</v>
      </c>
      <c r="AG41" s="19">
        <f t="shared" si="31"/>
        <v>-0.19028090906735085</v>
      </c>
      <c r="AH41" s="112">
        <f>班线包车!AH28</f>
        <v>48.836300000000001</v>
      </c>
      <c r="AI41" s="19">
        <f t="shared" si="32"/>
        <v>-0.22385106474278182</v>
      </c>
      <c r="AJ41" s="112">
        <f>班线包车!AJ28</f>
        <v>47.412700000000001</v>
      </c>
      <c r="AK41" s="19">
        <f t="shared" si="33"/>
        <v>-0.24349805978912975</v>
      </c>
      <c r="AL41" s="112">
        <f>班线包车!AL28</f>
        <v>47.508400000000002</v>
      </c>
      <c r="AM41" s="19">
        <f t="shared" si="34"/>
        <v>-0.22934773792723084</v>
      </c>
      <c r="AN41" s="112">
        <f>班线包车!AN28</f>
        <v>48.6599</v>
      </c>
      <c r="AO41" s="19">
        <f t="shared" si="35"/>
        <v>-0.27286570103750596</v>
      </c>
      <c r="AP41" s="112">
        <f>班线包车!AP28</f>
        <v>46.507599999999996</v>
      </c>
      <c r="AQ41" s="19">
        <f t="shared" si="36"/>
        <v>-0.23766780861212655</v>
      </c>
      <c r="AR41" s="112">
        <f>班线包车!AR28</f>
        <v>45.038600000000002</v>
      </c>
      <c r="AS41" s="19">
        <f t="shared" si="37"/>
        <v>-0.20465566382589462</v>
      </c>
      <c r="AT41" s="112">
        <f t="shared" si="47"/>
        <v>608.33820000000003</v>
      </c>
      <c r="AU41" s="19">
        <f t="shared" si="48"/>
        <v>-0.19245122720988372</v>
      </c>
      <c r="AV41" s="20"/>
      <c r="AW41" s="540">
        <f t="shared" si="49"/>
        <v>696.68669999999997</v>
      </c>
      <c r="AX41" s="112">
        <v>67.486400000000003</v>
      </c>
      <c r="AY41" s="19"/>
      <c r="AZ41" s="112">
        <v>62.899299999999997</v>
      </c>
      <c r="BA41" s="19"/>
      <c r="BB41" s="112">
        <v>62.152299999999997</v>
      </c>
      <c r="BC41" s="19"/>
      <c r="BD41" s="112">
        <v>63.130400000000002</v>
      </c>
      <c r="BE41" s="19"/>
      <c r="BF41" s="112">
        <v>64.106899999999996</v>
      </c>
      <c r="BG41" s="19"/>
      <c r="BH41" s="112">
        <v>61.742400000000004</v>
      </c>
      <c r="BI41" s="19"/>
      <c r="BJ41" s="112">
        <v>62.921300000000002</v>
      </c>
      <c r="BK41" s="19"/>
      <c r="BL41" s="112">
        <v>62.6736</v>
      </c>
      <c r="BM41" s="19"/>
      <c r="BN41" s="112">
        <v>61.646999999999998</v>
      </c>
      <c r="BO41" s="19"/>
      <c r="BP41" s="112">
        <v>66.920100000000005</v>
      </c>
      <c r="BQ41" s="19"/>
      <c r="BR41" s="112">
        <v>61.006999999999998</v>
      </c>
      <c r="BS41" s="19"/>
      <c r="BT41" s="112">
        <v>56.627800000000001</v>
      </c>
      <c r="BU41" s="19"/>
      <c r="BV41" s="112">
        <f t="shared" si="50"/>
        <v>753.31449999999995</v>
      </c>
      <c r="BW41" s="19"/>
      <c r="BX41" s="23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18"/>
    </row>
    <row r="42" spans="1:89" ht="27" customHeight="1">
      <c r="A42" s="597"/>
      <c r="B42" s="17" t="s">
        <v>647</v>
      </c>
      <c r="C42" s="112">
        <f>公交!C33-公交!C35</f>
        <v>12.360000000000014</v>
      </c>
      <c r="D42" s="19">
        <f t="shared" si="38"/>
        <v>41.620689655177806</v>
      </c>
      <c r="E42" s="112">
        <f>公交!E33-公交!E35</f>
        <v>12.139999999999986</v>
      </c>
      <c r="F42" s="19">
        <f t="shared" si="39"/>
        <v>43.962962962965939</v>
      </c>
      <c r="G42" s="112">
        <f>公交!G33-公交!G35</f>
        <v>12.270000000000095</v>
      </c>
      <c r="H42" s="19">
        <f t="shared" si="40"/>
        <v>0.14995313964386248</v>
      </c>
      <c r="I42" s="112">
        <f>公交!I33-公交!I35</f>
        <v>12.240000000000009</v>
      </c>
      <c r="J42" s="19">
        <f t="shared" si="41"/>
        <v>0.16460513796384579</v>
      </c>
      <c r="K42" s="112">
        <f>公交!K33-公交!K35</f>
        <v>11.850000000000023</v>
      </c>
      <c r="L42" s="19">
        <f t="shared" si="42"/>
        <v>0.12964728312678853</v>
      </c>
      <c r="M42" s="112">
        <f>公交!M33-公交!M35</f>
        <v>11.819999999999936</v>
      </c>
      <c r="N42" s="19">
        <f t="shared" si="43"/>
        <v>0.10881801125703294</v>
      </c>
      <c r="O42" s="112">
        <f>公交!O33-公交!O35</f>
        <v>11.839999999999918</v>
      </c>
      <c r="P42" s="19">
        <f t="shared" si="44"/>
        <v>0.17693836978129718</v>
      </c>
      <c r="Q42" s="126"/>
      <c r="R42" s="126"/>
      <c r="S42" s="556">
        <f t="shared" si="45"/>
        <v>84.519999999999982</v>
      </c>
      <c r="T42" s="66">
        <f t="shared" si="46"/>
        <v>0.32767829092051315</v>
      </c>
      <c r="U42" s="19"/>
      <c r="V42" s="112">
        <f>公交!V33-公交!V35</f>
        <v>0.28999999999996362</v>
      </c>
      <c r="W42" s="19">
        <f t="shared" si="26"/>
        <v>7.407407407401112E-2</v>
      </c>
      <c r="X42" s="112">
        <f>公交!X33-公交!X35</f>
        <v>0.26999999999998181</v>
      </c>
      <c r="Y42" s="19">
        <f t="shared" si="27"/>
        <v>1.6999999999991973</v>
      </c>
      <c r="Z42" s="112">
        <f>公交!Z33-公交!Z35</f>
        <v>10.670000000000073</v>
      </c>
      <c r="AA42" s="19">
        <f t="shared" si="28"/>
        <v>58.277777777794647</v>
      </c>
      <c r="AB42" s="112">
        <f>公交!AB33-公交!AB35</f>
        <v>10.509999999999991</v>
      </c>
      <c r="AC42" s="19">
        <f t="shared" si="29"/>
        <v>39.423076923078284</v>
      </c>
      <c r="AD42" s="112">
        <f>公交!AD33-公交!AD35</f>
        <v>10.490000000000009</v>
      </c>
      <c r="AE42" s="19">
        <f t="shared" si="30"/>
        <v>30.787878787874867</v>
      </c>
      <c r="AF42" s="112">
        <f>公交!AF33-公交!AF35</f>
        <v>10.659999999999968</v>
      </c>
      <c r="AG42" s="19">
        <f t="shared" si="31"/>
        <v>33.387096774199549</v>
      </c>
      <c r="AH42" s="112">
        <f>公交!AH33-公交!AH35</f>
        <v>10.060000000000059</v>
      </c>
      <c r="AI42" s="19">
        <f t="shared" si="32"/>
        <v>44.727272727267383</v>
      </c>
      <c r="AJ42" s="112">
        <f>公交!AJ33-公交!AJ35</f>
        <v>10.710000000000036</v>
      </c>
      <c r="AK42" s="19">
        <f t="shared" si="33"/>
        <v>38.666666666652844</v>
      </c>
      <c r="AL42" s="112">
        <f>公交!AL33-公交!AL35</f>
        <v>11.75</v>
      </c>
      <c r="AM42" s="19">
        <f t="shared" si="34"/>
        <v>46</v>
      </c>
      <c r="AN42" s="112">
        <f>公交!AN33-公交!AN35</f>
        <v>13.740000000000009</v>
      </c>
      <c r="AO42" s="19">
        <f t="shared" si="35"/>
        <v>49.888888888892318</v>
      </c>
      <c r="AP42" s="112">
        <f>公交!AP33-公交!AP35</f>
        <v>12.009999999999991</v>
      </c>
      <c r="AQ42" s="19">
        <f t="shared" si="36"/>
        <v>43.481481481484415</v>
      </c>
      <c r="AR42" s="112">
        <f>公交!AR33-公交!AR35</f>
        <v>14</v>
      </c>
      <c r="AS42" s="19">
        <f t="shared" si="37"/>
        <v>47.275862068971506</v>
      </c>
      <c r="AT42" s="112">
        <f t="shared" si="47"/>
        <v>115.16000000000008</v>
      </c>
      <c r="AU42" s="19">
        <f t="shared" si="48"/>
        <v>37.132450331126087</v>
      </c>
      <c r="AV42" s="20"/>
      <c r="AW42" s="540">
        <f t="shared" si="49"/>
        <v>2.7300000000000177</v>
      </c>
      <c r="AX42" s="112">
        <v>0.26999999999998198</v>
      </c>
      <c r="AY42" s="19"/>
      <c r="AZ42" s="112">
        <v>0.100000000000023</v>
      </c>
      <c r="BA42" s="19"/>
      <c r="BB42" s="112">
        <v>0.17999999999995001</v>
      </c>
      <c r="BC42" s="19"/>
      <c r="BD42" s="112">
        <v>0.25999999999999102</v>
      </c>
      <c r="BE42" s="19"/>
      <c r="BF42" s="112">
        <v>0.33000000000004098</v>
      </c>
      <c r="BG42" s="19"/>
      <c r="BH42" s="112">
        <v>0.30999999999994499</v>
      </c>
      <c r="BI42" s="19"/>
      <c r="BJ42" s="112">
        <v>0.22000000000002701</v>
      </c>
      <c r="BK42" s="19"/>
      <c r="BL42" s="112">
        <v>0.270000000000095</v>
      </c>
      <c r="BM42" s="19"/>
      <c r="BN42" s="112">
        <v>0.25</v>
      </c>
      <c r="BO42" s="19"/>
      <c r="BP42" s="112">
        <v>0.26999999999998198</v>
      </c>
      <c r="BQ42" s="19"/>
      <c r="BR42" s="112">
        <v>0.26999999999998198</v>
      </c>
      <c r="BS42" s="19"/>
      <c r="BT42" s="112">
        <v>0.28999999999996401</v>
      </c>
      <c r="BU42" s="19"/>
      <c r="BV42" s="112">
        <f t="shared" si="50"/>
        <v>3.0199999999999818</v>
      </c>
      <c r="BW42" s="19"/>
      <c r="BX42" s="23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18"/>
    </row>
    <row r="43" spans="1:89" ht="27" customHeight="1">
      <c r="A43" s="597"/>
      <c r="B43" s="17" t="s">
        <v>648</v>
      </c>
      <c r="C43" s="112">
        <f>出租!C33-出租!C35</f>
        <v>29.990000000000009</v>
      </c>
      <c r="D43" s="19">
        <f t="shared" si="38"/>
        <v>-0.11690223792697207</v>
      </c>
      <c r="E43" s="112">
        <f>出租!E33-出租!E35</f>
        <v>32.360000000000014</v>
      </c>
      <c r="F43" s="19">
        <f t="shared" si="39"/>
        <v>0.13186428821266105</v>
      </c>
      <c r="G43" s="112">
        <f>出租!G33-出租!G35</f>
        <v>28.509999999999991</v>
      </c>
      <c r="H43" s="19">
        <f t="shared" si="40"/>
        <v>-3.060183611016587E-2</v>
      </c>
      <c r="I43" s="112">
        <f>出租!I33-出租!I35</f>
        <v>27.529999999999973</v>
      </c>
      <c r="J43" s="19">
        <f t="shared" si="41"/>
        <v>-2.5362318840598252E-3</v>
      </c>
      <c r="K43" s="112">
        <f>出租!K33-出租!K35</f>
        <v>27.689999999999998</v>
      </c>
      <c r="L43" s="19">
        <f t="shared" si="42"/>
        <v>7.7012835472579422E-2</v>
      </c>
      <c r="M43" s="112">
        <f>出租!M33-出租!M35</f>
        <v>25.100000000000023</v>
      </c>
      <c r="N43" s="19">
        <f t="shared" si="43"/>
        <v>9.8468271334794855E-2</v>
      </c>
      <c r="O43" s="112">
        <f>出租!O33-出租!O35</f>
        <v>25.20999999999998</v>
      </c>
      <c r="P43" s="19">
        <f t="shared" si="44"/>
        <v>-4.867924528301959E-2</v>
      </c>
      <c r="Q43" s="126"/>
      <c r="R43" s="126"/>
      <c r="S43" s="556">
        <f t="shared" si="45"/>
        <v>196.39</v>
      </c>
      <c r="T43" s="66">
        <f t="shared" si="46"/>
        <v>-0.1189322566173171</v>
      </c>
      <c r="U43" s="19"/>
      <c r="V43" s="112">
        <f>出租!V33-出租!V35</f>
        <v>33.95999999999998</v>
      </c>
      <c r="W43" s="19">
        <f t="shared" si="26"/>
        <v>0.40504757964418614</v>
      </c>
      <c r="X43" s="112">
        <f>出租!X33-出租!X35</f>
        <v>28.590000000000032</v>
      </c>
      <c r="Y43" s="19">
        <f t="shared" si="27"/>
        <v>0.16836943195750043</v>
      </c>
      <c r="Z43" s="112">
        <f>出租!Z33-出租!Z35</f>
        <v>29.409999999999968</v>
      </c>
      <c r="AA43" s="19">
        <f t="shared" si="28"/>
        <v>1.6943291839556229E-2</v>
      </c>
      <c r="AB43" s="112">
        <f>出租!AB33-出租!AB35</f>
        <v>27.600000000000023</v>
      </c>
      <c r="AC43" s="19">
        <f t="shared" si="29"/>
        <v>0.33012048192771193</v>
      </c>
      <c r="AD43" s="112">
        <f>出租!AD33-出租!AD35</f>
        <v>25.70999999999998</v>
      </c>
      <c r="AE43" s="19">
        <f t="shared" si="30"/>
        <v>0.17719780219780135</v>
      </c>
      <c r="AF43" s="112">
        <f>出租!AF33-出租!AF35</f>
        <v>22.849999999999966</v>
      </c>
      <c r="AG43" s="19">
        <f t="shared" si="31"/>
        <v>-0.14770607982096351</v>
      </c>
      <c r="AH43" s="112">
        <f>出租!AH33-出租!AH35</f>
        <v>26.5</v>
      </c>
      <c r="AI43" s="19">
        <f t="shared" si="32"/>
        <v>-7.8901633646159208E-2</v>
      </c>
      <c r="AJ43" s="112">
        <f>出租!AJ33-出租!AJ35</f>
        <v>28.28000000000003</v>
      </c>
      <c r="AK43" s="19">
        <f t="shared" si="33"/>
        <v>0.11207235548564798</v>
      </c>
      <c r="AL43" s="112">
        <f>出租!AL33-出租!AL35</f>
        <v>25.610000000000014</v>
      </c>
      <c r="AM43" s="19">
        <f t="shared" si="34"/>
        <v>-1.7644802454928499E-2</v>
      </c>
      <c r="AN43" s="112">
        <f>出租!AN33-出租!AN35</f>
        <v>28.509999999999991</v>
      </c>
      <c r="AO43" s="19">
        <f t="shared" si="35"/>
        <v>7.4204946996463406E-3</v>
      </c>
      <c r="AP43" s="112">
        <f>出租!AP33-出租!AP35</f>
        <v>27.310000000000002</v>
      </c>
      <c r="AQ43" s="19">
        <f t="shared" si="36"/>
        <v>7.3928430987023397E-2</v>
      </c>
      <c r="AR43" s="112">
        <f>出租!AR33-出租!AR35</f>
        <v>30.5</v>
      </c>
      <c r="AS43" s="19">
        <f t="shared" si="37"/>
        <v>5.8292852185982014E-2</v>
      </c>
      <c r="AT43" s="112">
        <f t="shared" si="47"/>
        <v>334.83</v>
      </c>
      <c r="AU43" s="19">
        <f t="shared" si="48"/>
        <v>8.0863838853379555E-2</v>
      </c>
      <c r="AV43" s="20"/>
      <c r="AW43" s="540">
        <f t="shared" si="49"/>
        <v>280.96000000000004</v>
      </c>
      <c r="AX43" s="112">
        <v>24.17</v>
      </c>
      <c r="AY43" s="19"/>
      <c r="AZ43" s="112">
        <v>24.47</v>
      </c>
      <c r="BA43" s="19"/>
      <c r="BB43" s="112">
        <v>28.92</v>
      </c>
      <c r="BC43" s="19"/>
      <c r="BD43" s="112">
        <v>20.75</v>
      </c>
      <c r="BE43" s="19"/>
      <c r="BF43" s="112">
        <v>21.84</v>
      </c>
      <c r="BG43" s="19"/>
      <c r="BH43" s="112">
        <v>26.81</v>
      </c>
      <c r="BI43" s="19"/>
      <c r="BJ43" s="112">
        <v>28.77</v>
      </c>
      <c r="BK43" s="19"/>
      <c r="BL43" s="112">
        <v>25.43</v>
      </c>
      <c r="BM43" s="19"/>
      <c r="BN43" s="112">
        <v>26.07</v>
      </c>
      <c r="BO43" s="19"/>
      <c r="BP43" s="112">
        <v>28.3</v>
      </c>
      <c r="BQ43" s="19"/>
      <c r="BR43" s="112">
        <v>25.43</v>
      </c>
      <c r="BS43" s="19"/>
      <c r="BT43" s="112">
        <v>28.82</v>
      </c>
      <c r="BU43" s="19"/>
      <c r="BV43" s="112">
        <f t="shared" si="50"/>
        <v>309.78000000000003</v>
      </c>
      <c r="BW43" s="19"/>
      <c r="BX43" s="23"/>
      <c r="BY43" s="27"/>
      <c r="BZ43" s="27"/>
      <c r="CA43" s="27"/>
      <c r="CB43" s="27"/>
      <c r="CC43" s="27"/>
      <c r="CD43" s="27"/>
      <c r="CE43" s="108"/>
      <c r="CF43" s="27"/>
      <c r="CG43" s="108"/>
      <c r="CH43" s="108"/>
      <c r="CI43" s="108"/>
      <c r="CJ43" s="108"/>
      <c r="CK43" s="18"/>
    </row>
    <row r="44" spans="1:89" ht="27" customHeight="1">
      <c r="A44" s="598"/>
      <c r="B44" s="17" t="s">
        <v>649</v>
      </c>
      <c r="C44" s="112">
        <f>网约车!C33-网约车!C35</f>
        <v>19.223313877538999</v>
      </c>
      <c r="D44" s="19">
        <f t="shared" si="38"/>
        <v>2.9968738067125091</v>
      </c>
      <c r="E44" s="112">
        <f>网约车!E33-网约车!E35</f>
        <v>16.659372121271005</v>
      </c>
      <c r="F44" s="19">
        <f t="shared" si="39"/>
        <v>2.1994735866113149</v>
      </c>
      <c r="G44" s="112">
        <f>网约车!G33-网约车!G35</f>
        <v>17.307301499217999</v>
      </c>
      <c r="H44" s="19">
        <f t="shared" si="40"/>
        <v>1.5681690978149478</v>
      </c>
      <c r="I44" s="112">
        <f>网约车!I33-网约车!I35</f>
        <v>17.726689281468992</v>
      </c>
      <c r="J44" s="19">
        <f t="shared" si="41"/>
        <v>1.2579862421554577</v>
      </c>
      <c r="K44" s="112">
        <f>网约车!K33-网约车!K35</f>
        <v>18.054260096164995</v>
      </c>
      <c r="L44" s="19">
        <f t="shared" si="42"/>
        <v>1.3743765671001298</v>
      </c>
      <c r="M44" s="112">
        <f>网约车!M33-网约车!M35</f>
        <v>17.823248921100998</v>
      </c>
      <c r="N44" s="19">
        <f t="shared" si="43"/>
        <v>1.6502162330405405</v>
      </c>
      <c r="O44" s="112">
        <f>网约车!O33-网约车!O35</f>
        <v>18.98272051894898</v>
      </c>
      <c r="P44" s="19">
        <f t="shared" si="44"/>
        <v>1.05341123337565</v>
      </c>
      <c r="Q44" s="126"/>
      <c r="R44" s="126"/>
      <c r="S44" s="556">
        <f t="shared" si="45"/>
        <v>125.77690631571197</v>
      </c>
      <c r="T44" s="66">
        <f t="shared" si="46"/>
        <v>1.1300386354977339</v>
      </c>
      <c r="U44" s="19"/>
      <c r="V44" s="112">
        <f>网约车!V33-网约车!V35</f>
        <v>4.8095873943416976</v>
      </c>
      <c r="W44" s="19">
        <f t="shared" si="26"/>
        <v>-0.33721077318968407</v>
      </c>
      <c r="X44" s="112">
        <f>网约车!X33-网约车!X35</f>
        <v>5.2069103464347037</v>
      </c>
      <c r="Y44" s="19">
        <f t="shared" si="27"/>
        <v>0.35509934064986526</v>
      </c>
      <c r="Z44" s="112">
        <f>网约车!Z33-网约车!Z35</f>
        <v>6.7391596269667033</v>
      </c>
      <c r="AA44" s="19">
        <f t="shared" si="28"/>
        <v>-1.049145752250058E-2</v>
      </c>
      <c r="AB44" s="112">
        <f>网约车!AB33-网约车!AB35</f>
        <v>7.8506631043718045</v>
      </c>
      <c r="AC44" s="19">
        <f t="shared" si="29"/>
        <v>0.16899325838301693</v>
      </c>
      <c r="AD44" s="112">
        <f>网约车!AD33-网约车!AD35</f>
        <v>7.6037897047707972</v>
      </c>
      <c r="AE44" s="19">
        <f t="shared" si="30"/>
        <v>0.12782332676999753</v>
      </c>
      <c r="AF44" s="112">
        <f>网约车!AF33-网约车!AF35</f>
        <v>6.725205550738302</v>
      </c>
      <c r="AG44" s="19">
        <f t="shared" si="31"/>
        <v>6.3474934147122575E-2</v>
      </c>
      <c r="AH44" s="112">
        <f>网约车!AH33-网约车!AH35</f>
        <v>9.2444807013852994</v>
      </c>
      <c r="AI44" s="19">
        <f t="shared" si="32"/>
        <v>0.15004844697908348</v>
      </c>
      <c r="AJ44" s="112">
        <f>网约车!AJ33-网约车!AJ35</f>
        <v>10.869323253423694</v>
      </c>
      <c r="AK44" s="19">
        <f t="shared" si="33"/>
        <v>0.48962161652217229</v>
      </c>
      <c r="AL44" s="112">
        <f>网约车!AL33-网约车!AL35</f>
        <v>10.186190416133307</v>
      </c>
      <c r="AM44" s="19">
        <f t="shared" si="34"/>
        <v>0.28760826494950376</v>
      </c>
      <c r="AN44" s="112">
        <f>网约车!AN33-网约车!AN35</f>
        <v>16.451870911919997</v>
      </c>
      <c r="AO44" s="19">
        <f t="shared" si="35"/>
        <v>0.88407083087861915</v>
      </c>
      <c r="AP44" s="112">
        <f>网约车!AP33-网约车!AP35</f>
        <v>18.710222747425007</v>
      </c>
      <c r="AQ44" s="19">
        <f t="shared" si="36"/>
        <v>1.1045208336584906</v>
      </c>
      <c r="AR44" s="112">
        <f>网约车!AR33-网约车!AR35</f>
        <v>18.422081147067999</v>
      </c>
      <c r="AS44" s="19">
        <f t="shared" si="37"/>
        <v>0.64180678879231334</v>
      </c>
      <c r="AT44" s="112">
        <f t="shared" si="47"/>
        <v>122.81948490497932</v>
      </c>
      <c r="AU44" s="19">
        <f t="shared" si="48"/>
        <v>0.3679991277226895</v>
      </c>
      <c r="AV44" s="20"/>
      <c r="AW44" s="540">
        <f t="shared" si="49"/>
        <v>78.559767916854426</v>
      </c>
      <c r="AX44" s="112">
        <v>7.2565865584265996</v>
      </c>
      <c r="AY44" s="19"/>
      <c r="AZ44" s="112">
        <v>3.8424565566813902</v>
      </c>
      <c r="BA44" s="19"/>
      <c r="BB44" s="112">
        <v>6.8106128827280399</v>
      </c>
      <c r="BC44" s="19"/>
      <c r="BD44" s="112">
        <v>6.7157471166523699</v>
      </c>
      <c r="BE44" s="19"/>
      <c r="BF44" s="112">
        <v>6.7420042876285304</v>
      </c>
      <c r="BG44" s="19"/>
      <c r="BH44" s="112">
        <v>6.3238025973143701</v>
      </c>
      <c r="BI44" s="19"/>
      <c r="BJ44" s="112">
        <v>8.03834023311666</v>
      </c>
      <c r="BK44" s="19"/>
      <c r="BL44" s="112">
        <v>7.2967008083572003</v>
      </c>
      <c r="BM44" s="19"/>
      <c r="BN44" s="112">
        <v>7.9109389815331603</v>
      </c>
      <c r="BO44" s="19"/>
      <c r="BP44" s="112">
        <v>8.73208726672331</v>
      </c>
      <c r="BQ44" s="19"/>
      <c r="BR44" s="112">
        <v>8.8904906276927793</v>
      </c>
      <c r="BS44" s="19"/>
      <c r="BT44" s="112">
        <v>11.220614552714199</v>
      </c>
      <c r="BU44" s="19"/>
      <c r="BV44" s="112">
        <f t="shared" si="50"/>
        <v>89.780382469568622</v>
      </c>
      <c r="BW44" s="19"/>
      <c r="BX44" s="23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18"/>
    </row>
    <row r="45" spans="1:89" s="13" customFormat="1" ht="27" customHeight="1">
      <c r="A45" s="716" t="s">
        <v>100</v>
      </c>
      <c r="B45" s="17" t="s">
        <v>645</v>
      </c>
      <c r="C45" s="112">
        <f>C46+C47+C48+C49</f>
        <v>324.79195195127494</v>
      </c>
      <c r="D45" s="19">
        <f t="shared" si="38"/>
        <v>0.16277701335842076</v>
      </c>
      <c r="E45" s="112">
        <f>E46+E47+E48+E49</f>
        <v>325.14963465565904</v>
      </c>
      <c r="F45" s="19">
        <f t="shared" si="39"/>
        <v>0.1521836716415641</v>
      </c>
      <c r="G45" s="112">
        <f>G46+G47+G48+G49</f>
        <v>321.92264637190505</v>
      </c>
      <c r="H45" s="19">
        <f t="shared" si="40"/>
        <v>0.13244332532996261</v>
      </c>
      <c r="I45" s="112">
        <f>I46+I47+I48+I49</f>
        <v>322.86720096894601</v>
      </c>
      <c r="J45" s="19">
        <f t="shared" si="41"/>
        <v>0.1259882500001408</v>
      </c>
      <c r="K45" s="112">
        <f>K46+K47+K48+K49</f>
        <v>344.33181114515804</v>
      </c>
      <c r="L45" s="19">
        <f t="shared" si="42"/>
        <v>-0.12978049199331376</v>
      </c>
      <c r="M45" s="112">
        <f>M46+M47+M48+M49</f>
        <v>360.01600467787699</v>
      </c>
      <c r="N45" s="19">
        <f t="shared" si="43"/>
        <v>3.4207869649186318E-2</v>
      </c>
      <c r="O45" s="112">
        <f>O46+O47+O48+O49</f>
        <v>348.33638646587298</v>
      </c>
      <c r="P45" s="19">
        <f t="shared" si="44"/>
        <v>6.3472782902833647E-2</v>
      </c>
      <c r="Q45" s="126"/>
      <c r="R45" s="126"/>
      <c r="S45" s="556">
        <f t="shared" si="45"/>
        <v>2347.415636236693</v>
      </c>
      <c r="T45" s="66">
        <f t="shared" si="46"/>
        <v>-7.0378620240419965E-2</v>
      </c>
      <c r="U45" s="19"/>
      <c r="V45" s="112">
        <f>V46+V47+V48+V49</f>
        <v>279.32436591018097</v>
      </c>
      <c r="W45" s="19">
        <f t="shared" si="26"/>
        <v>-0.10103445261254029</v>
      </c>
      <c r="X45" s="112">
        <f>X46+X47+X48+X49</f>
        <v>282.20295310417373</v>
      </c>
      <c r="Y45" s="19">
        <f t="shared" si="27"/>
        <v>3.6821546787932036E-2</v>
      </c>
      <c r="Z45" s="112">
        <f>Z46+Z47+Z48+Z49</f>
        <v>284.27263349192833</v>
      </c>
      <c r="AA45" s="19">
        <f t="shared" si="28"/>
        <v>5.3955944221601992E-3</v>
      </c>
      <c r="AB45" s="112">
        <f>AB46+AB47+AB48+AB49</f>
        <v>286.74118133018317</v>
      </c>
      <c r="AC45" s="19">
        <f t="shared" si="29"/>
        <v>1.1569701093239848E-2</v>
      </c>
      <c r="AD45" s="112">
        <f>AD46+AD47+AD48+AD49</f>
        <v>395.68385674768439</v>
      </c>
      <c r="AE45" s="19">
        <f t="shared" si="30"/>
        <v>0.35575174753245009</v>
      </c>
      <c r="AF45" s="112">
        <f>AF46+AF47+AF48+AF49</f>
        <v>348.1079725297372</v>
      </c>
      <c r="AG45" s="19">
        <f t="shared" si="31"/>
        <v>0.25929540954584751</v>
      </c>
      <c r="AH45" s="112">
        <f>AH46+AH47+AH48+AH49</f>
        <v>327.54612253927274</v>
      </c>
      <c r="AI45" s="19">
        <f t="shared" si="32"/>
        <v>0.20653102952572699</v>
      </c>
      <c r="AJ45" s="112">
        <f>AJ46+AJ47+AJ48+AJ49</f>
        <v>321.25177659506465</v>
      </c>
      <c r="AK45" s="19">
        <f t="shared" si="33"/>
        <v>0.23976031344011428</v>
      </c>
      <c r="AL45" s="112">
        <f>AL46+AL47+AL48+AL49</f>
        <v>329.93896630365708</v>
      </c>
      <c r="AM45" s="19">
        <f t="shared" si="34"/>
        <v>0.2433519752086708</v>
      </c>
      <c r="AN45" s="112">
        <f>AN46+AN47+AN48+AN49</f>
        <v>353.99011865535005</v>
      </c>
      <c r="AO45" s="19">
        <f t="shared" si="35"/>
        <v>0.22402116006021733</v>
      </c>
      <c r="AP45" s="112">
        <f>AP46+AP47+AP48+AP49</f>
        <v>348.67813465739295</v>
      </c>
      <c r="AQ45" s="19">
        <f t="shared" si="36"/>
        <v>0.25579804733808387</v>
      </c>
      <c r="AR45" s="112">
        <f>AR46+AR47+AR48+AR49</f>
        <v>349.92769980184198</v>
      </c>
      <c r="AS45" s="19">
        <f t="shared" si="37"/>
        <v>0.29932205289985037</v>
      </c>
      <c r="AT45" s="112">
        <f t="shared" si="47"/>
        <v>3907.6657816664674</v>
      </c>
      <c r="AU45" s="19">
        <f t="shared" si="48"/>
        <v>0.16663090965202043</v>
      </c>
      <c r="AV45" s="20"/>
      <c r="AW45" s="540">
        <f t="shared" si="49"/>
        <v>3080.2148710009697</v>
      </c>
      <c r="AX45" s="540">
        <f>AX46+AX47+AX48+AX49</f>
        <v>310.71754276005692</v>
      </c>
      <c r="AY45" s="20"/>
      <c r="AZ45" s="540">
        <f>AZ46+AZ47+AZ48+AZ49</f>
        <v>272.18083379771286</v>
      </c>
      <c r="BA45" s="20"/>
      <c r="BB45" s="540">
        <f>BB46+BB47+BB48+BB49</f>
        <v>282.74704511243738</v>
      </c>
      <c r="BC45" s="20"/>
      <c r="BD45" s="540">
        <f>BD46+BD47+BD48+BD49</f>
        <v>283.46161517124489</v>
      </c>
      <c r="BE45" s="20"/>
      <c r="BF45" s="540">
        <f>BF46+BF47+BF48+BF49</f>
        <v>291.8556863141448</v>
      </c>
      <c r="BG45" s="20"/>
      <c r="BH45" s="540">
        <f>BH46+BH47+BH48+BH49</f>
        <v>276.43074840976266</v>
      </c>
      <c r="BI45" s="20"/>
      <c r="BJ45" s="540">
        <f>BJ46+BJ47+BJ48+BJ49</f>
        <v>271.47757871426415</v>
      </c>
      <c r="BK45" s="20"/>
      <c r="BL45" s="540">
        <f>BL46+BL47+BL48+BL49</f>
        <v>259.12410093500102</v>
      </c>
      <c r="BM45" s="20"/>
      <c r="BN45" s="540">
        <f>BN46+BN47+BN48+BN49</f>
        <v>265.36248213084127</v>
      </c>
      <c r="BO45" s="20"/>
      <c r="BP45" s="540">
        <f>BP46+BP47+BP48+BP49</f>
        <v>289.20261365247563</v>
      </c>
      <c r="BQ45" s="20"/>
      <c r="BR45" s="540">
        <f>BR46+BR47+BR48+BR49</f>
        <v>277.6546240030284</v>
      </c>
      <c r="BS45" s="20"/>
      <c r="BT45" s="540">
        <f>BT46+BT47+BT48+BT49</f>
        <v>269.31560117898948</v>
      </c>
      <c r="BU45" s="20"/>
      <c r="BV45" s="540">
        <f t="shared" si="50"/>
        <v>3349.5304721799594</v>
      </c>
      <c r="BW45" s="20"/>
      <c r="BX45" s="22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</row>
    <row r="46" spans="1:89" ht="27" customHeight="1">
      <c r="A46" s="597"/>
      <c r="B46" s="17" t="s">
        <v>646</v>
      </c>
      <c r="C46" s="112">
        <f>班线包车!C32</f>
        <v>59.325499999999998</v>
      </c>
      <c r="D46" s="19">
        <f t="shared" si="38"/>
        <v>-0.19461998465955765</v>
      </c>
      <c r="E46" s="112">
        <f>班线包车!E32</f>
        <v>60.7363</v>
      </c>
      <c r="F46" s="19">
        <f t="shared" si="39"/>
        <v>-0.15956971333133163</v>
      </c>
      <c r="G46" s="112">
        <f>班线包车!G32</f>
        <v>56.793100000000003</v>
      </c>
      <c r="H46" s="19">
        <f t="shared" si="40"/>
        <v>-0.23838598674523326</v>
      </c>
      <c r="I46" s="112">
        <f>班线包车!I32</f>
        <v>61.849699999999999</v>
      </c>
      <c r="J46" s="19">
        <f t="shared" si="41"/>
        <v>-0.21285076672652503</v>
      </c>
      <c r="K46" s="112">
        <f>班线包车!K32</f>
        <v>62.099800000000002</v>
      </c>
      <c r="L46" s="19">
        <f t="shared" si="42"/>
        <v>-0.29433488860455126</v>
      </c>
      <c r="M46" s="112">
        <f>班线包车!M32</f>
        <v>62.888399999999997</v>
      </c>
      <c r="N46" s="19">
        <f t="shared" si="43"/>
        <v>-0.13502316887489629</v>
      </c>
      <c r="O46" s="112">
        <f>班线包车!O32</f>
        <v>56.953400000000002</v>
      </c>
      <c r="P46" s="19">
        <f t="shared" si="44"/>
        <v>-0.13795655681503416</v>
      </c>
      <c r="Q46" s="126"/>
      <c r="R46" s="126"/>
      <c r="S46" s="556">
        <f t="shared" si="45"/>
        <v>420.64620000000002</v>
      </c>
      <c r="T46" s="66">
        <f t="shared" si="46"/>
        <v>-0.28751094404255351</v>
      </c>
      <c r="U46" s="19"/>
      <c r="V46" s="112">
        <f>班线包车!V32</f>
        <v>73.661500000000004</v>
      </c>
      <c r="W46" s="19">
        <f t="shared" si="26"/>
        <v>-0.17608456873390732</v>
      </c>
      <c r="X46" s="112">
        <f>班线包车!X32</f>
        <v>72.268100000000004</v>
      </c>
      <c r="Y46" s="19">
        <f t="shared" si="27"/>
        <v>-0.15114123821292147</v>
      </c>
      <c r="Z46" s="112">
        <f>班线包车!Z32</f>
        <v>74.569400000000002</v>
      </c>
      <c r="AA46" s="19">
        <f t="shared" si="28"/>
        <v>-0.15836936561735693</v>
      </c>
      <c r="AB46" s="112">
        <f>班线包车!AB32</f>
        <v>78.574299999999994</v>
      </c>
      <c r="AC46" s="19">
        <f t="shared" si="29"/>
        <v>-0.16081071266842684</v>
      </c>
      <c r="AD46" s="112">
        <f>班线包车!AD32</f>
        <v>88.001800000000003</v>
      </c>
      <c r="AE46" s="19">
        <f t="shared" si="30"/>
        <v>-5.1215012921540293E-2</v>
      </c>
      <c r="AF46" s="112">
        <f>班线包车!AF32</f>
        <v>72.705299999999994</v>
      </c>
      <c r="AG46" s="19">
        <f t="shared" si="31"/>
        <v>-0.15261888111888111</v>
      </c>
      <c r="AH46" s="112">
        <f>班线包车!AH32</f>
        <v>66.067899999999995</v>
      </c>
      <c r="AI46" s="19">
        <f t="shared" si="32"/>
        <v>-0.19206320866392101</v>
      </c>
      <c r="AJ46" s="112">
        <f>班线包车!AJ32</f>
        <v>64.541399999999996</v>
      </c>
      <c r="AK46" s="19">
        <f t="shared" si="33"/>
        <v>-0.18314640017617545</v>
      </c>
      <c r="AL46" s="112">
        <f>班线包车!AL32</f>
        <v>66.365399999999994</v>
      </c>
      <c r="AM46" s="19">
        <f t="shared" si="34"/>
        <v>-0.14259912406495889</v>
      </c>
      <c r="AN46" s="112">
        <f>班线包车!AN32</f>
        <v>69.647599999999997</v>
      </c>
      <c r="AO46" s="19">
        <f t="shared" si="35"/>
        <v>-0.1916368380246708</v>
      </c>
      <c r="AP46" s="112">
        <f>班线包车!AP32</f>
        <v>65.117999999999995</v>
      </c>
      <c r="AQ46" s="19">
        <f t="shared" si="36"/>
        <v>-0.22934998076866187</v>
      </c>
      <c r="AR46" s="112">
        <f>班线包车!AR32</f>
        <v>62.502200000000002</v>
      </c>
      <c r="AS46" s="19">
        <f t="shared" si="37"/>
        <v>-0.16498511721860321</v>
      </c>
      <c r="AT46" s="112">
        <f t="shared" si="47"/>
        <v>854.02290000000005</v>
      </c>
      <c r="AU46" s="19">
        <f t="shared" si="48"/>
        <v>-0.16191817066754954</v>
      </c>
      <c r="AV46" s="20"/>
      <c r="AW46" s="540">
        <f t="shared" si="49"/>
        <v>944.16930000000002</v>
      </c>
      <c r="AX46" s="112">
        <v>89.404200000000003</v>
      </c>
      <c r="AY46" s="19"/>
      <c r="AZ46" s="112">
        <v>85.135599999999997</v>
      </c>
      <c r="BA46" s="19"/>
      <c r="BB46" s="112">
        <v>88.601100000000002</v>
      </c>
      <c r="BC46" s="19"/>
      <c r="BD46" s="112">
        <v>93.631200000000007</v>
      </c>
      <c r="BE46" s="19"/>
      <c r="BF46" s="112">
        <v>92.752099999999999</v>
      </c>
      <c r="BG46" s="19"/>
      <c r="BH46" s="112">
        <v>85.8</v>
      </c>
      <c r="BI46" s="19"/>
      <c r="BJ46" s="112">
        <v>81.773600000000002</v>
      </c>
      <c r="BK46" s="19"/>
      <c r="BL46" s="112">
        <v>79.012200000000007</v>
      </c>
      <c r="BM46" s="19"/>
      <c r="BN46" s="112">
        <v>77.403000000000006</v>
      </c>
      <c r="BO46" s="19"/>
      <c r="BP46" s="112">
        <v>86.158799999999999</v>
      </c>
      <c r="BQ46" s="19"/>
      <c r="BR46" s="112">
        <v>84.497500000000002</v>
      </c>
      <c r="BS46" s="19"/>
      <c r="BT46" s="112">
        <v>74.851600000000005</v>
      </c>
      <c r="BU46" s="19"/>
      <c r="BV46" s="112">
        <f t="shared" si="50"/>
        <v>1019.0209</v>
      </c>
      <c r="BW46" s="19"/>
      <c r="BX46" s="23"/>
      <c r="BY46" s="108"/>
      <c r="BZ46" s="108"/>
      <c r="CA46" s="108"/>
      <c r="CB46" s="108"/>
      <c r="CC46" s="108"/>
      <c r="CD46" s="108"/>
      <c r="CE46" s="108"/>
      <c r="CF46" s="108"/>
      <c r="CG46" s="108"/>
      <c r="CH46" s="108"/>
      <c r="CI46" s="108"/>
      <c r="CJ46" s="108"/>
      <c r="CK46" s="18"/>
    </row>
    <row r="47" spans="1:89" ht="27" customHeight="1">
      <c r="A47" s="597"/>
      <c r="B47" s="17" t="s">
        <v>647</v>
      </c>
      <c r="C47" s="112">
        <f>公交!C37-公交!C39</f>
        <v>155.57</v>
      </c>
      <c r="D47" s="19">
        <f t="shared" si="38"/>
        <v>0.29479816895547217</v>
      </c>
      <c r="E47" s="112">
        <f>公交!E37-公交!E39</f>
        <v>161</v>
      </c>
      <c r="F47" s="19">
        <f t="shared" si="39"/>
        <v>0.29901565273519415</v>
      </c>
      <c r="G47" s="112">
        <f>公交!G37-公交!G39</f>
        <v>159.76999999999998</v>
      </c>
      <c r="H47" s="19">
        <f t="shared" si="40"/>
        <v>0.2597177323976978</v>
      </c>
      <c r="I47" s="112">
        <f>公交!I37-公交!I39</f>
        <v>160.12</v>
      </c>
      <c r="J47" s="19">
        <f t="shared" si="41"/>
        <v>0.2841446788034323</v>
      </c>
      <c r="K47" s="112">
        <f>公交!K37-公交!K39</f>
        <v>166.94</v>
      </c>
      <c r="L47" s="19">
        <f t="shared" si="42"/>
        <v>2.8835756337857177E-3</v>
      </c>
      <c r="M47" s="112">
        <f>公交!M37-公交!M39</f>
        <v>172.51</v>
      </c>
      <c r="N47" s="19">
        <f t="shared" si="43"/>
        <v>9.8020495194449664E-2</v>
      </c>
      <c r="O47" s="112">
        <f>公交!O37-公交!O39</f>
        <v>173.76999999999998</v>
      </c>
      <c r="P47" s="19">
        <f t="shared" si="44"/>
        <v>0.17594911010353931</v>
      </c>
      <c r="Q47" s="126"/>
      <c r="R47" s="126"/>
      <c r="S47" s="556">
        <f t="shared" si="45"/>
        <v>1149.68</v>
      </c>
      <c r="T47" s="66">
        <f t="shared" si="46"/>
        <v>3.2380883964009177E-2</v>
      </c>
      <c r="U47" s="19"/>
      <c r="V47" s="112">
        <f>公交!V37-公交!V39</f>
        <v>120.15</v>
      </c>
      <c r="W47" s="19">
        <f t="shared" ref="W47:W78" si="51">V47/AX47-1</f>
        <v>0.14668829929375837</v>
      </c>
      <c r="X47" s="112">
        <f>公交!X37-公交!X39</f>
        <v>123.94000000000003</v>
      </c>
      <c r="Y47" s="19">
        <f t="shared" ref="Y47:Y78" si="52">X47/AZ47-1</f>
        <v>0.26404895461499267</v>
      </c>
      <c r="Z47" s="112">
        <f>公交!Z37-公交!Z39</f>
        <v>126.82999999999998</v>
      </c>
      <c r="AA47" s="19">
        <f t="shared" ref="AA47:AA78" si="53">Z47/BB47-1</f>
        <v>0.19212331986088893</v>
      </c>
      <c r="AB47" s="112">
        <f>公交!AB37-公交!AB39</f>
        <v>124.69000000000003</v>
      </c>
      <c r="AC47" s="19">
        <f t="shared" ref="AC47:AC78" si="54">AB47/BD47-1</f>
        <v>0.17787644058190089</v>
      </c>
      <c r="AD47" s="112">
        <f>公交!AD37-公交!AD39</f>
        <v>166.46000000000004</v>
      </c>
      <c r="AE47" s="19">
        <f t="shared" ref="AE47:AE78" si="55">AD47/BF47-1</f>
        <v>0.52547653958944318</v>
      </c>
      <c r="AF47" s="112">
        <f>公交!AF37-公交!AF39</f>
        <v>157.11000000000001</v>
      </c>
      <c r="AG47" s="19">
        <f t="shared" ref="AG47:AG78" si="56">AF47/BH47-1</f>
        <v>0.48063330506078605</v>
      </c>
      <c r="AH47" s="112">
        <f>公交!AH37-公交!AH39</f>
        <v>147.76999999999998</v>
      </c>
      <c r="AI47" s="19">
        <f t="shared" ref="AI47:AI78" si="57">AH47/BJ47-1</f>
        <v>0.40492489066362403</v>
      </c>
      <c r="AJ47" s="112">
        <f>公交!AJ37-公交!AJ39</f>
        <v>146.67000000000002</v>
      </c>
      <c r="AK47" s="19">
        <f t="shared" ref="AK47:AK78" si="58">AJ47/BL47-1</f>
        <v>0.50353664787288599</v>
      </c>
      <c r="AL47" s="112">
        <f>公交!AL37-公交!AL39</f>
        <v>153.73000000000002</v>
      </c>
      <c r="AM47" s="19">
        <f t="shared" ref="AM47:AM78" si="59">AL47/BN47-1</f>
        <v>0.49223451756940428</v>
      </c>
      <c r="AN47" s="112">
        <f>公交!AN37-公交!AN39</f>
        <v>156.77000000000004</v>
      </c>
      <c r="AO47" s="19">
        <f t="shared" ref="AO47:AO78" si="60">AN47/BP47-1</f>
        <v>0.32597479489131387</v>
      </c>
      <c r="AP47" s="112">
        <f>公交!AP37-公交!AP39</f>
        <v>158.76999999999998</v>
      </c>
      <c r="AQ47" s="19">
        <f t="shared" ref="AQ47:AQ78" si="61">AP47/BR47-1</f>
        <v>0.42292525542211856</v>
      </c>
      <c r="AR47" s="112">
        <f>公交!AR37-公交!AR39</f>
        <v>155.16000000000003</v>
      </c>
      <c r="AS47" s="19">
        <f t="shared" ref="AS47:AS78" si="62">AR47/BT47-1</f>
        <v>0.41221443524164947</v>
      </c>
      <c r="AT47" s="112">
        <f t="shared" si="47"/>
        <v>1738.0500000000002</v>
      </c>
      <c r="AU47" s="19">
        <f t="shared" si="48"/>
        <v>0.36238575258281513</v>
      </c>
      <c r="AV47" s="20"/>
      <c r="AW47" s="540">
        <f t="shared" si="49"/>
        <v>1165.8699999999999</v>
      </c>
      <c r="AX47" s="112">
        <v>104.78</v>
      </c>
      <c r="AY47" s="19"/>
      <c r="AZ47" s="112">
        <v>98.05</v>
      </c>
      <c r="BA47" s="19"/>
      <c r="BB47" s="112">
        <v>106.39</v>
      </c>
      <c r="BC47" s="19"/>
      <c r="BD47" s="112">
        <v>105.86</v>
      </c>
      <c r="BE47" s="19"/>
      <c r="BF47" s="112">
        <v>109.12</v>
      </c>
      <c r="BG47" s="19"/>
      <c r="BH47" s="112">
        <v>106.11</v>
      </c>
      <c r="BI47" s="19"/>
      <c r="BJ47" s="112">
        <v>105.18</v>
      </c>
      <c r="BK47" s="19"/>
      <c r="BL47" s="112">
        <v>97.55</v>
      </c>
      <c r="BM47" s="19"/>
      <c r="BN47" s="112">
        <v>103.02</v>
      </c>
      <c r="BO47" s="19"/>
      <c r="BP47" s="112">
        <v>118.23</v>
      </c>
      <c r="BQ47" s="19"/>
      <c r="BR47" s="112">
        <v>111.58</v>
      </c>
      <c r="BS47" s="19"/>
      <c r="BT47" s="112">
        <v>109.87</v>
      </c>
      <c r="BU47" s="19"/>
      <c r="BV47" s="112">
        <f t="shared" si="50"/>
        <v>1275.7399999999998</v>
      </c>
      <c r="BW47" s="19"/>
      <c r="BX47" s="23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18"/>
    </row>
    <row r="48" spans="1:89" ht="27" customHeight="1">
      <c r="A48" s="597"/>
      <c r="B48" s="17" t="s">
        <v>648</v>
      </c>
      <c r="C48" s="112">
        <f>出租!C37-出租!C39</f>
        <v>77.779999999999973</v>
      </c>
      <c r="D48" s="19">
        <f t="shared" si="38"/>
        <v>3.2386514467746208E-2</v>
      </c>
      <c r="E48" s="112">
        <f>出租!E37-出租!E39</f>
        <v>78.399999999999977</v>
      </c>
      <c r="F48" s="19">
        <f t="shared" si="39"/>
        <v>4.3802423112768274E-2</v>
      </c>
      <c r="G48" s="112">
        <f>出租!G37-出租!G39</f>
        <v>72.680000000000007</v>
      </c>
      <c r="H48" s="19">
        <f t="shared" si="40"/>
        <v>3.843406200885835E-2</v>
      </c>
      <c r="I48" s="112">
        <f>出租!I37-出租!I39</f>
        <v>68.88</v>
      </c>
      <c r="J48" s="19">
        <f t="shared" si="41"/>
        <v>5.4006714348271423E-3</v>
      </c>
      <c r="K48" s="112">
        <f>出租!K37-出租!K39</f>
        <v>77.600000000000023</v>
      </c>
      <c r="L48" s="19">
        <f t="shared" si="42"/>
        <v>-0.3606327758095077</v>
      </c>
      <c r="M48" s="112">
        <f>出租!M37-出租!M39</f>
        <v>85.800000000000011</v>
      </c>
      <c r="N48" s="19">
        <f t="shared" si="43"/>
        <v>-0.14165666266506627</v>
      </c>
      <c r="O48" s="112">
        <f>出租!O37-出租!O39</f>
        <v>77.29000000000002</v>
      </c>
      <c r="P48" s="19">
        <f t="shared" si="44"/>
        <v>-0.16981740064446782</v>
      </c>
      <c r="Q48" s="126"/>
      <c r="R48" s="126"/>
      <c r="S48" s="556">
        <f t="shared" si="45"/>
        <v>538.43000000000006</v>
      </c>
      <c r="T48" s="66">
        <f t="shared" si="46"/>
        <v>-0.22128053454434982</v>
      </c>
      <c r="U48" s="19"/>
      <c r="V48" s="112">
        <f>出租!V37-出租!V39</f>
        <v>75.339999999999975</v>
      </c>
      <c r="W48" s="19">
        <f t="shared" si="51"/>
        <v>-0.25220843672456605</v>
      </c>
      <c r="X48" s="112">
        <f>出租!X37-出租!X39</f>
        <v>75.109999999999957</v>
      </c>
      <c r="Y48" s="19">
        <f t="shared" si="52"/>
        <v>-5.343415248897343E-2</v>
      </c>
      <c r="Z48" s="112">
        <f>出租!Z37-出租!Z39</f>
        <v>69.990000000000009</v>
      </c>
      <c r="AA48" s="19">
        <f t="shared" si="53"/>
        <v>-7.0147469111199512E-2</v>
      </c>
      <c r="AB48" s="112">
        <f>出租!AB37-出租!AB39</f>
        <v>68.509999999999991</v>
      </c>
      <c r="AC48" s="19">
        <f t="shared" si="54"/>
        <v>-3.1660777385159156E-2</v>
      </c>
      <c r="AD48" s="112">
        <f>出租!AD37-出租!AD39</f>
        <v>121.36999999999995</v>
      </c>
      <c r="AE48" s="19">
        <f t="shared" si="55"/>
        <v>0.60691116112802779</v>
      </c>
      <c r="AF48" s="112">
        <f>出租!AF37-出租!AF39</f>
        <v>99.960000000000036</v>
      </c>
      <c r="AG48" s="19">
        <f t="shared" si="56"/>
        <v>0.37780840799448701</v>
      </c>
      <c r="AH48" s="112">
        <f>出租!AH37-出租!AH39</f>
        <v>93.099999999999966</v>
      </c>
      <c r="AI48" s="19">
        <f t="shared" si="57"/>
        <v>0.32621082621082564</v>
      </c>
      <c r="AJ48" s="112">
        <f>出租!AJ37-出租!AJ39</f>
        <v>88.050000000000011</v>
      </c>
      <c r="AK48" s="19">
        <f t="shared" si="58"/>
        <v>0.28165938864628837</v>
      </c>
      <c r="AL48" s="112">
        <f>出租!AL37-出租!AL39</f>
        <v>89.329999999999984</v>
      </c>
      <c r="AM48" s="19">
        <f t="shared" si="59"/>
        <v>0.30982404692082088</v>
      </c>
      <c r="AN48" s="112">
        <f>出租!AN37-出租!AN39</f>
        <v>95.06</v>
      </c>
      <c r="AO48" s="19">
        <f t="shared" si="60"/>
        <v>0.40330676114555675</v>
      </c>
      <c r="AP48" s="112">
        <f>出租!AP37-出租!AP39</f>
        <v>91.449999999999989</v>
      </c>
      <c r="AQ48" s="19">
        <f t="shared" si="61"/>
        <v>0.42445482866043593</v>
      </c>
      <c r="AR48" s="112">
        <f>出租!AR37-出租!AR39</f>
        <v>96.029999999999973</v>
      </c>
      <c r="AS48" s="19">
        <f t="shared" si="62"/>
        <v>0.48837569745815212</v>
      </c>
      <c r="AT48" s="112">
        <f t="shared" si="47"/>
        <v>1063.2999999999997</v>
      </c>
      <c r="AU48" s="19">
        <f t="shared" si="48"/>
        <v>0.21137896463725792</v>
      </c>
      <c r="AV48" s="20"/>
      <c r="AW48" s="540">
        <f t="shared" si="49"/>
        <v>813.24000000000012</v>
      </c>
      <c r="AX48" s="112">
        <v>100.75</v>
      </c>
      <c r="AY48" s="19"/>
      <c r="AZ48" s="112">
        <v>79.349999999999994</v>
      </c>
      <c r="BA48" s="19"/>
      <c r="BB48" s="112">
        <v>75.27</v>
      </c>
      <c r="BC48" s="19"/>
      <c r="BD48" s="112">
        <v>70.75</v>
      </c>
      <c r="BE48" s="19"/>
      <c r="BF48" s="112">
        <v>75.53</v>
      </c>
      <c r="BG48" s="19"/>
      <c r="BH48" s="112">
        <v>72.55</v>
      </c>
      <c r="BI48" s="19"/>
      <c r="BJ48" s="112">
        <v>70.2</v>
      </c>
      <c r="BK48" s="19"/>
      <c r="BL48" s="112">
        <v>68.7</v>
      </c>
      <c r="BM48" s="19"/>
      <c r="BN48" s="112">
        <v>68.2</v>
      </c>
      <c r="BO48" s="19"/>
      <c r="BP48" s="112">
        <v>67.739999999999995</v>
      </c>
      <c r="BQ48" s="19"/>
      <c r="BR48" s="112">
        <v>64.2</v>
      </c>
      <c r="BS48" s="19"/>
      <c r="BT48" s="112">
        <v>64.52</v>
      </c>
      <c r="BU48" s="19"/>
      <c r="BV48" s="112">
        <f t="shared" si="50"/>
        <v>877.7600000000001</v>
      </c>
      <c r="BW48" s="19"/>
      <c r="BX48" s="23"/>
      <c r="BY48" s="27"/>
      <c r="BZ48" s="27"/>
      <c r="CA48" s="27"/>
      <c r="CB48" s="27"/>
      <c r="CC48" s="27"/>
      <c r="CD48" s="27"/>
      <c r="CE48" s="108"/>
      <c r="CF48" s="27"/>
      <c r="CG48" s="108"/>
      <c r="CH48" s="108"/>
      <c r="CI48" s="108"/>
      <c r="CJ48" s="108"/>
      <c r="CK48" s="18"/>
    </row>
    <row r="49" spans="1:89" ht="27" customHeight="1">
      <c r="A49" s="598"/>
      <c r="B49" s="17" t="s">
        <v>649</v>
      </c>
      <c r="C49" s="112">
        <f>网约车!C37-网约车!C39</f>
        <v>32.116451951274996</v>
      </c>
      <c r="D49" s="19">
        <f t="shared" si="38"/>
        <v>2.1570702135307691</v>
      </c>
      <c r="E49" s="112">
        <f>网约车!E37-网约车!E39</f>
        <v>25.013334655659008</v>
      </c>
      <c r="F49" s="19">
        <f t="shared" si="39"/>
        <v>1.2979946919143668</v>
      </c>
      <c r="G49" s="112">
        <f>网约车!G37-网约车!G39</f>
        <v>32.679546371905019</v>
      </c>
      <c r="H49" s="19">
        <f t="shared" si="40"/>
        <v>1.5365950553003365</v>
      </c>
      <c r="I49" s="112">
        <f>网约车!I37-网约车!I39</f>
        <v>32.017500968945996</v>
      </c>
      <c r="J49" s="19">
        <f t="shared" si="41"/>
        <v>1.1392232798944963</v>
      </c>
      <c r="K49" s="112">
        <f>网约车!K37-网约车!K39</f>
        <v>37.692011145158006</v>
      </c>
      <c r="L49" s="19">
        <f t="shared" si="42"/>
        <v>0.89864514413875485</v>
      </c>
      <c r="M49" s="112">
        <f>网约车!M37-网约车!M39</f>
        <v>38.817604677877</v>
      </c>
      <c r="N49" s="19">
        <f t="shared" si="43"/>
        <v>1.1174002107391292</v>
      </c>
      <c r="O49" s="112">
        <f>网约车!O37-网约车!O39</f>
        <v>40.322986465872987</v>
      </c>
      <c r="P49" s="19">
        <f t="shared" si="44"/>
        <v>0.95664552772710243</v>
      </c>
      <c r="Q49" s="126"/>
      <c r="R49" s="126"/>
      <c r="S49" s="556">
        <f t="shared" si="45"/>
        <v>238.65943623669301</v>
      </c>
      <c r="T49" s="66">
        <f t="shared" si="46"/>
        <v>0.8402135665952748</v>
      </c>
      <c r="U49" s="19"/>
      <c r="V49" s="112">
        <f>网约车!V37-网约车!V39</f>
        <v>10.172865910180995</v>
      </c>
      <c r="W49" s="19">
        <f t="shared" si="51"/>
        <v>-0.35546822591183969</v>
      </c>
      <c r="X49" s="112">
        <f>网约车!X37-网约车!X39</f>
        <v>10.8848531041738</v>
      </c>
      <c r="Y49" s="19">
        <f t="shared" si="52"/>
        <v>0.12852143685256223</v>
      </c>
      <c r="Z49" s="112">
        <f>网约车!Z37-网约车!Z39</f>
        <v>12.883233491928301</v>
      </c>
      <c r="AA49" s="19">
        <f t="shared" si="53"/>
        <v>3.1818847184836407E-2</v>
      </c>
      <c r="AB49" s="112">
        <f>网约车!AB37-网约车!AB39</f>
        <v>14.966881330183099</v>
      </c>
      <c r="AC49" s="19">
        <f t="shared" si="54"/>
        <v>0.13210373020182109</v>
      </c>
      <c r="AD49" s="112">
        <f>网约车!AD37-网约车!AD39</f>
        <v>19.852056747684408</v>
      </c>
      <c r="AE49" s="19">
        <f t="shared" si="55"/>
        <v>0.37350387067993429</v>
      </c>
      <c r="AF49" s="112">
        <f>网约车!AF37-网约车!AF39</f>
        <v>18.332672529737202</v>
      </c>
      <c r="AG49" s="19">
        <f t="shared" si="56"/>
        <v>0.53145583736318924</v>
      </c>
      <c r="AH49" s="112">
        <f>网约车!AH37-网约车!AH39</f>
        <v>20.608222539272795</v>
      </c>
      <c r="AI49" s="19">
        <f t="shared" si="57"/>
        <v>0.43872194662999453</v>
      </c>
      <c r="AJ49" s="112">
        <f>网约车!AJ37-网约车!AJ39</f>
        <v>21.990376595064603</v>
      </c>
      <c r="AK49" s="19">
        <f t="shared" si="58"/>
        <v>0.5863896804758848</v>
      </c>
      <c r="AL49" s="112">
        <f>网约车!AL37-网约车!AL39</f>
        <v>20.513566303657093</v>
      </c>
      <c r="AM49" s="19">
        <f t="shared" si="59"/>
        <v>0.22546003175703477</v>
      </c>
      <c r="AN49" s="112">
        <f>网约车!AN37-网约车!AN39</f>
        <v>32.512518655349993</v>
      </c>
      <c r="AO49" s="19">
        <f t="shared" si="60"/>
        <v>0.90423295680258731</v>
      </c>
      <c r="AP49" s="112">
        <f>网约车!AP37-网约车!AP39</f>
        <v>33.340134657392994</v>
      </c>
      <c r="AQ49" s="19">
        <f t="shared" si="61"/>
        <v>0.91862212939164389</v>
      </c>
      <c r="AR49" s="112">
        <f>网约车!AR37-网约车!AR39</f>
        <v>36.235499801841996</v>
      </c>
      <c r="AS49" s="19">
        <f t="shared" si="62"/>
        <v>0.80509602837763916</v>
      </c>
      <c r="AT49" s="112">
        <f t="shared" si="47"/>
        <v>252.29288166646731</v>
      </c>
      <c r="AU49" s="19">
        <f t="shared" si="48"/>
        <v>0.42530643150738645</v>
      </c>
      <c r="AV49" s="20"/>
      <c r="AW49" s="540">
        <f t="shared" si="49"/>
        <v>156.93557100097004</v>
      </c>
      <c r="AX49" s="112">
        <v>15.7833427600569</v>
      </c>
      <c r="AY49" s="19"/>
      <c r="AZ49" s="112">
        <v>9.6452337977128497</v>
      </c>
      <c r="BA49" s="19"/>
      <c r="BB49" s="112">
        <v>12.485945112437401</v>
      </c>
      <c r="BC49" s="19"/>
      <c r="BD49" s="112">
        <v>13.2204151712449</v>
      </c>
      <c r="BE49" s="19"/>
      <c r="BF49" s="112">
        <v>14.4535863141448</v>
      </c>
      <c r="BG49" s="19"/>
      <c r="BH49" s="112">
        <v>11.970748409762701</v>
      </c>
      <c r="BI49" s="19"/>
      <c r="BJ49" s="112">
        <v>14.3239787142642</v>
      </c>
      <c r="BK49" s="19"/>
      <c r="BL49" s="112">
        <v>13.861900935001</v>
      </c>
      <c r="BM49" s="19"/>
      <c r="BN49" s="112">
        <v>16.739482130841299</v>
      </c>
      <c r="BO49" s="19"/>
      <c r="BP49" s="112">
        <v>17.0738136524756</v>
      </c>
      <c r="BQ49" s="19"/>
      <c r="BR49" s="112">
        <v>17.377124003028399</v>
      </c>
      <c r="BS49" s="19"/>
      <c r="BT49" s="112">
        <v>20.074001178989501</v>
      </c>
      <c r="BU49" s="19"/>
      <c r="BV49" s="112">
        <f t="shared" si="50"/>
        <v>177.00957217995955</v>
      </c>
      <c r="BW49" s="19"/>
      <c r="BX49" s="23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18"/>
    </row>
    <row r="50" spans="1:89" s="11" customFormat="1" ht="27" customHeight="1">
      <c r="A50" s="716" t="s">
        <v>101</v>
      </c>
      <c r="B50" s="17" t="s">
        <v>645</v>
      </c>
      <c r="C50" s="112">
        <f>C51+C52+C53+C54</f>
        <v>300.58169754045389</v>
      </c>
      <c r="D50" s="19">
        <f t="shared" si="38"/>
        <v>0.68061628916341754</v>
      </c>
      <c r="E50" s="112">
        <f>E51+E52+E53+E54</f>
        <v>314.28657107888199</v>
      </c>
      <c r="F50" s="19">
        <f t="shared" si="39"/>
        <v>0.65661633424879939</v>
      </c>
      <c r="G50" s="112">
        <f>G51+G52+G53+G54</f>
        <v>289.87743581915601</v>
      </c>
      <c r="H50" s="19">
        <f t="shared" si="40"/>
        <v>0.644281786284014</v>
      </c>
      <c r="I50" s="112">
        <f>I51+I52+I53+I54</f>
        <v>283.65048010719386</v>
      </c>
      <c r="J50" s="19">
        <f t="shared" si="41"/>
        <v>0.54756155466723322</v>
      </c>
      <c r="K50" s="112">
        <f>K51+K52+K53+K54</f>
        <v>290.05503219211391</v>
      </c>
      <c r="L50" s="19">
        <f t="shared" si="42"/>
        <v>0.57813514963497292</v>
      </c>
      <c r="M50" s="112">
        <f>M51+M52+M53+M54</f>
        <v>285.22800877616601</v>
      </c>
      <c r="N50" s="19">
        <f t="shared" si="43"/>
        <v>0.61610718177790558</v>
      </c>
      <c r="O50" s="112">
        <f>O51+O52+O53+O54</f>
        <v>287.42159869766613</v>
      </c>
      <c r="P50" s="19">
        <f t="shared" si="44"/>
        <v>-4.7958739375717485E-3</v>
      </c>
      <c r="Q50" s="126"/>
      <c r="R50" s="126"/>
      <c r="S50" s="556">
        <f t="shared" si="45"/>
        <v>2051.1008242116318</v>
      </c>
      <c r="T50" s="66">
        <f t="shared" si="46"/>
        <v>0.19246369801931817</v>
      </c>
      <c r="U50" s="19"/>
      <c r="V50" s="112">
        <f>V51+V52+V53+V54</f>
        <v>178.85206723188335</v>
      </c>
      <c r="W50" s="19">
        <f t="shared" si="51"/>
        <v>1.9969481726509697E-2</v>
      </c>
      <c r="X50" s="112">
        <f>X51+X52+X53+X54</f>
        <v>189.71596777198067</v>
      </c>
      <c r="Y50" s="19">
        <f t="shared" si="52"/>
        <v>2.8170127785833721E-2</v>
      </c>
      <c r="Z50" s="112">
        <f>Z51+Z52+Z53+Z54</f>
        <v>176.29425700461172</v>
      </c>
      <c r="AA50" s="19">
        <f t="shared" si="53"/>
        <v>1.7048252017154875E-2</v>
      </c>
      <c r="AB50" s="112">
        <f>AB51+AB52+AB53+AB54</f>
        <v>183.28865772850389</v>
      </c>
      <c r="AC50" s="19">
        <f t="shared" si="54"/>
        <v>3.3929661186270499E-2</v>
      </c>
      <c r="AD50" s="112">
        <f>AD51+AD52+AD53+AD54</f>
        <v>183.79606604618397</v>
      </c>
      <c r="AE50" s="19">
        <f t="shared" si="55"/>
        <v>-2.0155135099491406E-2</v>
      </c>
      <c r="AF50" s="112">
        <f>AF51+AF52+AF53+AF54</f>
        <v>176.49077486456193</v>
      </c>
      <c r="AG50" s="19">
        <f t="shared" si="56"/>
        <v>1.4505031678460067E-3</v>
      </c>
      <c r="AH50" s="112">
        <f>AH51+AH52+AH53+AH54</f>
        <v>288.8066791230691</v>
      </c>
      <c r="AI50" s="19">
        <f t="shared" si="57"/>
        <v>0.58571155506866668</v>
      </c>
      <c r="AJ50" s="112">
        <f>AJ51+AJ52+AJ53+AJ54</f>
        <v>342.80858309656708</v>
      </c>
      <c r="AK50" s="19">
        <f t="shared" si="58"/>
        <v>1.021137950395385</v>
      </c>
      <c r="AL50" s="112">
        <f>AL51+AL52+AL53+AL54</f>
        <v>320.10785693565634</v>
      </c>
      <c r="AM50" s="19">
        <f t="shared" si="59"/>
        <v>0.96381248359650429</v>
      </c>
      <c r="AN50" s="112">
        <f>AN51+AN52+AN53+AN54</f>
        <v>293.65255191979179</v>
      </c>
      <c r="AO50" s="19">
        <f t="shared" si="60"/>
        <v>0.70647768175143755</v>
      </c>
      <c r="AP50" s="112">
        <f>AP51+AP52+AP53+AP54</f>
        <v>278.97639612193103</v>
      </c>
      <c r="AQ50" s="19">
        <f t="shared" si="61"/>
        <v>0.7644383187152326</v>
      </c>
      <c r="AR50" s="112">
        <f>AR51+AR52+AR53+AR54</f>
        <v>289.1094338051991</v>
      </c>
      <c r="AS50" s="19">
        <f t="shared" si="62"/>
        <v>0.8102052904705388</v>
      </c>
      <c r="AT50" s="112">
        <f t="shared" si="47"/>
        <v>2901.8992916499396</v>
      </c>
      <c r="AU50" s="19">
        <f t="shared" si="48"/>
        <v>0.39585429176457132</v>
      </c>
      <c r="AV50" s="20"/>
      <c r="AW50" s="540">
        <f t="shared" si="49"/>
        <v>1919.2305570335632</v>
      </c>
      <c r="AX50" s="540">
        <f>AX51+AX52+AX53+AX54</f>
        <v>175.35041041535789</v>
      </c>
      <c r="AY50" s="20"/>
      <c r="AZ50" s="540">
        <f>AZ51+AZ52+AZ53+AZ54</f>
        <v>184.51807015686632</v>
      </c>
      <c r="BA50" s="20"/>
      <c r="BB50" s="540">
        <f>BB51+BB52+BB53+BB54</f>
        <v>173.33912786827946</v>
      </c>
      <c r="BC50" s="20"/>
      <c r="BD50" s="540">
        <f>BD51+BD52+BD53+BD54</f>
        <v>177.27381717457374</v>
      </c>
      <c r="BE50" s="20"/>
      <c r="BF50" s="540">
        <f>BF51+BF52+BF53+BF54</f>
        <v>187.57669977159725</v>
      </c>
      <c r="BG50" s="20"/>
      <c r="BH50" s="540">
        <f>BH51+BH52+BH53+BH54</f>
        <v>176.23514522812272</v>
      </c>
      <c r="BI50" s="20"/>
      <c r="BJ50" s="540">
        <f>BJ51+BJ52+BJ53+BJ54</f>
        <v>182.13065181994136</v>
      </c>
      <c r="BK50" s="20"/>
      <c r="BL50" s="540">
        <f>BL51+BL52+BL53+BL54</f>
        <v>169.61167001465938</v>
      </c>
      <c r="BM50" s="20"/>
      <c r="BN50" s="540">
        <f>BN51+BN52+BN53+BN54</f>
        <v>163.00327022538036</v>
      </c>
      <c r="BO50" s="20"/>
      <c r="BP50" s="540">
        <f>BP51+BP52+BP53+BP54</f>
        <v>172.08109725666174</v>
      </c>
      <c r="BQ50" s="20"/>
      <c r="BR50" s="540">
        <f>BR51+BR52+BR53+BR54</f>
        <v>158.11059710212277</v>
      </c>
      <c r="BS50" s="20"/>
      <c r="BT50" s="540">
        <f>BT51+BT52+BT53+BT54</f>
        <v>159.71085452415673</v>
      </c>
      <c r="BU50" s="20"/>
      <c r="BV50" s="540">
        <f t="shared" si="50"/>
        <v>2078.9414115577201</v>
      </c>
      <c r="BW50" s="20"/>
      <c r="BX50" s="22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</row>
    <row r="51" spans="1:89" s="12" customFormat="1" ht="27" customHeight="1">
      <c r="A51" s="597"/>
      <c r="B51" s="17" t="s">
        <v>646</v>
      </c>
      <c r="C51" s="112">
        <f>班线包车!C36</f>
        <v>133.66829999999999</v>
      </c>
      <c r="D51" s="19">
        <f t="shared" si="38"/>
        <v>-0.18740353067838411</v>
      </c>
      <c r="E51" s="112">
        <f>班线包车!E36</f>
        <v>143.6103</v>
      </c>
      <c r="F51" s="19">
        <f t="shared" si="39"/>
        <v>-0.16830147025182562</v>
      </c>
      <c r="G51" s="112">
        <f>班线包车!G36</f>
        <v>139.53819999999999</v>
      </c>
      <c r="H51" s="19">
        <f t="shared" si="40"/>
        <v>-0.11687813596480123</v>
      </c>
      <c r="I51" s="112">
        <f>班线包车!I36</f>
        <v>141.17099999999999</v>
      </c>
      <c r="J51" s="19">
        <f t="shared" si="41"/>
        <v>-0.12899505979517323</v>
      </c>
      <c r="K51" s="112">
        <f>班线包车!K36</f>
        <v>140.92570000000001</v>
      </c>
      <c r="L51" s="19">
        <f t="shared" si="42"/>
        <v>-0.13831997534662677</v>
      </c>
      <c r="M51" s="112">
        <f>班线包车!M36</f>
        <v>134.72569999999999</v>
      </c>
      <c r="N51" s="19">
        <f t="shared" si="43"/>
        <v>-0.16378184021038644</v>
      </c>
      <c r="O51" s="112">
        <f>班线包车!O36</f>
        <v>137.6465</v>
      </c>
      <c r="P51" s="19">
        <f t="shared" si="44"/>
        <v>-0.17634601886463896</v>
      </c>
      <c r="Q51" s="126"/>
      <c r="R51" s="126"/>
      <c r="S51" s="556">
        <f t="shared" si="45"/>
        <v>971.28569999999991</v>
      </c>
      <c r="T51" s="66">
        <f t="shared" si="46"/>
        <v>-0.25964055488520188</v>
      </c>
      <c r="U51" s="19"/>
      <c r="V51" s="112">
        <f>班线包车!V36</f>
        <v>164.49529999999999</v>
      </c>
      <c r="W51" s="19">
        <f t="shared" si="51"/>
        <v>4.5928044452894001E-2</v>
      </c>
      <c r="X51" s="112">
        <f>班线包车!X36</f>
        <v>172.6711</v>
      </c>
      <c r="Y51" s="19">
        <f t="shared" si="52"/>
        <v>3.8111751263588012E-2</v>
      </c>
      <c r="Z51" s="112">
        <f>班线包车!Z36</f>
        <v>158.00559999999999</v>
      </c>
      <c r="AA51" s="19">
        <f t="shared" si="53"/>
        <v>1.1133594170957162E-2</v>
      </c>
      <c r="AB51" s="112">
        <f>班线包车!AB36</f>
        <v>162.07830000000001</v>
      </c>
      <c r="AC51" s="19">
        <f t="shared" si="54"/>
        <v>1.3550628660621067E-2</v>
      </c>
      <c r="AD51" s="112">
        <f>班线包车!AD36</f>
        <v>163.54759999999999</v>
      </c>
      <c r="AE51" s="19">
        <f t="shared" si="55"/>
        <v>-3.6223330750260074E-2</v>
      </c>
      <c r="AF51" s="112">
        <f>班线包车!AF36</f>
        <v>161.1131</v>
      </c>
      <c r="AG51" s="19">
        <f t="shared" si="56"/>
        <v>4.0808110269148212E-3</v>
      </c>
      <c r="AH51" s="112">
        <f>班线包车!AH36</f>
        <v>167.11689999999999</v>
      </c>
      <c r="AI51" s="19">
        <f t="shared" si="57"/>
        <v>8.2966397130956882E-3</v>
      </c>
      <c r="AJ51" s="112">
        <f>班线包车!AJ36</f>
        <v>162.88310000000001</v>
      </c>
      <c r="AK51" s="19">
        <f t="shared" si="58"/>
        <v>4.9889424666646587E-2</v>
      </c>
      <c r="AL51" s="112">
        <f>班线包车!AL36</f>
        <v>136.80439999999999</v>
      </c>
      <c r="AM51" s="19">
        <f t="shared" si="59"/>
        <v>-7.2231381306741782E-2</v>
      </c>
      <c r="AN51" s="112">
        <f>班线包车!AN36</f>
        <v>145.87379999999999</v>
      </c>
      <c r="AO51" s="19">
        <f t="shared" si="60"/>
        <v>-6.6158456368835883E-2</v>
      </c>
      <c r="AP51" s="112">
        <f>班线包车!AP36</f>
        <v>133.74930000000001</v>
      </c>
      <c r="AQ51" s="19">
        <f t="shared" si="61"/>
        <v>-6.3262175904525764E-2</v>
      </c>
      <c r="AR51" s="112">
        <f>班线包车!AR36</f>
        <v>132.95240000000001</v>
      </c>
      <c r="AS51" s="19">
        <f t="shared" si="62"/>
        <v>-7.8965744656088743E-2</v>
      </c>
      <c r="AT51" s="112">
        <f t="shared" si="47"/>
        <v>1861.2909</v>
      </c>
      <c r="AU51" s="19">
        <f t="shared" si="48"/>
        <v>-1.0801780618646006E-2</v>
      </c>
      <c r="AV51" s="20"/>
      <c r="AW51" s="540">
        <f t="shared" si="49"/>
        <v>1737.2645</v>
      </c>
      <c r="AX51" s="112">
        <v>157.27209999999999</v>
      </c>
      <c r="AY51" s="19"/>
      <c r="AZ51" s="112">
        <v>166.33189999999999</v>
      </c>
      <c r="BA51" s="19"/>
      <c r="BB51" s="112">
        <v>156.26580000000001</v>
      </c>
      <c r="BC51" s="19"/>
      <c r="BD51" s="112">
        <v>159.91139999999999</v>
      </c>
      <c r="BE51" s="19"/>
      <c r="BF51" s="112">
        <v>169.69450000000001</v>
      </c>
      <c r="BG51" s="19"/>
      <c r="BH51" s="112">
        <v>160.45830000000001</v>
      </c>
      <c r="BI51" s="19"/>
      <c r="BJ51" s="112">
        <v>165.74180000000001</v>
      </c>
      <c r="BK51" s="19"/>
      <c r="BL51" s="112">
        <v>155.1431</v>
      </c>
      <c r="BM51" s="19"/>
      <c r="BN51" s="112">
        <v>147.45529999999999</v>
      </c>
      <c r="BO51" s="19"/>
      <c r="BP51" s="112">
        <v>156.20830000000001</v>
      </c>
      <c r="BQ51" s="19"/>
      <c r="BR51" s="112">
        <v>142.78200000000001</v>
      </c>
      <c r="BS51" s="19"/>
      <c r="BT51" s="112">
        <v>144.35120000000001</v>
      </c>
      <c r="BU51" s="19"/>
      <c r="BV51" s="112">
        <f t="shared" si="50"/>
        <v>1881.6157000000001</v>
      </c>
      <c r="BW51" s="19"/>
      <c r="BX51" s="23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18"/>
    </row>
    <row r="52" spans="1:89" s="12" customFormat="1" ht="27" customHeight="1">
      <c r="A52" s="597"/>
      <c r="B52" s="17" t="s">
        <v>647</v>
      </c>
      <c r="C52" s="112">
        <f>公交!C41-公交!C43</f>
        <v>8.1999999999999318</v>
      </c>
      <c r="D52" s="19">
        <f t="shared" si="38"/>
        <v>-0.17670682730923737</v>
      </c>
      <c r="E52" s="112">
        <f>公交!E41-公交!E43</f>
        <v>8.2300000000000182</v>
      </c>
      <c r="F52" s="19">
        <f t="shared" si="39"/>
        <v>-0.17535070140280529</v>
      </c>
      <c r="G52" s="112">
        <f>公交!G41-公交!G43</f>
        <v>8.2699999999999818</v>
      </c>
      <c r="H52" s="19">
        <f t="shared" si="40"/>
        <v>-0.17051153460381552</v>
      </c>
      <c r="I52" s="112">
        <f>公交!I41-公交!I43</f>
        <v>8.2799999999999727</v>
      </c>
      <c r="J52" s="19">
        <f t="shared" si="41"/>
        <v>-0.17034068136272029</v>
      </c>
      <c r="K52" s="112">
        <f>公交!K41-公交!K43</f>
        <v>8.2899999999999636</v>
      </c>
      <c r="L52" s="19">
        <f t="shared" si="42"/>
        <v>-0.17100000000000359</v>
      </c>
      <c r="M52" s="112">
        <f>公交!M41-公交!M43</f>
        <v>8.2999999999999545</v>
      </c>
      <c r="N52" s="19">
        <f t="shared" si="43"/>
        <v>0.20289855072463503</v>
      </c>
      <c r="O52" s="112">
        <f>公交!O41-公交!O43</f>
        <v>8.32000000000005</v>
      </c>
      <c r="P52" s="19">
        <f t="shared" si="44"/>
        <v>0.12432432432431728</v>
      </c>
      <c r="Q52" s="126"/>
      <c r="R52" s="126"/>
      <c r="S52" s="556">
        <f t="shared" si="45"/>
        <v>57.889999999999873</v>
      </c>
      <c r="T52" s="66">
        <f t="shared" si="46"/>
        <v>-0.20030390937975018</v>
      </c>
      <c r="U52" s="19"/>
      <c r="V52" s="112">
        <f>公交!V41-公交!V43</f>
        <v>9.9599999999999227</v>
      </c>
      <c r="W52" s="19">
        <f t="shared" si="51"/>
        <v>-2.1611001964634502E-2</v>
      </c>
      <c r="X52" s="112">
        <f>公交!X41-公交!X43</f>
        <v>9.9800000000000182</v>
      </c>
      <c r="Y52" s="19">
        <f t="shared" si="52"/>
        <v>-1.6748768472904629E-2</v>
      </c>
      <c r="Z52" s="112">
        <f>公交!Z41-公交!Z43</f>
        <v>9.9700000000000273</v>
      </c>
      <c r="AA52" s="19">
        <f t="shared" si="53"/>
        <v>-1.7733990147780543E-2</v>
      </c>
      <c r="AB52" s="112">
        <f>公交!AB41-公交!AB43</f>
        <v>9.9799999999999045</v>
      </c>
      <c r="AC52" s="19">
        <f t="shared" si="54"/>
        <v>-1.7716535433080272E-2</v>
      </c>
      <c r="AD52" s="112">
        <f>公交!AD41-公交!AD43</f>
        <v>10</v>
      </c>
      <c r="AE52" s="19">
        <f t="shared" si="55"/>
        <v>-1.5748031496062964E-2</v>
      </c>
      <c r="AF52" s="112">
        <f>公交!AF41-公交!AF43</f>
        <v>6.8999999999999773</v>
      </c>
      <c r="AG52" s="19">
        <f t="shared" si="56"/>
        <v>-0.32086614173228567</v>
      </c>
      <c r="AH52" s="112">
        <f>公交!AH41-公交!AH43</f>
        <v>7.4000000000000909</v>
      </c>
      <c r="AI52" s="19">
        <f t="shared" si="57"/>
        <v>-0.27734374999999112</v>
      </c>
      <c r="AJ52" s="112">
        <f>公交!AJ41-公交!AJ43</f>
        <v>8.2000000000000455</v>
      </c>
      <c r="AK52" s="19">
        <f t="shared" si="58"/>
        <v>-0.19999999999999551</v>
      </c>
      <c r="AL52" s="112">
        <f>公交!AL41-公交!AL43</f>
        <v>8.17999999999995</v>
      </c>
      <c r="AM52" s="19">
        <f t="shared" si="59"/>
        <v>-0.18200000000000505</v>
      </c>
      <c r="AN52" s="112">
        <f>公交!AN41-公交!AN43</f>
        <v>8.1899999999999409</v>
      </c>
      <c r="AO52" s="19">
        <f t="shared" si="60"/>
        <v>-0.18263473053892798</v>
      </c>
      <c r="AP52" s="112">
        <f>公交!AP41-公交!AP43</f>
        <v>8.2100000000000364</v>
      </c>
      <c r="AQ52" s="19">
        <f t="shared" si="61"/>
        <v>-0.17321248741188455</v>
      </c>
      <c r="AR52" s="112">
        <f>公交!AR41-公交!AR43</f>
        <v>8.2100000000000364</v>
      </c>
      <c r="AS52" s="19">
        <f t="shared" si="62"/>
        <v>-0.17321248741188455</v>
      </c>
      <c r="AT52" s="112">
        <f t="shared" si="47"/>
        <v>105.17999999999995</v>
      </c>
      <c r="AU52" s="19">
        <f t="shared" si="48"/>
        <v>-0.13310805241902302</v>
      </c>
      <c r="AV52" s="20"/>
      <c r="AW52" s="540">
        <f t="shared" si="49"/>
        <v>111.39999999999995</v>
      </c>
      <c r="AX52" s="112">
        <v>10.1799999999999</v>
      </c>
      <c r="AY52" s="19"/>
      <c r="AZ52" s="112">
        <v>10.15</v>
      </c>
      <c r="BA52" s="19"/>
      <c r="BB52" s="112">
        <v>10.15</v>
      </c>
      <c r="BC52" s="19"/>
      <c r="BD52" s="112">
        <v>10.16</v>
      </c>
      <c r="BE52" s="19"/>
      <c r="BF52" s="112">
        <v>10.16</v>
      </c>
      <c r="BG52" s="19"/>
      <c r="BH52" s="112">
        <v>10.16</v>
      </c>
      <c r="BI52" s="19"/>
      <c r="BJ52" s="112">
        <v>10.24</v>
      </c>
      <c r="BK52" s="19"/>
      <c r="BL52" s="112">
        <v>10.25</v>
      </c>
      <c r="BM52" s="19"/>
      <c r="BN52" s="112">
        <v>10</v>
      </c>
      <c r="BO52" s="19"/>
      <c r="BP52" s="112">
        <v>10.02</v>
      </c>
      <c r="BQ52" s="19"/>
      <c r="BR52" s="112">
        <v>9.9300000000000601</v>
      </c>
      <c r="BS52" s="19"/>
      <c r="BT52" s="112">
        <v>9.9300000000000601</v>
      </c>
      <c r="BU52" s="19"/>
      <c r="BV52" s="112">
        <f t="shared" si="50"/>
        <v>121.33000000000001</v>
      </c>
      <c r="BW52" s="19"/>
      <c r="BX52" s="23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18"/>
    </row>
    <row r="53" spans="1:89" s="12" customFormat="1" ht="27" customHeight="1">
      <c r="A53" s="597"/>
      <c r="B53" s="17" t="s">
        <v>648</v>
      </c>
      <c r="C53" s="112">
        <f>出租!C41-出租!C43</f>
        <v>125.29999999999995</v>
      </c>
      <c r="D53" s="19">
        <f t="shared" si="38"/>
        <v>47.945312500001023</v>
      </c>
      <c r="E53" s="112">
        <f>出租!E41-出租!E43</f>
        <v>128.78999999999996</v>
      </c>
      <c r="F53" s="19">
        <f t="shared" si="39"/>
        <v>54.512931034484268</v>
      </c>
      <c r="G53" s="112">
        <f>出租!G41-出租!G43</f>
        <v>105.59000000000003</v>
      </c>
      <c r="H53" s="19">
        <f t="shared" si="40"/>
        <v>43.9319148936166</v>
      </c>
      <c r="I53" s="112">
        <f>出租!I41-出租!I43</f>
        <v>98.849999999999909</v>
      </c>
      <c r="J53" s="19">
        <f t="shared" si="41"/>
        <v>44.763888888889518</v>
      </c>
      <c r="K53" s="112">
        <f>出租!K41-出租!K43</f>
        <v>102.39999999999998</v>
      </c>
      <c r="L53" s="19">
        <f t="shared" si="42"/>
        <v>43.912280701754916</v>
      </c>
      <c r="M53" s="112">
        <f>出租!M41-出租!M43</f>
        <v>100.78000000000009</v>
      </c>
      <c r="N53" s="19">
        <f t="shared" si="43"/>
        <v>45.657407407408137</v>
      </c>
      <c r="O53" s="112">
        <f>出租!O41-出租!O43</f>
        <v>96.82000000000005</v>
      </c>
      <c r="P53" s="19">
        <f t="shared" si="44"/>
        <v>8.372509514215376E-2</v>
      </c>
      <c r="Q53" s="126"/>
      <c r="R53" s="126"/>
      <c r="S53" s="556">
        <f t="shared" si="45"/>
        <v>758.53</v>
      </c>
      <c r="T53" s="66">
        <f t="shared" si="46"/>
        <v>2.1405208462716865</v>
      </c>
      <c r="U53" s="19"/>
      <c r="V53" s="112">
        <f>出租!V41-出租!V43</f>
        <v>2.5599999999999454</v>
      </c>
      <c r="W53" s="19">
        <f t="shared" si="51"/>
        <v>-8.2437275985669523E-2</v>
      </c>
      <c r="X53" s="112">
        <f>出租!X41-出租!X43</f>
        <v>2.3199999999999363</v>
      </c>
      <c r="Y53" s="19">
        <f t="shared" si="52"/>
        <v>-0.6094276094276162</v>
      </c>
      <c r="Z53" s="112">
        <f>出租!Z41-出租!Z43</f>
        <v>2.3500000000000227</v>
      </c>
      <c r="AA53" s="19">
        <f t="shared" si="53"/>
        <v>-8.5603112840436646E-2</v>
      </c>
      <c r="AB53" s="112">
        <f>出租!AB41-出租!AB43</f>
        <v>2.1599999999999682</v>
      </c>
      <c r="AC53" s="19">
        <f t="shared" si="54"/>
        <v>-0.10743801652896467</v>
      </c>
      <c r="AD53" s="112">
        <f>出租!AD41-出租!AD43</f>
        <v>2.2799999999999727</v>
      </c>
      <c r="AE53" s="19">
        <f t="shared" si="55"/>
        <v>-2.1459227467793385E-2</v>
      </c>
      <c r="AF53" s="112">
        <f>出租!AF41-出租!AF43</f>
        <v>2.1599999999999682</v>
      </c>
      <c r="AG53" s="19">
        <f t="shared" si="56"/>
        <v>-8.8607594936722323E-2</v>
      </c>
      <c r="AH53" s="112">
        <f>出租!AH41-出租!AH43</f>
        <v>89.340000000000032</v>
      </c>
      <c r="AI53" s="19">
        <f t="shared" si="57"/>
        <v>35.765432098766205</v>
      </c>
      <c r="AJ53" s="112">
        <f>出租!AJ41-出租!AJ43</f>
        <v>138.36000000000001</v>
      </c>
      <c r="AK53" s="19">
        <f t="shared" si="58"/>
        <v>59.684210526316591</v>
      </c>
      <c r="AL53" s="112">
        <f>出租!AL41-出租!AL43</f>
        <v>143.74</v>
      </c>
      <c r="AM53" s="19">
        <f t="shared" si="59"/>
        <v>68.439613526572074</v>
      </c>
      <c r="AN53" s="112">
        <f>出租!AN41-出租!AN43</f>
        <v>113.57999999999993</v>
      </c>
      <c r="AO53" s="19">
        <f t="shared" si="60"/>
        <v>52.829383886255634</v>
      </c>
      <c r="AP53" s="112">
        <f>出租!AP41-出租!AP43</f>
        <v>112.75</v>
      </c>
      <c r="AQ53" s="19">
        <f t="shared" si="61"/>
        <v>53.733009708736269</v>
      </c>
      <c r="AR53" s="112">
        <f>出租!AR41-出租!AR43</f>
        <v>116.96000000000004</v>
      </c>
      <c r="AS53" s="19">
        <f t="shared" si="62"/>
        <v>52.898617511521749</v>
      </c>
      <c r="AT53" s="112">
        <f t="shared" si="47"/>
        <v>728.55999999999983</v>
      </c>
      <c r="AU53" s="19">
        <f t="shared" si="48"/>
        <v>22.09955611921389</v>
      </c>
      <c r="AV53" s="20"/>
      <c r="AW53" s="540">
        <f t="shared" si="49"/>
        <v>29.36999999999977</v>
      </c>
      <c r="AX53" s="112">
        <v>2.7899999999999601</v>
      </c>
      <c r="AY53" s="19"/>
      <c r="AZ53" s="112">
        <v>5.93999999999994</v>
      </c>
      <c r="BA53" s="19"/>
      <c r="BB53" s="112">
        <v>2.5699999999999399</v>
      </c>
      <c r="BC53" s="19"/>
      <c r="BD53" s="112">
        <v>2.4200000000000701</v>
      </c>
      <c r="BE53" s="19"/>
      <c r="BF53" s="112">
        <v>2.3299999999999299</v>
      </c>
      <c r="BG53" s="19"/>
      <c r="BH53" s="112">
        <v>2.37</v>
      </c>
      <c r="BI53" s="19"/>
      <c r="BJ53" s="112">
        <v>2.42999999999995</v>
      </c>
      <c r="BK53" s="19"/>
      <c r="BL53" s="112">
        <v>2.2799999999999701</v>
      </c>
      <c r="BM53" s="19"/>
      <c r="BN53" s="112">
        <v>2.0699999999999399</v>
      </c>
      <c r="BO53" s="19"/>
      <c r="BP53" s="112">
        <v>2.1100000000000101</v>
      </c>
      <c r="BQ53" s="19"/>
      <c r="BR53" s="112">
        <v>2.06000000000006</v>
      </c>
      <c r="BS53" s="19"/>
      <c r="BT53" s="112">
        <v>2.16999999999996</v>
      </c>
      <c r="BU53" s="19"/>
      <c r="BV53" s="112">
        <f t="shared" si="50"/>
        <v>31.539999999999729</v>
      </c>
      <c r="BW53" s="19"/>
      <c r="BX53" s="23"/>
      <c r="BY53" s="24"/>
      <c r="BZ53" s="24"/>
      <c r="CA53" s="24"/>
      <c r="CB53" s="24"/>
      <c r="CC53" s="24"/>
      <c r="CD53" s="24"/>
      <c r="CE53" s="137"/>
      <c r="CF53" s="24"/>
      <c r="CG53" s="137"/>
      <c r="CH53" s="137"/>
      <c r="CI53" s="137"/>
      <c r="CJ53" s="137"/>
      <c r="CK53" s="18"/>
    </row>
    <row r="54" spans="1:89" s="12" customFormat="1" ht="29.1" customHeight="1">
      <c r="A54" s="598"/>
      <c r="B54" s="17" t="s">
        <v>649</v>
      </c>
      <c r="C54" s="112">
        <f>网约车!C41-网约车!C43</f>
        <v>33.413397540454014</v>
      </c>
      <c r="D54" s="19">
        <f t="shared" si="38"/>
        <v>17.191416397487938</v>
      </c>
      <c r="E54" s="112">
        <f>网约车!E41-网约车!E43</f>
        <v>33.656271078882014</v>
      </c>
      <c r="F54" s="19">
        <f t="shared" si="39"/>
        <v>6.0931947308686469</v>
      </c>
      <c r="G54" s="112">
        <f>网约车!G41-网约车!G43</f>
        <v>36.479235819156003</v>
      </c>
      <c r="H54" s="19">
        <f t="shared" si="40"/>
        <v>5.1117996545906754</v>
      </c>
      <c r="I54" s="112">
        <f>网约车!I41-网约车!I43</f>
        <v>35.349480107194012</v>
      </c>
      <c r="J54" s="19">
        <f t="shared" si="41"/>
        <v>2.8972531365666736</v>
      </c>
      <c r="K54" s="112">
        <f>网约车!K41-网约车!K43</f>
        <v>38.439332192113994</v>
      </c>
      <c r="L54" s="19">
        <f t="shared" si="42"/>
        <v>3.8239312270800339</v>
      </c>
      <c r="M54" s="112">
        <f>网约车!M41-网约车!M43</f>
        <v>41.422308776166005</v>
      </c>
      <c r="N54" s="19">
        <f t="shared" si="43"/>
        <v>5.556574952680462</v>
      </c>
      <c r="O54" s="112">
        <f>网约车!O41-网约车!O43</f>
        <v>44.635098697665995</v>
      </c>
      <c r="P54" s="19">
        <f t="shared" si="44"/>
        <v>0.78899774933861422</v>
      </c>
      <c r="Q54" s="126"/>
      <c r="R54" s="126"/>
      <c r="S54" s="556">
        <f t="shared" si="45"/>
        <v>263.39512421163204</v>
      </c>
      <c r="T54" s="66">
        <f t="shared" si="46"/>
        <v>1.7954721447474524</v>
      </c>
      <c r="U54" s="19"/>
      <c r="V54" s="112">
        <f>网约车!V41-网约车!V43</f>
        <v>1.8367672318834991</v>
      </c>
      <c r="W54" s="19">
        <f t="shared" si="51"/>
        <v>-0.64043547033451675</v>
      </c>
      <c r="X54" s="112">
        <f>网约车!X41-网约车!X43</f>
        <v>4.744867771980708</v>
      </c>
      <c r="Y54" s="19">
        <f t="shared" si="52"/>
        <v>1.2635890299449324</v>
      </c>
      <c r="Z54" s="112">
        <f>网约车!Z41-网约车!Z43</f>
        <v>5.9686570046116998</v>
      </c>
      <c r="AA54" s="19">
        <f t="shared" si="53"/>
        <v>0.37105616328654523</v>
      </c>
      <c r="AB54" s="112">
        <f>网约车!AB41-网约车!AB43</f>
        <v>9.0703577285040069</v>
      </c>
      <c r="AC54" s="19">
        <f t="shared" si="54"/>
        <v>0.89660529339173944</v>
      </c>
      <c r="AD54" s="112">
        <f>网约车!AD41-网约车!AD43</f>
        <v>7.9684660461840053</v>
      </c>
      <c r="AE54" s="19">
        <f t="shared" si="55"/>
        <v>0.47777648894924174</v>
      </c>
      <c r="AF54" s="112">
        <f>网约车!AF41-网约车!AF43</f>
        <v>6.3176748645619796</v>
      </c>
      <c r="AG54" s="19">
        <f t="shared" si="56"/>
        <v>0.94578873358086435</v>
      </c>
      <c r="AH54" s="112">
        <f>网约车!AH41-网约车!AH43</f>
        <v>24.949779123069007</v>
      </c>
      <c r="AI54" s="19">
        <f t="shared" si="57"/>
        <v>5.7090006085432634</v>
      </c>
      <c r="AJ54" s="112">
        <f>网约车!AJ41-网约车!AJ43</f>
        <v>33.365483096567004</v>
      </c>
      <c r="AK54" s="19">
        <f t="shared" si="58"/>
        <v>16.211389242719306</v>
      </c>
      <c r="AL54" s="112">
        <f>网约车!AL41-网约车!AL43</f>
        <v>31.383456935656397</v>
      </c>
      <c r="AM54" s="19">
        <f t="shared" si="59"/>
        <v>8.0234978743165275</v>
      </c>
      <c r="AN54" s="112">
        <f>网约车!AN41-网约车!AN43</f>
        <v>26.00875191979199</v>
      </c>
      <c r="AO54" s="19">
        <f t="shared" si="60"/>
        <v>5.9490143698004863</v>
      </c>
      <c r="AP54" s="112">
        <f>网约车!AP41-网约车!AP43</f>
        <v>24.267096121931004</v>
      </c>
      <c r="AQ54" s="19">
        <f t="shared" si="61"/>
        <v>6.2686506875904096</v>
      </c>
      <c r="AR54" s="112">
        <f>网约车!AR41-网约车!AR43</f>
        <v>30.987033805199019</v>
      </c>
      <c r="AS54" s="19">
        <f t="shared" si="62"/>
        <v>8.5062325088624604</v>
      </c>
      <c r="AT54" s="112">
        <f t="shared" si="47"/>
        <v>206.86839164994029</v>
      </c>
      <c r="AU54" s="19">
        <f t="shared" si="48"/>
        <v>3.6533591388217657</v>
      </c>
      <c r="AV54" s="20"/>
      <c r="AW54" s="540">
        <f t="shared" si="49"/>
        <v>41.1960570335632</v>
      </c>
      <c r="AX54" s="112">
        <v>5.1083104153580301</v>
      </c>
      <c r="AY54" s="19"/>
      <c r="AZ54" s="112">
        <v>2.09617015686639</v>
      </c>
      <c r="BA54" s="19"/>
      <c r="BB54" s="112">
        <v>4.3533278682795098</v>
      </c>
      <c r="BC54" s="19"/>
      <c r="BD54" s="112">
        <v>4.7824171745736797</v>
      </c>
      <c r="BE54" s="19"/>
      <c r="BF54" s="112">
        <v>5.3921997715973298</v>
      </c>
      <c r="BG54" s="19"/>
      <c r="BH54" s="112">
        <v>3.2468452281227198</v>
      </c>
      <c r="BI54" s="19"/>
      <c r="BJ54" s="112">
        <v>3.7188518199413898</v>
      </c>
      <c r="BK54" s="19"/>
      <c r="BL54" s="112">
        <v>1.9385700146594</v>
      </c>
      <c r="BM54" s="19"/>
      <c r="BN54" s="112">
        <v>3.4779702253804201</v>
      </c>
      <c r="BO54" s="19"/>
      <c r="BP54" s="112">
        <v>3.7427972566616998</v>
      </c>
      <c r="BQ54" s="19"/>
      <c r="BR54" s="112">
        <v>3.3385971021226299</v>
      </c>
      <c r="BS54" s="19"/>
      <c r="BT54" s="112">
        <v>3.2596545241567001</v>
      </c>
      <c r="BU54" s="19"/>
      <c r="BV54" s="112">
        <f t="shared" si="50"/>
        <v>44.455711557719901</v>
      </c>
      <c r="BW54" s="19"/>
      <c r="BX54" s="23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18"/>
    </row>
    <row r="55" spans="1:89" s="13" customFormat="1" ht="27" customHeight="1">
      <c r="A55" s="716" t="s">
        <v>102</v>
      </c>
      <c r="B55" s="17" t="s">
        <v>645</v>
      </c>
      <c r="C55" s="112">
        <f>C56+C57+C58+C59</f>
        <v>419.82534005515402</v>
      </c>
      <c r="D55" s="19">
        <f t="shared" si="38"/>
        <v>5.2287896974387849E-2</v>
      </c>
      <c r="E55" s="112">
        <f>E56+E57+E58+E59</f>
        <v>428.94346249185503</v>
      </c>
      <c r="F55" s="19">
        <f t="shared" si="39"/>
        <v>4.7366785298590619E-2</v>
      </c>
      <c r="G55" s="112">
        <f>G56+G57+G58+G59</f>
        <v>437.659470083526</v>
      </c>
      <c r="H55" s="19">
        <f t="shared" si="40"/>
        <v>8.9262274201932668E-2</v>
      </c>
      <c r="I55" s="112">
        <f>I56+I57+I58+I59</f>
        <v>445.0464546284129</v>
      </c>
      <c r="J55" s="19">
        <f t="shared" si="41"/>
        <v>0.11233963326529972</v>
      </c>
      <c r="K55" s="112">
        <f>K56+K57+K58+K59</f>
        <v>456.70805851306693</v>
      </c>
      <c r="L55" s="19">
        <f t="shared" si="42"/>
        <v>0.15163410374220776</v>
      </c>
      <c r="M55" s="112">
        <f>M56+M57+M58+M59</f>
        <v>441.79828390538199</v>
      </c>
      <c r="N55" s="19">
        <f t="shared" si="43"/>
        <v>0.11775780901860156</v>
      </c>
      <c r="O55" s="112">
        <f>O56+O57+O58+O59</f>
        <v>424.52813498191199</v>
      </c>
      <c r="P55" s="19">
        <f t="shared" si="44"/>
        <v>3.3554879453925324E-2</v>
      </c>
      <c r="Q55" s="126"/>
      <c r="R55" s="126"/>
      <c r="S55" s="556">
        <f t="shared" si="45"/>
        <v>3054.509204659309</v>
      </c>
      <c r="T55" s="66">
        <f t="shared" si="46"/>
        <v>-5.5445931313569563E-2</v>
      </c>
      <c r="U55" s="19"/>
      <c r="V55" s="112">
        <f>V56+V57+V58+V59</f>
        <v>398.96433405940081</v>
      </c>
      <c r="W55" s="19">
        <f t="shared" si="51"/>
        <v>0.12648784500764143</v>
      </c>
      <c r="X55" s="112">
        <f>X56+X57+X58+X59</f>
        <v>409.54464903101626</v>
      </c>
      <c r="Y55" s="19">
        <f t="shared" si="52"/>
        <v>0.2328374670769886</v>
      </c>
      <c r="Z55" s="112">
        <f>Z56+Z57+Z58+Z59</f>
        <v>401.79438914671397</v>
      </c>
      <c r="AA55" s="19">
        <f t="shared" si="53"/>
        <v>0.20343507472972999</v>
      </c>
      <c r="AB55" s="112">
        <f>AB56+AB57+AB58+AB59</f>
        <v>400.09943125191751</v>
      </c>
      <c r="AC55" s="19">
        <f t="shared" si="54"/>
        <v>0.14703219575317328</v>
      </c>
      <c r="AD55" s="112">
        <f>AD56+AD57+AD58+AD59</f>
        <v>396.57392658745073</v>
      </c>
      <c r="AE55" s="19">
        <f t="shared" si="55"/>
        <v>0.15528646359612219</v>
      </c>
      <c r="AF55" s="112">
        <f>AF56+AF57+AF58+AF59</f>
        <v>395.25403476562036</v>
      </c>
      <c r="AG55" s="19">
        <f t="shared" si="56"/>
        <v>0.16889326696975782</v>
      </c>
      <c r="AH55" s="112">
        <f>AH56+AH57+AH58+AH59</f>
        <v>410.74561537188021</v>
      </c>
      <c r="AI55" s="19">
        <f t="shared" si="57"/>
        <v>0.23239747326674109</v>
      </c>
      <c r="AJ55" s="112">
        <f>AJ56+AJ57+AJ58+AJ59</f>
        <v>420.83447923965173</v>
      </c>
      <c r="AK55" s="19">
        <f t="shared" si="58"/>
        <v>0.11941122095422374</v>
      </c>
      <c r="AL55" s="112">
        <f>AL56+AL57+AL58+AL59</f>
        <v>429.51711033367218</v>
      </c>
      <c r="AM55" s="19">
        <f t="shared" si="59"/>
        <v>1.5392322776952128E-2</v>
      </c>
      <c r="AN55" s="112">
        <f>AN56+AN57+AN58+AN59</f>
        <v>469.45020275849203</v>
      </c>
      <c r="AO55" s="19">
        <f t="shared" si="60"/>
        <v>5.9048808300482092E-2</v>
      </c>
      <c r="AP55" s="112">
        <f>AP56+AP57+AP58+AP59</f>
        <v>428.84099968152515</v>
      </c>
      <c r="AQ55" s="19">
        <f t="shared" si="61"/>
        <v>6.0719149420100926E-2</v>
      </c>
      <c r="AR55" s="112">
        <f>AR56+AR57+AR58+AR59</f>
        <v>416.91677545150901</v>
      </c>
      <c r="AS55" s="19">
        <f t="shared" si="62"/>
        <v>5.997159737842872E-2</v>
      </c>
      <c r="AT55" s="112">
        <f t="shared" si="47"/>
        <v>4978.5359476788499</v>
      </c>
      <c r="AU55" s="19">
        <f t="shared" si="48"/>
        <v>0.12544979214354313</v>
      </c>
      <c r="AV55" s="20"/>
      <c r="AW55" s="540">
        <f t="shared" si="49"/>
        <v>4030.2684135773957</v>
      </c>
      <c r="AX55" s="540">
        <f>AX56+AX57+AX58+AX59</f>
        <v>354.16656808817538</v>
      </c>
      <c r="AY55" s="20"/>
      <c r="AZ55" s="540">
        <f>AZ56+AZ57+AZ58+AZ59</f>
        <v>332.19678989967042</v>
      </c>
      <c r="BA55" s="20"/>
      <c r="BB55" s="540">
        <f>BB56+BB57+BB58+BB59</f>
        <v>333.87292558092491</v>
      </c>
      <c r="BC55" s="20"/>
      <c r="BD55" s="540">
        <f>BD56+BD57+BD58+BD59</f>
        <v>348.81272969779292</v>
      </c>
      <c r="BE55" s="20"/>
      <c r="BF55" s="540">
        <f>BF56+BF57+BF58+BF59</f>
        <v>343.26891129063677</v>
      </c>
      <c r="BG55" s="20"/>
      <c r="BH55" s="540">
        <f>BH56+BH57+BH58+BH59</f>
        <v>338.14382025681272</v>
      </c>
      <c r="BI55" s="20"/>
      <c r="BJ55" s="540">
        <f>BJ56+BJ57+BJ58+BJ59</f>
        <v>333.28988762295046</v>
      </c>
      <c r="BK55" s="20"/>
      <c r="BL55" s="540">
        <f>BL56+BL57+BL58+BL59</f>
        <v>375.94270216526712</v>
      </c>
      <c r="BM55" s="20"/>
      <c r="BN55" s="540">
        <f>BN56+BN57+BN58+BN59</f>
        <v>423.00606445300338</v>
      </c>
      <c r="BO55" s="20"/>
      <c r="BP55" s="540">
        <f>BP56+BP57+BP58+BP59</f>
        <v>443.27532317594159</v>
      </c>
      <c r="BQ55" s="20"/>
      <c r="BR55" s="540">
        <f>BR56+BR57+BR58+BR59</f>
        <v>404.29269134621933</v>
      </c>
      <c r="BS55" s="20"/>
      <c r="BT55" s="540">
        <f>BT56+BT57+BT58+BT59</f>
        <v>393.32825189151021</v>
      </c>
      <c r="BU55" s="20"/>
      <c r="BV55" s="540">
        <f t="shared" si="50"/>
        <v>4423.5966654689055</v>
      </c>
      <c r="BW55" s="20"/>
      <c r="BX55" s="22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</row>
    <row r="56" spans="1:89" ht="27" customHeight="1">
      <c r="A56" s="597"/>
      <c r="B56" s="17" t="s">
        <v>646</v>
      </c>
      <c r="C56" s="112">
        <f>班线包车!C38</f>
        <v>136.70240000000001</v>
      </c>
      <c r="D56" s="19">
        <f t="shared" si="38"/>
        <v>-0.17945590538278278</v>
      </c>
      <c r="E56" s="112">
        <f>班线包车!E38</f>
        <v>146.6421</v>
      </c>
      <c r="F56" s="19">
        <f t="shared" si="39"/>
        <v>-9.7932915565294043E-2</v>
      </c>
      <c r="G56" s="112">
        <f>班线包车!G38</f>
        <v>136.57079999999999</v>
      </c>
      <c r="H56" s="19">
        <f t="shared" si="40"/>
        <v>-0.12673658956732259</v>
      </c>
      <c r="I56" s="112">
        <f>班线包车!I38</f>
        <v>136.31219999999999</v>
      </c>
      <c r="J56" s="19">
        <f t="shared" si="41"/>
        <v>-0.14017110514394071</v>
      </c>
      <c r="K56" s="112">
        <f>班线包车!K38</f>
        <v>142.73339999999999</v>
      </c>
      <c r="L56" s="19">
        <f t="shared" si="42"/>
        <v>-7.2792469744509258E-2</v>
      </c>
      <c r="M56" s="112">
        <f>班线包车!M38</f>
        <v>133.5838</v>
      </c>
      <c r="N56" s="19">
        <f t="shared" si="43"/>
        <v>-0.11236756160524131</v>
      </c>
      <c r="O56" s="112">
        <f>班线包车!O38</f>
        <v>129.17509999999999</v>
      </c>
      <c r="P56" s="19">
        <f t="shared" si="44"/>
        <v>-0.11385337483201485</v>
      </c>
      <c r="Q56" s="126"/>
      <c r="R56" s="126"/>
      <c r="S56" s="556">
        <f t="shared" si="45"/>
        <v>961.71979999999985</v>
      </c>
      <c r="T56" s="66">
        <f t="shared" si="46"/>
        <v>-0.22509674407938807</v>
      </c>
      <c r="U56" s="19"/>
      <c r="V56" s="112">
        <f>班线包车!V38</f>
        <v>166.59970000000001</v>
      </c>
      <c r="W56" s="19">
        <f t="shared" si="51"/>
        <v>0.10327785367701448</v>
      </c>
      <c r="X56" s="112">
        <f>班线包车!X38</f>
        <v>162.56229999999999</v>
      </c>
      <c r="Y56" s="19">
        <f t="shared" si="52"/>
        <v>7.1770558900395853E-2</v>
      </c>
      <c r="Z56" s="112">
        <f>班线包车!Z38</f>
        <v>156.3913</v>
      </c>
      <c r="AA56" s="19">
        <f t="shared" si="53"/>
        <v>0.12775491455194832</v>
      </c>
      <c r="AB56" s="112">
        <f>班线包车!AB38</f>
        <v>158.5341</v>
      </c>
      <c r="AC56" s="19">
        <f t="shared" si="54"/>
        <v>0.12447733690251495</v>
      </c>
      <c r="AD56" s="112">
        <f>班线包车!AD38</f>
        <v>153.93899999999999</v>
      </c>
      <c r="AE56" s="19">
        <f t="shared" si="55"/>
        <v>0.10338435999492535</v>
      </c>
      <c r="AF56" s="112">
        <f>班线包车!AF38</f>
        <v>150.49449999999999</v>
      </c>
      <c r="AG56" s="19">
        <f t="shared" si="56"/>
        <v>0.11309042174725348</v>
      </c>
      <c r="AH56" s="112">
        <f>班线包车!AH38</f>
        <v>145.77170000000001</v>
      </c>
      <c r="AI56" s="19">
        <f t="shared" si="57"/>
        <v>0.11315704670516391</v>
      </c>
      <c r="AJ56" s="112">
        <f>班线包车!AJ38</f>
        <v>146.7911</v>
      </c>
      <c r="AK56" s="19">
        <f t="shared" si="58"/>
        <v>-6.1248908827545301E-2</v>
      </c>
      <c r="AL56" s="112">
        <f>班线包车!AL38</f>
        <v>151.28370000000001</v>
      </c>
      <c r="AM56" s="19">
        <f t="shared" si="59"/>
        <v>-0.18873947741256691</v>
      </c>
      <c r="AN56" s="112">
        <f>班线包车!AN38</f>
        <v>156.92259999999999</v>
      </c>
      <c r="AO56" s="19">
        <f t="shared" si="60"/>
        <v>-0.22621305317305584</v>
      </c>
      <c r="AP56" s="112">
        <f>班线包车!AP38</f>
        <v>149.90790000000001</v>
      </c>
      <c r="AQ56" s="19">
        <f t="shared" si="61"/>
        <v>-0.13659360064691584</v>
      </c>
      <c r="AR56" s="112">
        <f>班线包车!AR38</f>
        <v>145.35669999999999</v>
      </c>
      <c r="AS56" s="19">
        <f t="shared" si="62"/>
        <v>-0.11039035752886595</v>
      </c>
      <c r="AT56" s="112">
        <f t="shared" si="47"/>
        <v>1844.5545999999999</v>
      </c>
      <c r="AU56" s="19">
        <f t="shared" si="48"/>
        <v>-1.396430052366604E-2</v>
      </c>
      <c r="AV56" s="20"/>
      <c r="AW56" s="540">
        <f t="shared" si="49"/>
        <v>1707.2835</v>
      </c>
      <c r="AX56" s="112">
        <v>151.0043</v>
      </c>
      <c r="AY56" s="19"/>
      <c r="AZ56" s="112">
        <v>151.6764</v>
      </c>
      <c r="BA56" s="19"/>
      <c r="BB56" s="112">
        <v>138.67490000000001</v>
      </c>
      <c r="BC56" s="19"/>
      <c r="BD56" s="112">
        <v>140.9847</v>
      </c>
      <c r="BE56" s="19"/>
      <c r="BF56" s="112">
        <v>139.5153</v>
      </c>
      <c r="BG56" s="19"/>
      <c r="BH56" s="112">
        <v>135.20419999999999</v>
      </c>
      <c r="BI56" s="19"/>
      <c r="BJ56" s="112">
        <v>130.95339999999999</v>
      </c>
      <c r="BK56" s="19"/>
      <c r="BL56" s="112">
        <v>156.36850000000001</v>
      </c>
      <c r="BM56" s="19"/>
      <c r="BN56" s="112">
        <v>186.47980000000001</v>
      </c>
      <c r="BO56" s="19"/>
      <c r="BP56" s="112">
        <v>202.79820000000001</v>
      </c>
      <c r="BQ56" s="19"/>
      <c r="BR56" s="112">
        <v>173.62379999999999</v>
      </c>
      <c r="BS56" s="19"/>
      <c r="BT56" s="112">
        <v>163.3938</v>
      </c>
      <c r="BU56" s="19"/>
      <c r="BV56" s="112">
        <f t="shared" si="50"/>
        <v>1870.6773000000001</v>
      </c>
      <c r="BW56" s="19"/>
      <c r="BX56" s="23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18"/>
    </row>
    <row r="57" spans="1:89" ht="27" customHeight="1">
      <c r="A57" s="597"/>
      <c r="B57" s="17" t="s">
        <v>647</v>
      </c>
      <c r="C57" s="112">
        <f>公交!C45-公交!C47</f>
        <v>239.64</v>
      </c>
      <c r="D57" s="19">
        <f t="shared" si="38"/>
        <v>0.1359499431171789</v>
      </c>
      <c r="E57" s="112">
        <f>公交!E45-公交!E47</f>
        <v>237.26000000000005</v>
      </c>
      <c r="F57" s="19">
        <f t="shared" si="39"/>
        <v>5.7025750690546495E-2</v>
      </c>
      <c r="G57" s="112">
        <f>公交!G45-公交!G47</f>
        <v>256.38</v>
      </c>
      <c r="H57" s="19">
        <f t="shared" si="40"/>
        <v>0.12595520421607387</v>
      </c>
      <c r="I57" s="112">
        <f>公交!I45-公交!I47</f>
        <v>262.68999999999994</v>
      </c>
      <c r="J57" s="19">
        <f t="shared" si="41"/>
        <v>0.17978083176142978</v>
      </c>
      <c r="K57" s="112">
        <f>公交!K45-公交!K47</f>
        <v>263.68999999999994</v>
      </c>
      <c r="L57" s="19">
        <f t="shared" si="42"/>
        <v>0.16972009049372305</v>
      </c>
      <c r="M57" s="112">
        <f>公交!M45-公交!M47</f>
        <v>256.97999999999996</v>
      </c>
      <c r="N57" s="19">
        <f t="shared" si="43"/>
        <v>0.1331687097627654</v>
      </c>
      <c r="O57" s="112">
        <f>公交!O45-公交!O47</f>
        <v>242.46000000000004</v>
      </c>
      <c r="P57" s="19">
        <f t="shared" si="44"/>
        <v>8.0866619115549154E-2</v>
      </c>
      <c r="Q57" s="126"/>
      <c r="R57" s="126"/>
      <c r="S57" s="556">
        <f t="shared" si="45"/>
        <v>1759.1</v>
      </c>
      <c r="T57" s="66">
        <f t="shared" si="46"/>
        <v>-1.9579429616047084E-2</v>
      </c>
      <c r="U57" s="19"/>
      <c r="V57" s="112">
        <f>公交!V45-公交!V47</f>
        <v>210.95999999999992</v>
      </c>
      <c r="W57" s="19">
        <f t="shared" si="51"/>
        <v>0.16855924223120766</v>
      </c>
      <c r="X57" s="112">
        <f>公交!X45-公交!X47</f>
        <v>224.45999999999998</v>
      </c>
      <c r="Y57" s="19">
        <f t="shared" si="52"/>
        <v>0.35707376058041085</v>
      </c>
      <c r="Z57" s="112">
        <f>公交!Z45-公交!Z47</f>
        <v>227.7</v>
      </c>
      <c r="AA57" s="19">
        <f t="shared" si="53"/>
        <v>0.31504475887958416</v>
      </c>
      <c r="AB57" s="112">
        <f>公交!AB45-公交!AB47</f>
        <v>222.65999999999997</v>
      </c>
      <c r="AC57" s="19">
        <f t="shared" si="54"/>
        <v>0.19767629498144257</v>
      </c>
      <c r="AD57" s="112">
        <f>公交!AD45-公交!AD47</f>
        <v>225.42999999999995</v>
      </c>
      <c r="AE57" s="19">
        <f t="shared" si="55"/>
        <v>0.21860641115735957</v>
      </c>
      <c r="AF57" s="112">
        <f>公交!AF45-公交!AF47</f>
        <v>226.78000000000003</v>
      </c>
      <c r="AG57" s="19">
        <f t="shared" si="56"/>
        <v>0.22915989159891614</v>
      </c>
      <c r="AH57" s="112">
        <f>公交!AH45-公交!AH47</f>
        <v>224.32000000000005</v>
      </c>
      <c r="AI57" s="19">
        <f t="shared" si="57"/>
        <v>0.22358588337969798</v>
      </c>
      <c r="AJ57" s="112">
        <f>公交!AJ45-公交!AJ47</f>
        <v>231.92000000000002</v>
      </c>
      <c r="AK57" s="19">
        <f t="shared" si="58"/>
        <v>0.152340256384776</v>
      </c>
      <c r="AL57" s="112">
        <f>公交!AL45-公交!AL47</f>
        <v>236.69999999999993</v>
      </c>
      <c r="AM57" s="19">
        <f t="shared" si="59"/>
        <v>9.0080132633323817E-2</v>
      </c>
      <c r="AN57" s="112">
        <f>公交!AN45-公交!AN47</f>
        <v>251.69000000000005</v>
      </c>
      <c r="AO57" s="19">
        <f t="shared" si="60"/>
        <v>0.14378550329470596</v>
      </c>
      <c r="AP57" s="112">
        <f>公交!AP45-公交!AP47</f>
        <v>240.85000000000002</v>
      </c>
      <c r="AQ57" s="19">
        <f t="shared" si="61"/>
        <v>0.13834010776065786</v>
      </c>
      <c r="AR57" s="112">
        <f>公交!AR45-公交!AR47</f>
        <v>235.23000000000002</v>
      </c>
      <c r="AS57" s="19">
        <f t="shared" si="62"/>
        <v>0.12083670843855732</v>
      </c>
      <c r="AT57" s="112">
        <f t="shared" si="47"/>
        <v>2758.7</v>
      </c>
      <c r="AU57" s="19">
        <f t="shared" si="48"/>
        <v>0.19026970587346992</v>
      </c>
      <c r="AV57" s="20"/>
      <c r="AW57" s="540">
        <f t="shared" si="49"/>
        <v>2107.84</v>
      </c>
      <c r="AX57" s="112">
        <v>180.53</v>
      </c>
      <c r="AY57" s="19"/>
      <c r="AZ57" s="112">
        <v>165.4</v>
      </c>
      <c r="BA57" s="19"/>
      <c r="BB57" s="112">
        <v>173.15</v>
      </c>
      <c r="BC57" s="19"/>
      <c r="BD57" s="112">
        <v>185.91</v>
      </c>
      <c r="BE57" s="19"/>
      <c r="BF57" s="112">
        <v>184.99</v>
      </c>
      <c r="BG57" s="19"/>
      <c r="BH57" s="112">
        <v>184.5</v>
      </c>
      <c r="BI57" s="19"/>
      <c r="BJ57" s="112">
        <v>183.33</v>
      </c>
      <c r="BK57" s="19"/>
      <c r="BL57" s="112">
        <v>201.26</v>
      </c>
      <c r="BM57" s="19"/>
      <c r="BN57" s="112">
        <v>217.14</v>
      </c>
      <c r="BO57" s="19"/>
      <c r="BP57" s="112">
        <v>220.05</v>
      </c>
      <c r="BQ57" s="19"/>
      <c r="BR57" s="112">
        <v>211.58</v>
      </c>
      <c r="BS57" s="19"/>
      <c r="BT57" s="112">
        <v>209.87</v>
      </c>
      <c r="BU57" s="19"/>
      <c r="BV57" s="112">
        <f t="shared" si="50"/>
        <v>2317.71</v>
      </c>
      <c r="BW57" s="19"/>
      <c r="BX57" s="23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18"/>
    </row>
    <row r="58" spans="1:89" ht="27" customHeight="1">
      <c r="A58" s="597"/>
      <c r="B58" s="17" t="s">
        <v>648</v>
      </c>
      <c r="C58" s="112">
        <f>出租!C45-出租!C47</f>
        <v>26.180000000000007</v>
      </c>
      <c r="D58" s="19">
        <f t="shared" si="38"/>
        <v>0.45363686840644202</v>
      </c>
      <c r="E58" s="112">
        <f>出租!E45-出租!E47</f>
        <v>27.180000000000007</v>
      </c>
      <c r="F58" s="19">
        <f t="shared" si="39"/>
        <v>0.52525252525252619</v>
      </c>
      <c r="G58" s="112">
        <f>出租!G45-出租!G47</f>
        <v>26</v>
      </c>
      <c r="H58" s="19">
        <f t="shared" si="40"/>
        <v>1.08</v>
      </c>
      <c r="I58" s="112">
        <f>出租!I45-出租!I47</f>
        <v>27.759999999999991</v>
      </c>
      <c r="J58" s="19">
        <f t="shared" si="41"/>
        <v>1.2532467532467537</v>
      </c>
      <c r="K58" s="112">
        <f>出租!K45-出租!K47</f>
        <v>29.870000000000005</v>
      </c>
      <c r="L58" s="19">
        <f t="shared" si="42"/>
        <v>1.6789237668161356</v>
      </c>
      <c r="M58" s="112">
        <f>出租!M45-出租!M47</f>
        <v>29.900000000000034</v>
      </c>
      <c r="N58" s="19">
        <f t="shared" si="43"/>
        <v>1.4854530340814716</v>
      </c>
      <c r="O58" s="112">
        <f>出租!O45-出租!O47</f>
        <v>29.75</v>
      </c>
      <c r="P58" s="19">
        <f t="shared" si="44"/>
        <v>2.4449035812671438E-2</v>
      </c>
      <c r="Q58" s="126"/>
      <c r="R58" s="126"/>
      <c r="S58" s="556">
        <f t="shared" si="45"/>
        <v>196.64000000000004</v>
      </c>
      <c r="T58" s="66">
        <f t="shared" si="46"/>
        <v>0.38303558869039267</v>
      </c>
      <c r="U58" s="19"/>
      <c r="V58" s="112">
        <f>出租!V45-出租!V47</f>
        <v>18.009999999999991</v>
      </c>
      <c r="W58" s="19">
        <f t="shared" si="51"/>
        <v>0.10490797546011543</v>
      </c>
      <c r="X58" s="112">
        <f>出租!X45-出租!X47</f>
        <v>17.819999999999993</v>
      </c>
      <c r="Y58" s="19">
        <f t="shared" si="52"/>
        <v>0.57838795394154063</v>
      </c>
      <c r="Z58" s="112">
        <f>出租!Z45-出租!Z47</f>
        <v>12.5</v>
      </c>
      <c r="AA58" s="19">
        <f t="shared" si="53"/>
        <v>-0.22311995027967202</v>
      </c>
      <c r="AB58" s="112">
        <f>出租!AB45-出租!AB47</f>
        <v>12.319999999999993</v>
      </c>
      <c r="AC58" s="19">
        <f t="shared" si="54"/>
        <v>-0.19582245430809442</v>
      </c>
      <c r="AD58" s="112">
        <f>出租!AD45-出租!AD47</f>
        <v>11.150000000000034</v>
      </c>
      <c r="AE58" s="19">
        <f t="shared" si="55"/>
        <v>-5.1063829787231119E-2</v>
      </c>
      <c r="AF58" s="112">
        <f>出租!AF45-出租!AF47</f>
        <v>12.029999999999973</v>
      </c>
      <c r="AG58" s="19">
        <f t="shared" si="56"/>
        <v>-7.7453987730063401E-2</v>
      </c>
      <c r="AH58" s="112">
        <f>出租!AH45-出租!AH47</f>
        <v>29.04000000000002</v>
      </c>
      <c r="AI58" s="19">
        <f t="shared" si="57"/>
        <v>1.2184873949579846</v>
      </c>
      <c r="AJ58" s="112">
        <f>出租!AJ45-出租!AJ47</f>
        <v>29.310000000000002</v>
      </c>
      <c r="AK58" s="19">
        <f t="shared" si="58"/>
        <v>1.1840536512667663</v>
      </c>
      <c r="AL58" s="112">
        <f>出租!AL45-出租!AL47</f>
        <v>29.859999999999957</v>
      </c>
      <c r="AM58" s="19">
        <f t="shared" si="59"/>
        <v>1.2085798816568016</v>
      </c>
      <c r="AN58" s="112">
        <f>出租!AN45-出租!AN47</f>
        <v>44.849999999999966</v>
      </c>
      <c r="AO58" s="19">
        <f t="shared" si="60"/>
        <v>2.1562280084447547</v>
      </c>
      <c r="AP58" s="112">
        <f>出租!AP45-出租!AP47</f>
        <v>27.599999999999966</v>
      </c>
      <c r="AQ58" s="19">
        <f t="shared" si="61"/>
        <v>1.1279876638396273</v>
      </c>
      <c r="AR58" s="112">
        <f>出租!AR45-出租!AR47</f>
        <v>23.800000000000011</v>
      </c>
      <c r="AS58" s="19">
        <f t="shared" si="62"/>
        <v>0.83217859892224877</v>
      </c>
      <c r="AT58" s="112">
        <f t="shared" si="47"/>
        <v>268.28999999999991</v>
      </c>
      <c r="AU58" s="19">
        <f t="shared" si="48"/>
        <v>0.63601439112140912</v>
      </c>
      <c r="AV58" s="20"/>
      <c r="AW58" s="540">
        <f t="shared" si="49"/>
        <v>151</v>
      </c>
      <c r="AX58" s="112">
        <v>16.3000000000001</v>
      </c>
      <c r="AY58" s="19"/>
      <c r="AZ58" s="112">
        <v>11.29</v>
      </c>
      <c r="BA58" s="19"/>
      <c r="BB58" s="112">
        <v>16.0899999999999</v>
      </c>
      <c r="BC58" s="19"/>
      <c r="BD58" s="112">
        <v>15.32</v>
      </c>
      <c r="BE58" s="19"/>
      <c r="BF58" s="112">
        <v>11.75</v>
      </c>
      <c r="BG58" s="19"/>
      <c r="BH58" s="112">
        <v>13.04</v>
      </c>
      <c r="BI58" s="19"/>
      <c r="BJ58" s="112">
        <v>13.09</v>
      </c>
      <c r="BK58" s="19"/>
      <c r="BL58" s="112">
        <v>13.42</v>
      </c>
      <c r="BM58" s="19"/>
      <c r="BN58" s="112">
        <v>13.52</v>
      </c>
      <c r="BO58" s="19"/>
      <c r="BP58" s="112">
        <v>14.21</v>
      </c>
      <c r="BQ58" s="19"/>
      <c r="BR58" s="112">
        <v>12.97</v>
      </c>
      <c r="BS58" s="19"/>
      <c r="BT58" s="112">
        <v>12.99</v>
      </c>
      <c r="BU58" s="19"/>
      <c r="BV58" s="112">
        <f t="shared" si="50"/>
        <v>163.99</v>
      </c>
      <c r="BW58" s="19"/>
      <c r="BX58" s="23"/>
      <c r="BY58" s="27"/>
      <c r="BZ58" s="27"/>
      <c r="CA58" s="27"/>
      <c r="CB58" s="27"/>
      <c r="CC58" s="27"/>
      <c r="CD58" s="27"/>
      <c r="CE58" s="108"/>
      <c r="CF58" s="27"/>
      <c r="CG58" s="108"/>
      <c r="CH58" s="108"/>
      <c r="CI58" s="108"/>
      <c r="CJ58" s="108"/>
      <c r="CK58" s="18"/>
    </row>
    <row r="59" spans="1:89" ht="27" customHeight="1">
      <c r="A59" s="598"/>
      <c r="B59" s="17" t="s">
        <v>649</v>
      </c>
      <c r="C59" s="112">
        <f>网约车!C45-网约车!C47</f>
        <v>17.302940055154011</v>
      </c>
      <c r="D59" s="19">
        <f t="shared" si="38"/>
        <v>4.0971444203937875</v>
      </c>
      <c r="E59" s="112">
        <f>网约车!E45-网约车!E47</f>
        <v>17.861362491855004</v>
      </c>
      <c r="F59" s="19">
        <f t="shared" si="39"/>
        <v>2.7983914792464288</v>
      </c>
      <c r="G59" s="112">
        <f>网约车!G45-网约车!G47</f>
        <v>18.708670083526016</v>
      </c>
      <c r="H59" s="19">
        <f t="shared" si="40"/>
        <v>2.5956850932184086</v>
      </c>
      <c r="I59" s="112">
        <f>网约车!I45-网约车!I47</f>
        <v>18.284254628413009</v>
      </c>
      <c r="J59" s="19">
        <f t="shared" si="41"/>
        <v>1.7765125137917344</v>
      </c>
      <c r="K59" s="112">
        <f>网约车!K45-网约车!K47</f>
        <v>20.414658513066996</v>
      </c>
      <c r="L59" s="19">
        <f t="shared" si="42"/>
        <v>2.3715782046602478</v>
      </c>
      <c r="M59" s="112">
        <f>网约车!M45-网约车!M47</f>
        <v>21.334483905382001</v>
      </c>
      <c r="N59" s="19">
        <f t="shared" si="43"/>
        <v>2.5859079316023306</v>
      </c>
      <c r="O59" s="112">
        <f>网约车!O45-网约车!O47</f>
        <v>23.143034981911995</v>
      </c>
      <c r="P59" s="19">
        <f t="shared" si="44"/>
        <v>0.99269877908241555</v>
      </c>
      <c r="Q59" s="126"/>
      <c r="R59" s="126"/>
      <c r="S59" s="556">
        <f t="shared" si="45"/>
        <v>137.04940465930903</v>
      </c>
      <c r="T59" s="66">
        <f t="shared" si="46"/>
        <v>1.433528359541973</v>
      </c>
      <c r="U59" s="19"/>
      <c r="V59" s="112">
        <f>网约车!V45-网约车!V47</f>
        <v>3.3946340594009001</v>
      </c>
      <c r="W59" s="19">
        <f t="shared" si="51"/>
        <v>-0.46391498083601723</v>
      </c>
      <c r="X59" s="112">
        <f>网约车!X45-网约车!X47</f>
        <v>4.702349031016297</v>
      </c>
      <c r="Y59" s="19">
        <f t="shared" si="52"/>
        <v>0.22764239520915419</v>
      </c>
      <c r="Z59" s="112">
        <f>网约车!Z45-网约车!Z47</f>
        <v>5.2030891467139995</v>
      </c>
      <c r="AA59" s="19">
        <f t="shared" si="53"/>
        <v>-0.1267091629529018</v>
      </c>
      <c r="AB59" s="112">
        <f>网约车!AB45-网约车!AB47</f>
        <v>6.5853312519176015</v>
      </c>
      <c r="AC59" s="19">
        <f t="shared" si="54"/>
        <v>-1.9245814973500863E-3</v>
      </c>
      <c r="AD59" s="112">
        <f>网约车!AD45-网约车!AD47</f>
        <v>6.054926587450808</v>
      </c>
      <c r="AE59" s="19">
        <f t="shared" si="55"/>
        <v>-0.13668916959595112</v>
      </c>
      <c r="AF59" s="112">
        <f>网约车!AF45-网约车!AF47</f>
        <v>5.949534765620399</v>
      </c>
      <c r="AG59" s="19">
        <f t="shared" si="56"/>
        <v>0.10184318204857168</v>
      </c>
      <c r="AH59" s="112">
        <f>网约车!AH45-网约车!AH47</f>
        <v>11.613915371880111</v>
      </c>
      <c r="AI59" s="19">
        <f t="shared" si="57"/>
        <v>0.96297467552014804</v>
      </c>
      <c r="AJ59" s="112">
        <f>网约车!AJ45-网约车!AJ47</f>
        <v>12.813379239651709</v>
      </c>
      <c r="AK59" s="19">
        <f t="shared" si="58"/>
        <v>1.6180731418462972</v>
      </c>
      <c r="AL59" s="112">
        <f>网约车!AL45-网约车!AL47</f>
        <v>11.673410333672294</v>
      </c>
      <c r="AM59" s="19">
        <f t="shared" si="59"/>
        <v>0.98992227970490165</v>
      </c>
      <c r="AN59" s="112">
        <f>网约车!AN45-网约车!AN47</f>
        <v>15.987602758492002</v>
      </c>
      <c r="AO59" s="19">
        <f t="shared" si="60"/>
        <v>1.5715435107284348</v>
      </c>
      <c r="AP59" s="112">
        <f>网约车!AP45-网约车!AP47</f>
        <v>10.483099681525104</v>
      </c>
      <c r="AQ59" s="19">
        <f t="shared" si="61"/>
        <v>0.71323514152647105</v>
      </c>
      <c r="AR59" s="112">
        <f>网约车!AR45-网约车!AR47</f>
        <v>12.530075451509006</v>
      </c>
      <c r="AS59" s="19">
        <f t="shared" si="62"/>
        <v>0.77117261431178297</v>
      </c>
      <c r="AT59" s="112">
        <f t="shared" si="47"/>
        <v>106.99134767885023</v>
      </c>
      <c r="AU59" s="19">
        <f t="shared" si="48"/>
        <v>0.50227886719327453</v>
      </c>
      <c r="AV59" s="20"/>
      <c r="AW59" s="540">
        <f t="shared" si="49"/>
        <v>64.144913577394718</v>
      </c>
      <c r="AX59" s="112">
        <v>6.3322680881752396</v>
      </c>
      <c r="AY59" s="19"/>
      <c r="AZ59" s="112">
        <v>3.8303898996703798</v>
      </c>
      <c r="BA59" s="19"/>
      <c r="BB59" s="112">
        <v>5.9580255809249802</v>
      </c>
      <c r="BC59" s="19"/>
      <c r="BD59" s="112">
        <v>6.5980296977929402</v>
      </c>
      <c r="BE59" s="19"/>
      <c r="BF59" s="112">
        <v>7.0136112906367298</v>
      </c>
      <c r="BG59" s="19"/>
      <c r="BH59" s="112">
        <v>5.3996202568126703</v>
      </c>
      <c r="BI59" s="19"/>
      <c r="BJ59" s="112">
        <v>5.9164876229504397</v>
      </c>
      <c r="BK59" s="19"/>
      <c r="BL59" s="112">
        <v>4.8942021652670702</v>
      </c>
      <c r="BM59" s="19"/>
      <c r="BN59" s="112">
        <v>5.8662644530033701</v>
      </c>
      <c r="BO59" s="19"/>
      <c r="BP59" s="112">
        <v>6.2171231759416097</v>
      </c>
      <c r="BQ59" s="19"/>
      <c r="BR59" s="112">
        <v>6.1188913462192902</v>
      </c>
      <c r="BS59" s="19"/>
      <c r="BT59" s="112">
        <v>7.0744518915101704</v>
      </c>
      <c r="BU59" s="19"/>
      <c r="BV59" s="112">
        <f t="shared" si="50"/>
        <v>71.219365468904883</v>
      </c>
      <c r="BW59" s="19"/>
      <c r="BX59" s="23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18"/>
    </row>
    <row r="60" spans="1:89" s="13" customFormat="1" ht="27" customHeight="1">
      <c r="A60" s="716" t="s">
        <v>103</v>
      </c>
      <c r="B60" s="17" t="s">
        <v>645</v>
      </c>
      <c r="C60" s="112">
        <f>C61+C62+C63+C64</f>
        <v>278.57100818414204</v>
      </c>
      <c r="D60" s="19">
        <f t="shared" si="38"/>
        <v>-9.9133682574114035E-3</v>
      </c>
      <c r="E60" s="112">
        <f>E61+E62+E63+E64</f>
        <v>296.6070668143513</v>
      </c>
      <c r="F60" s="19">
        <f t="shared" si="39"/>
        <v>0.14925639867094809</v>
      </c>
      <c r="G60" s="112">
        <f>G61+G62+G63+G64</f>
        <v>325.939415713144</v>
      </c>
      <c r="H60" s="19">
        <f t="shared" si="40"/>
        <v>0.23311860313842447</v>
      </c>
      <c r="I60" s="112">
        <f>I61+I62+I63+I64</f>
        <v>329.56520807633001</v>
      </c>
      <c r="J60" s="19">
        <f t="shared" si="41"/>
        <v>0.22106358766811485</v>
      </c>
      <c r="K60" s="112">
        <f>K61+K62+K63+K64</f>
        <v>341.04619647676304</v>
      </c>
      <c r="L60" s="19">
        <f t="shared" si="42"/>
        <v>0.23141530948614952</v>
      </c>
      <c r="M60" s="112">
        <f>M61+M62+M63+M64</f>
        <v>317.91686640946904</v>
      </c>
      <c r="N60" s="19">
        <f t="shared" si="43"/>
        <v>0.20872430728586377</v>
      </c>
      <c r="O60" s="112">
        <f>O61+O62+O63+O64</f>
        <v>303.72576914923195</v>
      </c>
      <c r="P60" s="19">
        <f t="shared" si="44"/>
        <v>0.21331425317230623</v>
      </c>
      <c r="Q60" s="126"/>
      <c r="R60" s="126"/>
      <c r="S60" s="556">
        <f t="shared" si="45"/>
        <v>2193.3715308234314</v>
      </c>
      <c r="T60" s="66">
        <f t="shared" si="46"/>
        <v>3.4313152462980057E-2</v>
      </c>
      <c r="U60" s="19"/>
      <c r="V60" s="112">
        <f>V61+V62+V63+V64</f>
        <v>281.36023581476593</v>
      </c>
      <c r="W60" s="19">
        <f t="shared" si="51"/>
        <v>-6.9641030116077807E-2</v>
      </c>
      <c r="X60" s="112">
        <f>X61+X62+X63+X64</f>
        <v>258.08606952927221</v>
      </c>
      <c r="Y60" s="19">
        <f t="shared" si="52"/>
        <v>0.14194161424142049</v>
      </c>
      <c r="Z60" s="112">
        <f>Z61+Z62+Z63+Z64</f>
        <v>264.32122172481365</v>
      </c>
      <c r="AA60" s="19">
        <f t="shared" si="53"/>
        <v>0.16787553685564682</v>
      </c>
      <c r="AB60" s="112">
        <f>AB61+AB62+AB63+AB64</f>
        <v>269.9001193751966</v>
      </c>
      <c r="AC60" s="19">
        <f t="shared" si="54"/>
        <v>0.1161970943291204</v>
      </c>
      <c r="AD60" s="112">
        <f>AD61+AD62+AD63+AD64</f>
        <v>276.95465035194042</v>
      </c>
      <c r="AE60" s="19">
        <f t="shared" si="55"/>
        <v>0.10984570858742182</v>
      </c>
      <c r="AF60" s="112">
        <f>AF61+AF62+AF63+AF64</f>
        <v>263.01851008799275</v>
      </c>
      <c r="AG60" s="19">
        <f t="shared" si="56"/>
        <v>5.7858373062871671E-2</v>
      </c>
      <c r="AH60" s="112">
        <f>AH61+AH62+AH63+AH64</f>
        <v>250.32737261193202</v>
      </c>
      <c r="AI60" s="19">
        <f t="shared" si="57"/>
        <v>3.8249367340274842E-2</v>
      </c>
      <c r="AJ60" s="112">
        <f>AJ61+AJ62+AJ63+AJ64</f>
        <v>256.63864600990075</v>
      </c>
      <c r="AK60" s="19">
        <f t="shared" si="58"/>
        <v>7.8582668930593513E-4</v>
      </c>
      <c r="AL60" s="112">
        <f>AL61+AL62+AL63+AL64</f>
        <v>261.82775151672865</v>
      </c>
      <c r="AM60" s="19">
        <f t="shared" si="59"/>
        <v>1.4668583470894614E-2</v>
      </c>
      <c r="AN60" s="112">
        <f>AN61+AN62+AN63+AN64</f>
        <v>284.11807266429599</v>
      </c>
      <c r="AO60" s="19">
        <f t="shared" si="60"/>
        <v>3.7635337703900928E-2</v>
      </c>
      <c r="AP60" s="112">
        <f>AP61+AP62+AP63+AP64</f>
        <v>289.37302554586694</v>
      </c>
      <c r="AQ60" s="19">
        <f t="shared" si="61"/>
        <v>9.3344165647860189E-2</v>
      </c>
      <c r="AR60" s="112">
        <f>AR61+AR62+AR63+AR64</f>
        <v>275.52318890098297</v>
      </c>
      <c r="AS60" s="19">
        <f t="shared" si="62"/>
        <v>0.39047349383603724</v>
      </c>
      <c r="AT60" s="112">
        <f t="shared" si="47"/>
        <v>3231.4488641336889</v>
      </c>
      <c r="AU60" s="19">
        <f t="shared" si="48"/>
        <v>8.1855616931113762E-2</v>
      </c>
      <c r="AV60" s="20"/>
      <c r="AW60" s="540">
        <f t="shared" si="49"/>
        <v>2788.7995889245003</v>
      </c>
      <c r="AX60" s="540">
        <f>AX61+AX62+AX63+AX64</f>
        <v>302.42115669596899</v>
      </c>
      <c r="AY60" s="20"/>
      <c r="AZ60" s="540">
        <f>AZ61+AZ62+AZ63+AZ64</f>
        <v>226.00636171816541</v>
      </c>
      <c r="BA60" s="20"/>
      <c r="BB60" s="540">
        <f>BB61+BB62+BB63+BB64</f>
        <v>226.3265334219297</v>
      </c>
      <c r="BC60" s="20"/>
      <c r="BD60" s="540">
        <f>BD61+BD62+BD63+BD64</f>
        <v>241.80328075250679</v>
      </c>
      <c r="BE60" s="20"/>
      <c r="BF60" s="540">
        <f>BF61+BF62+BF63+BF64</f>
        <v>249.54338085826359</v>
      </c>
      <c r="BG60" s="20"/>
      <c r="BH60" s="540">
        <f>BH61+BH62+BH63+BH64</f>
        <v>248.63300871406989</v>
      </c>
      <c r="BI60" s="20"/>
      <c r="BJ60" s="540">
        <f>BJ61+BJ62+BJ63+BJ64</f>
        <v>241.10524936143781</v>
      </c>
      <c r="BK60" s="20"/>
      <c r="BL60" s="540">
        <f>BL61+BL62+BL63+BL64</f>
        <v>256.43713086833537</v>
      </c>
      <c r="BM60" s="20"/>
      <c r="BN60" s="540">
        <f>BN61+BN62+BN63+BN64</f>
        <v>258.0426316355335</v>
      </c>
      <c r="BO60" s="20"/>
      <c r="BP60" s="540">
        <f>BP61+BP62+BP63+BP64</f>
        <v>273.81302692812858</v>
      </c>
      <c r="BQ60" s="20"/>
      <c r="BR60" s="540">
        <f>BR61+BR62+BR63+BR64</f>
        <v>264.66782797016089</v>
      </c>
      <c r="BS60" s="20"/>
      <c r="BT60" s="540">
        <f>BT61+BT62+BT63+BT64</f>
        <v>198.15062287945511</v>
      </c>
      <c r="BU60" s="20"/>
      <c r="BV60" s="540">
        <f t="shared" si="50"/>
        <v>2986.9502118039554</v>
      </c>
      <c r="BW60" s="20"/>
      <c r="BX60" s="22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</row>
    <row r="61" spans="1:89" ht="27" customHeight="1">
      <c r="A61" s="597"/>
      <c r="B61" s="17" t="s">
        <v>646</v>
      </c>
      <c r="C61" s="112">
        <f>班线包车!C42</f>
        <v>39.309399999999997</v>
      </c>
      <c r="D61" s="19">
        <f t="shared" si="38"/>
        <v>-0.33474363292045406</v>
      </c>
      <c r="E61" s="112">
        <f>班线包车!E42</f>
        <v>56.433500000000002</v>
      </c>
      <c r="F61" s="19">
        <f t="shared" si="39"/>
        <v>-0.13221418510385718</v>
      </c>
      <c r="G61" s="112">
        <f>班线包车!G42</f>
        <v>56.811599999999999</v>
      </c>
      <c r="H61" s="19">
        <f t="shared" si="40"/>
        <v>-0.13023988536207864</v>
      </c>
      <c r="I61" s="112">
        <f>班线包车!I42</f>
        <v>58.692399999999999</v>
      </c>
      <c r="J61" s="19">
        <f t="shared" si="41"/>
        <v>-2.485204741128666E-2</v>
      </c>
      <c r="K61" s="112">
        <f>班线包车!K42</f>
        <v>58.051699999999997</v>
      </c>
      <c r="L61" s="19">
        <f t="shared" si="42"/>
        <v>1.5651598838989367E-2</v>
      </c>
      <c r="M61" s="112">
        <f>班线包车!M42</f>
        <v>52.665799999999997</v>
      </c>
      <c r="N61" s="19">
        <f t="shared" si="43"/>
        <v>-0.10805171578672834</v>
      </c>
      <c r="O61" s="112">
        <f>班线包车!O42</f>
        <v>49.2438</v>
      </c>
      <c r="P61" s="19">
        <f t="shared" si="44"/>
        <v>-7.9598149619176661E-2</v>
      </c>
      <c r="Q61" s="126"/>
      <c r="R61" s="126"/>
      <c r="S61" s="556">
        <f t="shared" si="45"/>
        <v>371.20819999999998</v>
      </c>
      <c r="T61" s="66">
        <f t="shared" si="46"/>
        <v>-0.21514026943436371</v>
      </c>
      <c r="U61" s="19"/>
      <c r="V61" s="112">
        <f>班线包车!V42</f>
        <v>59.089100000000002</v>
      </c>
      <c r="W61" s="19">
        <f t="shared" si="51"/>
        <v>0.11612905663085971</v>
      </c>
      <c r="X61" s="112">
        <f>班线包车!X42</f>
        <v>65.031599999999997</v>
      </c>
      <c r="Y61" s="19">
        <f t="shared" si="52"/>
        <v>0.31501032287026343</v>
      </c>
      <c r="Z61" s="112">
        <f>班线包车!Z42</f>
        <v>65.318700000000007</v>
      </c>
      <c r="AA61" s="19">
        <f t="shared" si="53"/>
        <v>0.24766630947401014</v>
      </c>
      <c r="AB61" s="112">
        <f>班线包车!AB42</f>
        <v>60.188200000000002</v>
      </c>
      <c r="AC61" s="19">
        <f t="shared" si="54"/>
        <v>0.23680906458765305</v>
      </c>
      <c r="AD61" s="112">
        <f>班线包车!AD42</f>
        <v>57.1571</v>
      </c>
      <c r="AE61" s="19">
        <f t="shared" si="55"/>
        <v>8.7261127111002867E-2</v>
      </c>
      <c r="AF61" s="112">
        <f>班线包车!AF42</f>
        <v>59.0458</v>
      </c>
      <c r="AG61" s="19">
        <f t="shared" si="56"/>
        <v>0.13754373256477037</v>
      </c>
      <c r="AH61" s="112">
        <f>班线包车!AH42</f>
        <v>53.502499999999998</v>
      </c>
      <c r="AI61" s="19">
        <f t="shared" si="57"/>
        <v>0.10286236096338253</v>
      </c>
      <c r="AJ61" s="112">
        <f>班线包车!AJ42</f>
        <v>53.6282</v>
      </c>
      <c r="AK61" s="19">
        <f t="shared" si="58"/>
        <v>1.5220296757925356E-2</v>
      </c>
      <c r="AL61" s="112">
        <f>班线包车!AL42</f>
        <v>53.3324</v>
      </c>
      <c r="AM61" s="19">
        <f t="shared" si="59"/>
        <v>-4.2836221625579762E-2</v>
      </c>
      <c r="AN61" s="112">
        <f>班线包车!AN42</f>
        <v>52.671199999999999</v>
      </c>
      <c r="AO61" s="19">
        <f t="shared" si="60"/>
        <v>-0.13173806682184142</v>
      </c>
      <c r="AP61" s="112">
        <f>班线包车!AP42</f>
        <v>48.951999999999998</v>
      </c>
      <c r="AQ61" s="19">
        <f t="shared" si="61"/>
        <v>-0.18443509234916411</v>
      </c>
      <c r="AR61" s="112">
        <f>班线包车!AR42</f>
        <v>41.017699999999998</v>
      </c>
      <c r="AS61" s="19">
        <f t="shared" si="62"/>
        <v>-0.28579661996747419</v>
      </c>
      <c r="AT61" s="112">
        <f t="shared" si="47"/>
        <v>668.93449999999996</v>
      </c>
      <c r="AU61" s="19">
        <f t="shared" si="48"/>
        <v>4.0237172417610934E-2</v>
      </c>
      <c r="AV61" s="20"/>
      <c r="AW61" s="540">
        <f t="shared" si="49"/>
        <v>585.62819999999999</v>
      </c>
      <c r="AX61" s="112">
        <v>52.941099999999999</v>
      </c>
      <c r="AY61" s="19"/>
      <c r="AZ61" s="112">
        <v>49.453299999999999</v>
      </c>
      <c r="BA61" s="19"/>
      <c r="BB61" s="112">
        <v>52.352699999999999</v>
      </c>
      <c r="BC61" s="19"/>
      <c r="BD61" s="112">
        <v>48.664099999999998</v>
      </c>
      <c r="BE61" s="19"/>
      <c r="BF61" s="112">
        <v>52.569800000000001</v>
      </c>
      <c r="BG61" s="19"/>
      <c r="BH61" s="112">
        <v>51.906399999999998</v>
      </c>
      <c r="BI61" s="19"/>
      <c r="BJ61" s="112">
        <v>48.5124</v>
      </c>
      <c r="BK61" s="19"/>
      <c r="BL61" s="112">
        <v>52.824199999999998</v>
      </c>
      <c r="BM61" s="19"/>
      <c r="BN61" s="112">
        <v>55.719200000000001</v>
      </c>
      <c r="BO61" s="19"/>
      <c r="BP61" s="112">
        <v>60.662799999999997</v>
      </c>
      <c r="BQ61" s="19"/>
      <c r="BR61" s="112">
        <v>60.022199999999998</v>
      </c>
      <c r="BS61" s="19"/>
      <c r="BT61" s="112">
        <v>57.431399999999996</v>
      </c>
      <c r="BU61" s="19"/>
      <c r="BV61" s="112">
        <f t="shared" si="50"/>
        <v>643.05960000000005</v>
      </c>
      <c r="BW61" s="19"/>
      <c r="BX61" s="23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18"/>
    </row>
    <row r="62" spans="1:89" ht="27" customHeight="1">
      <c r="A62" s="597"/>
      <c r="B62" s="17" t="s">
        <v>647</v>
      </c>
      <c r="C62" s="112">
        <f>公交!C49-公交!C51</f>
        <v>154.96000000000004</v>
      </c>
      <c r="D62" s="19">
        <f t="shared" si="38"/>
        <v>7.0905321354527429E-2</v>
      </c>
      <c r="E62" s="112">
        <f>公交!E49-公交!E51</f>
        <v>163.37</v>
      </c>
      <c r="F62" s="19">
        <f t="shared" si="39"/>
        <v>0.25659564648873179</v>
      </c>
      <c r="G62" s="112">
        <f>公交!G49-公交!G51</f>
        <v>186.13</v>
      </c>
      <c r="H62" s="19">
        <f t="shared" si="40"/>
        <v>0.39611461146114668</v>
      </c>
      <c r="I62" s="112">
        <f>公交!I49-公交!I51</f>
        <v>195.02999999999997</v>
      </c>
      <c r="J62" s="19">
        <f t="shared" si="41"/>
        <v>0.38712660028449575</v>
      </c>
      <c r="K62" s="112">
        <f>公交!K49-公交!K51</f>
        <v>200.33000000000004</v>
      </c>
      <c r="L62" s="19">
        <f t="shared" si="42"/>
        <v>0.39031161079880738</v>
      </c>
      <c r="M62" s="112">
        <f>公交!M49-公交!M51</f>
        <v>184.33000000000004</v>
      </c>
      <c r="N62" s="19">
        <f t="shared" si="43"/>
        <v>0.38907309721175576</v>
      </c>
      <c r="O62" s="112">
        <f>公交!O49-公交!O51</f>
        <v>174.79000000000002</v>
      </c>
      <c r="P62" s="19">
        <f t="shared" si="44"/>
        <v>0.36171704580866315</v>
      </c>
      <c r="Q62" s="126"/>
      <c r="R62" s="126"/>
      <c r="S62" s="556">
        <f t="shared" si="45"/>
        <v>1258.94</v>
      </c>
      <c r="T62" s="66">
        <f t="shared" si="46"/>
        <v>0.15783761910017335</v>
      </c>
      <c r="U62" s="19"/>
      <c r="V62" s="112">
        <f>公交!V49-公交!V51</f>
        <v>144.69999999999993</v>
      </c>
      <c r="W62" s="19">
        <f t="shared" si="51"/>
        <v>-9.2049946664993887E-2</v>
      </c>
      <c r="X62" s="112">
        <f>公交!X49-公交!X51</f>
        <v>130.01</v>
      </c>
      <c r="Y62" s="19">
        <f t="shared" si="52"/>
        <v>5.0246385006866401E-2</v>
      </c>
      <c r="Z62" s="112">
        <f>公交!Z49-公交!Z51</f>
        <v>133.31999999999994</v>
      </c>
      <c r="AA62" s="19">
        <f t="shared" si="53"/>
        <v>0.10355103054382853</v>
      </c>
      <c r="AB62" s="112">
        <f>公交!AB49-公交!AB51</f>
        <v>140.59999999999991</v>
      </c>
      <c r="AC62" s="19">
        <f t="shared" si="54"/>
        <v>4.333630157316648E-2</v>
      </c>
      <c r="AD62" s="112">
        <f>公交!AD49-公交!AD51</f>
        <v>144.08999999999992</v>
      </c>
      <c r="AE62" s="19">
        <f t="shared" si="55"/>
        <v>4.3223284100781356E-2</v>
      </c>
      <c r="AF62" s="112">
        <f>公交!AF49-公交!AF51</f>
        <v>132.70000000000005</v>
      </c>
      <c r="AG62" s="19">
        <f t="shared" si="56"/>
        <v>2.2027110289587482E-2</v>
      </c>
      <c r="AH62" s="112">
        <f>公交!AH49-公交!AH51</f>
        <v>128.36000000000001</v>
      </c>
      <c r="AI62" s="19">
        <f t="shared" si="57"/>
        <v>1.5185068016450698E-2</v>
      </c>
      <c r="AJ62" s="112">
        <f>公交!AJ49-公交!AJ51</f>
        <v>133.53999999999996</v>
      </c>
      <c r="AK62" s="19">
        <f t="shared" si="58"/>
        <v>-2.2186424544190064E-2</v>
      </c>
      <c r="AL62" s="112">
        <f>公交!AL49-公交!AL51</f>
        <v>141.73000000000002</v>
      </c>
      <c r="AM62" s="19">
        <f t="shared" si="59"/>
        <v>7.1439371031146282E-2</v>
      </c>
      <c r="AN62" s="112">
        <f>公交!AN49-公交!AN51</f>
        <v>157.77999999999997</v>
      </c>
      <c r="AO62" s="19">
        <f t="shared" si="60"/>
        <v>0.14316765686132427</v>
      </c>
      <c r="AP62" s="112">
        <f>公交!AP49-公交!AP51</f>
        <v>160.29999999999995</v>
      </c>
      <c r="AQ62" s="19">
        <f t="shared" si="61"/>
        <v>0.23488175025036551</v>
      </c>
      <c r="AR62" s="112">
        <f>公交!AR49-公交!AR51</f>
        <v>149.67999999999995</v>
      </c>
      <c r="AS62" s="19">
        <f t="shared" si="62"/>
        <v>0.24556877756511564</v>
      </c>
      <c r="AT62" s="112">
        <f t="shared" si="47"/>
        <v>1696.8099999999995</v>
      </c>
      <c r="AU62" s="19">
        <f t="shared" si="48"/>
        <v>6.7189524396533029E-2</v>
      </c>
      <c r="AV62" s="20"/>
      <c r="AW62" s="540">
        <f t="shared" si="49"/>
        <v>1469.81</v>
      </c>
      <c r="AX62" s="112">
        <v>159.37</v>
      </c>
      <c r="AY62" s="19"/>
      <c r="AZ62" s="112">
        <v>123.79</v>
      </c>
      <c r="BA62" s="19"/>
      <c r="BB62" s="112">
        <v>120.81</v>
      </c>
      <c r="BC62" s="19"/>
      <c r="BD62" s="112">
        <v>134.76</v>
      </c>
      <c r="BE62" s="19"/>
      <c r="BF62" s="112">
        <v>138.12</v>
      </c>
      <c r="BG62" s="19"/>
      <c r="BH62" s="112">
        <v>129.84</v>
      </c>
      <c r="BI62" s="19"/>
      <c r="BJ62" s="112">
        <v>126.44</v>
      </c>
      <c r="BK62" s="19"/>
      <c r="BL62" s="112">
        <v>136.57</v>
      </c>
      <c r="BM62" s="19"/>
      <c r="BN62" s="112">
        <v>132.28</v>
      </c>
      <c r="BO62" s="19"/>
      <c r="BP62" s="112">
        <v>138.02000000000001</v>
      </c>
      <c r="BQ62" s="19"/>
      <c r="BR62" s="112">
        <v>129.81</v>
      </c>
      <c r="BS62" s="19"/>
      <c r="BT62" s="112">
        <v>120.17</v>
      </c>
      <c r="BU62" s="19"/>
      <c r="BV62" s="112">
        <f t="shared" si="50"/>
        <v>1589.98</v>
      </c>
      <c r="BW62" s="19"/>
      <c r="BX62" s="23"/>
      <c r="BY62" s="27"/>
      <c r="BZ62" s="27"/>
      <c r="CA62" s="27"/>
      <c r="CB62" s="27"/>
      <c r="CC62" s="27"/>
      <c r="CD62" s="27"/>
      <c r="CE62" s="108"/>
      <c r="CF62" s="27"/>
      <c r="CG62" s="108"/>
      <c r="CH62" s="108"/>
      <c r="CI62" s="108"/>
      <c r="CJ62" s="108"/>
      <c r="CK62" s="18"/>
    </row>
    <row r="63" spans="1:89" ht="27" customHeight="1">
      <c r="A63" s="597"/>
      <c r="B63" s="17" t="s">
        <v>648</v>
      </c>
      <c r="C63" s="112">
        <f>出租!C49-出租!C51</f>
        <v>47.700000000000017</v>
      </c>
      <c r="D63" s="19">
        <f t="shared" si="38"/>
        <v>6.8069861173309931E-2</v>
      </c>
      <c r="E63" s="112">
        <f>出租!E49-出租!E51</f>
        <v>47.989999999999981</v>
      </c>
      <c r="F63" s="19">
        <f t="shared" si="39"/>
        <v>0.13397920604914915</v>
      </c>
      <c r="G63" s="112">
        <f>出租!G49-出租!G51</f>
        <v>49.53</v>
      </c>
      <c r="H63" s="19">
        <f t="shared" si="40"/>
        <v>0.17341862117981499</v>
      </c>
      <c r="I63" s="112">
        <f>出租!I49-出租!I51</f>
        <v>46.84</v>
      </c>
      <c r="J63" s="19">
        <f t="shared" si="41"/>
        <v>5.4479963980189394E-2</v>
      </c>
      <c r="K63" s="112">
        <f>出租!K49-出租!K51</f>
        <v>47.849999999999994</v>
      </c>
      <c r="L63" s="19">
        <f t="shared" si="42"/>
        <v>1.0559662090813049E-2</v>
      </c>
      <c r="M63" s="112">
        <f>出租!M49-出租!M51</f>
        <v>45.379999999999967</v>
      </c>
      <c r="N63" s="19">
        <f t="shared" si="43"/>
        <v>3.9823008849546593E-3</v>
      </c>
      <c r="O63" s="112">
        <f>出租!O49-出租!O51</f>
        <v>45.06</v>
      </c>
      <c r="P63" s="19">
        <f t="shared" si="44"/>
        <v>4.2814163388104509E-2</v>
      </c>
      <c r="Q63" s="126"/>
      <c r="R63" s="126"/>
      <c r="S63" s="556">
        <f t="shared" si="45"/>
        <v>330.34999999999997</v>
      </c>
      <c r="T63" s="66">
        <f t="shared" si="46"/>
        <v>-6.4323344474027211E-2</v>
      </c>
      <c r="U63" s="19"/>
      <c r="V63" s="112">
        <f>出租!V49-出租!V51</f>
        <v>44.66</v>
      </c>
      <c r="W63" s="19">
        <f t="shared" si="51"/>
        <v>-0.330936329588015</v>
      </c>
      <c r="X63" s="112">
        <f>出租!X49-出租!X51</f>
        <v>42.319999999999993</v>
      </c>
      <c r="Y63" s="19">
        <f t="shared" si="52"/>
        <v>0.15376226826608486</v>
      </c>
      <c r="Z63" s="112">
        <f>出租!Z49-出租!Z51</f>
        <v>42.210000000000008</v>
      </c>
      <c r="AA63" s="19">
        <f t="shared" si="53"/>
        <v>0.25438335809806856</v>
      </c>
      <c r="AB63" s="112">
        <f>出租!AB49-出租!AB51</f>
        <v>44.419999999999987</v>
      </c>
      <c r="AC63" s="19">
        <f t="shared" si="54"/>
        <v>0.25728842343617297</v>
      </c>
      <c r="AD63" s="112">
        <f>出租!AD49-出租!AD51</f>
        <v>47.349999999999994</v>
      </c>
      <c r="AE63" s="19">
        <f t="shared" si="55"/>
        <v>0.33606094808126397</v>
      </c>
      <c r="AF63" s="112">
        <f>出租!AF49-出租!AF51</f>
        <v>45.200000000000017</v>
      </c>
      <c r="AG63" s="19">
        <f t="shared" si="56"/>
        <v>0.18947368421052668</v>
      </c>
      <c r="AH63" s="112">
        <f>出租!AH49-出租!AH51</f>
        <v>43.210000000000008</v>
      </c>
      <c r="AI63" s="19">
        <f t="shared" si="57"/>
        <v>0.17899045020463866</v>
      </c>
      <c r="AJ63" s="112">
        <f>出租!AJ49-出租!AJ51</f>
        <v>43.69</v>
      </c>
      <c r="AK63" s="19">
        <f t="shared" si="58"/>
        <v>0.16351531291611199</v>
      </c>
      <c r="AL63" s="112">
        <f>出租!AL49-出租!AL51</f>
        <v>42.800000000000011</v>
      </c>
      <c r="AM63" s="19">
        <f t="shared" si="59"/>
        <v>0.10480123902942728</v>
      </c>
      <c r="AN63" s="112">
        <f>出租!AN49-出租!AN51</f>
        <v>41.490000000000009</v>
      </c>
      <c r="AO63" s="19">
        <f t="shared" si="60"/>
        <v>-2.0306965761511031E-2</v>
      </c>
      <c r="AP63" s="112">
        <f>出租!AP49-出租!AP51</f>
        <v>44.509999999999991</v>
      </c>
      <c r="AQ63" s="19">
        <f t="shared" si="61"/>
        <v>0.10173267326732649</v>
      </c>
      <c r="AR63" s="112">
        <f>出租!AR49-出租!AR51</f>
        <v>41.97999999999999</v>
      </c>
      <c r="AS63" s="19">
        <f t="shared" si="62"/>
        <v>3.5580890336590603</v>
      </c>
      <c r="AT63" s="112">
        <f t="shared" si="47"/>
        <v>523.84</v>
      </c>
      <c r="AU63" s="19">
        <f t="shared" si="48"/>
        <v>0.16215196894065431</v>
      </c>
      <c r="AV63" s="20"/>
      <c r="AW63" s="540">
        <f t="shared" si="49"/>
        <v>441.54</v>
      </c>
      <c r="AX63" s="112">
        <v>66.75</v>
      </c>
      <c r="AY63" s="19"/>
      <c r="AZ63" s="112">
        <v>36.68</v>
      </c>
      <c r="BA63" s="19"/>
      <c r="BB63" s="112">
        <v>33.65</v>
      </c>
      <c r="BC63" s="19"/>
      <c r="BD63" s="112">
        <v>35.33</v>
      </c>
      <c r="BE63" s="19"/>
      <c r="BF63" s="112">
        <v>35.44</v>
      </c>
      <c r="BG63" s="19"/>
      <c r="BH63" s="112">
        <v>38</v>
      </c>
      <c r="BI63" s="19"/>
      <c r="BJ63" s="112">
        <v>36.65</v>
      </c>
      <c r="BK63" s="19"/>
      <c r="BL63" s="112">
        <v>37.549999999999997</v>
      </c>
      <c r="BM63" s="19"/>
      <c r="BN63" s="112">
        <v>38.74</v>
      </c>
      <c r="BO63" s="19"/>
      <c r="BP63" s="112">
        <v>42.35</v>
      </c>
      <c r="BQ63" s="19"/>
      <c r="BR63" s="112">
        <v>40.4</v>
      </c>
      <c r="BS63" s="19"/>
      <c r="BT63" s="112">
        <v>9.2100000000000097</v>
      </c>
      <c r="BU63" s="19"/>
      <c r="BV63" s="112">
        <f t="shared" si="50"/>
        <v>450.75000000000006</v>
      </c>
      <c r="BW63" s="19"/>
      <c r="BX63" s="23"/>
      <c r="BY63" s="27"/>
      <c r="BZ63" s="27"/>
      <c r="CA63" s="27"/>
      <c r="CB63" s="27"/>
      <c r="CC63" s="27"/>
      <c r="CD63" s="27"/>
      <c r="CE63" s="108"/>
      <c r="CF63" s="27"/>
      <c r="CG63" s="108"/>
      <c r="CH63" s="108"/>
      <c r="CI63" s="108"/>
      <c r="CJ63" s="108"/>
      <c r="CK63" s="18"/>
    </row>
    <row r="64" spans="1:89" ht="27" customHeight="1">
      <c r="A64" s="598"/>
      <c r="B64" s="17" t="s">
        <v>649</v>
      </c>
      <c r="C64" s="112">
        <f>网约车!C49-网约车!C51</f>
        <v>36.601608184142009</v>
      </c>
      <c r="D64" s="19">
        <f t="shared" si="38"/>
        <v>0.11213445777584607</v>
      </c>
      <c r="E64" s="112">
        <f>网约车!E49-网约车!E51</f>
        <v>28.813566814351319</v>
      </c>
      <c r="F64" s="19">
        <f t="shared" si="39"/>
        <v>0.39031625266227943</v>
      </c>
      <c r="G64" s="112">
        <f>网约车!G49-网约车!G51</f>
        <v>33.46781571314402</v>
      </c>
      <c r="H64" s="19">
        <f t="shared" si="40"/>
        <v>0.42582957662209453</v>
      </c>
      <c r="I64" s="112">
        <f>网约车!I49-网约车!I51</f>
        <v>29.002808076330012</v>
      </c>
      <c r="J64" s="19">
        <f t="shared" si="41"/>
        <v>0.17458702321309372</v>
      </c>
      <c r="K64" s="112">
        <f>网约车!K49-网约车!K51</f>
        <v>34.814496476762997</v>
      </c>
      <c r="L64" s="19">
        <f t="shared" si="42"/>
        <v>0.22769759886472918</v>
      </c>
      <c r="M64" s="112">
        <f>网约车!M49-网约车!M51</f>
        <v>35.541066409469011</v>
      </c>
      <c r="N64" s="19">
        <f t="shared" si="43"/>
        <v>0.36315198111441349</v>
      </c>
      <c r="O64" s="112">
        <f>网约车!O49-网约车!O51</f>
        <v>34.631969149231992</v>
      </c>
      <c r="P64" s="19">
        <f t="shared" si="44"/>
        <v>0.37129850866361758</v>
      </c>
      <c r="Q64" s="126"/>
      <c r="R64" s="126"/>
      <c r="S64" s="556">
        <f t="shared" si="45"/>
        <v>232.87333082343136</v>
      </c>
      <c r="T64" s="66">
        <f t="shared" si="46"/>
        <v>0.1235501798965617</v>
      </c>
      <c r="U64" s="19"/>
      <c r="V64" s="112">
        <f>网约车!V49-网约车!V51</f>
        <v>32.911135814765998</v>
      </c>
      <c r="W64" s="19">
        <f t="shared" si="51"/>
        <v>0.40886369597061512</v>
      </c>
      <c r="X64" s="112">
        <f>网约车!X49-网约车!X51</f>
        <v>20.724469529272199</v>
      </c>
      <c r="Y64" s="19">
        <f t="shared" si="52"/>
        <v>0.28858981532505412</v>
      </c>
      <c r="Z64" s="112">
        <f>网约车!Z49-网约车!Z51</f>
        <v>23.472521724813689</v>
      </c>
      <c r="AA64" s="19">
        <f t="shared" si="53"/>
        <v>0.202865742332063</v>
      </c>
      <c r="AB64" s="112">
        <f>网约车!AB49-网约车!AB51</f>
        <v>24.691919375196704</v>
      </c>
      <c r="AC64" s="19">
        <f t="shared" si="54"/>
        <v>7.1271020012771746E-2</v>
      </c>
      <c r="AD64" s="112">
        <f>网约车!AD49-网约车!AD51</f>
        <v>28.357550351940489</v>
      </c>
      <c r="AE64" s="19">
        <f t="shared" si="55"/>
        <v>0.2111581959037232</v>
      </c>
      <c r="AF64" s="112">
        <f>网约车!AF49-网约车!AF51</f>
        <v>26.072710087992704</v>
      </c>
      <c r="AG64" s="19">
        <f t="shared" si="56"/>
        <v>-9.7411871844500064E-2</v>
      </c>
      <c r="AH64" s="112">
        <f>网约车!AH49-网约车!AH51</f>
        <v>25.254872611932001</v>
      </c>
      <c r="AI64" s="19">
        <f t="shared" si="57"/>
        <v>-0.14398530451971159</v>
      </c>
      <c r="AJ64" s="112">
        <f>网约车!AJ49-网约车!AJ51</f>
        <v>25.7804460099008</v>
      </c>
      <c r="AK64" s="19">
        <f t="shared" si="58"/>
        <v>-0.12587710848434019</v>
      </c>
      <c r="AL64" s="112">
        <f>网约车!AL49-网约车!AL51</f>
        <v>23.965351516728603</v>
      </c>
      <c r="AM64" s="19">
        <f t="shared" si="59"/>
        <v>-0.23441775343490501</v>
      </c>
      <c r="AN64" s="112">
        <f>网约车!AN49-网约车!AN51</f>
        <v>32.176872664295999</v>
      </c>
      <c r="AO64" s="19">
        <f t="shared" si="60"/>
        <v>-1.8406042922017196E-2</v>
      </c>
      <c r="AP64" s="112">
        <f>网约车!AP49-网约车!AP51</f>
        <v>35.611025545866994</v>
      </c>
      <c r="AQ64" s="19">
        <f t="shared" si="61"/>
        <v>3.4133182549323626E-2</v>
      </c>
      <c r="AR64" s="112">
        <f>网约车!AR49-网约车!AR51</f>
        <v>42.845488900983014</v>
      </c>
      <c r="AS64" s="19">
        <f t="shared" si="62"/>
        <v>2.7785207466564876</v>
      </c>
      <c r="AT64" s="112">
        <f t="shared" si="47"/>
        <v>341.86436413368921</v>
      </c>
      <c r="AU64" s="19">
        <f t="shared" si="48"/>
        <v>0.12766748325063393</v>
      </c>
      <c r="AV64" s="20"/>
      <c r="AW64" s="540">
        <f t="shared" si="49"/>
        <v>291.82138892450064</v>
      </c>
      <c r="AX64" s="112">
        <v>23.360056695969</v>
      </c>
      <c r="AY64" s="19"/>
      <c r="AZ64" s="112">
        <v>16.0830617181654</v>
      </c>
      <c r="BA64" s="19"/>
      <c r="BB64" s="112">
        <v>19.5138334219297</v>
      </c>
      <c r="BC64" s="19"/>
      <c r="BD64" s="112">
        <v>23.0491807525068</v>
      </c>
      <c r="BE64" s="19"/>
      <c r="BF64" s="112">
        <v>23.4135808582636</v>
      </c>
      <c r="BG64" s="19"/>
      <c r="BH64" s="112">
        <v>28.886608714069901</v>
      </c>
      <c r="BI64" s="19"/>
      <c r="BJ64" s="112">
        <v>29.5028493614378</v>
      </c>
      <c r="BK64" s="19"/>
      <c r="BL64" s="112">
        <v>29.492930868335399</v>
      </c>
      <c r="BM64" s="19"/>
      <c r="BN64" s="112">
        <v>31.303431635533499</v>
      </c>
      <c r="BO64" s="19"/>
      <c r="BP64" s="112">
        <v>32.780226928128599</v>
      </c>
      <c r="BQ64" s="19"/>
      <c r="BR64" s="112">
        <v>34.435627970160901</v>
      </c>
      <c r="BS64" s="19"/>
      <c r="BT64" s="112">
        <v>11.3392228794551</v>
      </c>
      <c r="BU64" s="19"/>
      <c r="BV64" s="112">
        <f t="shared" si="50"/>
        <v>303.16061180395576</v>
      </c>
      <c r="BW64" s="19"/>
      <c r="BX64" s="23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18"/>
    </row>
    <row r="65" spans="1:89" s="13" customFormat="1" ht="27" customHeight="1">
      <c r="A65" s="716" t="s">
        <v>104</v>
      </c>
      <c r="B65" s="17" t="s">
        <v>645</v>
      </c>
      <c r="C65" s="112">
        <f>C66+C67+C68+C69</f>
        <v>170.61318689503261</v>
      </c>
      <c r="D65" s="19">
        <f t="shared" si="38"/>
        <v>-4.8179957745692725E-2</v>
      </c>
      <c r="E65" s="112">
        <f>E66+E67+E68+E69</f>
        <v>175.4290788823352</v>
      </c>
      <c r="F65" s="19">
        <f t="shared" si="39"/>
        <v>-3.9860035791507098E-2</v>
      </c>
      <c r="G65" s="112">
        <f>G66+G67+G68+G69</f>
        <v>172.9896072069464</v>
      </c>
      <c r="H65" s="19">
        <f t="shared" si="40"/>
        <v>-1.3893067893717359E-2</v>
      </c>
      <c r="I65" s="112">
        <f>I66+I67+I68+I69</f>
        <v>172.17465746765959</v>
      </c>
      <c r="J65" s="19">
        <f t="shared" si="41"/>
        <v>-2.4858459826748169E-2</v>
      </c>
      <c r="K65" s="112">
        <f>K66+K67+K68+K69</f>
        <v>174.66902787056989</v>
      </c>
      <c r="L65" s="19">
        <f t="shared" si="42"/>
        <v>-2.0088409576700883E-2</v>
      </c>
      <c r="M65" s="112">
        <f>M66+M67+M68+M69</f>
        <v>170.8537796471015</v>
      </c>
      <c r="N65" s="19">
        <f t="shared" si="43"/>
        <v>-1.1644725987096205E-2</v>
      </c>
      <c r="O65" s="112">
        <f>O66+O67+O68+O69</f>
        <v>167.47454737686917</v>
      </c>
      <c r="P65" s="19">
        <f t="shared" si="44"/>
        <v>-9.4722051044106026E-3</v>
      </c>
      <c r="Q65" s="126"/>
      <c r="R65" s="126"/>
      <c r="S65" s="556">
        <f t="shared" si="45"/>
        <v>1204.2038853465142</v>
      </c>
      <c r="T65" s="66">
        <f t="shared" si="46"/>
        <v>-0.13748453349755652</v>
      </c>
      <c r="U65" s="19"/>
      <c r="V65" s="112">
        <f>V66+V67+V68+V69</f>
        <v>179.24941619315911</v>
      </c>
      <c r="W65" s="19">
        <f t="shared" si="51"/>
        <v>5.1187047833395116E-2</v>
      </c>
      <c r="X65" s="112">
        <f>X66+X67+X68+X69</f>
        <v>182.7119851499495</v>
      </c>
      <c r="Y65" s="19">
        <f t="shared" si="52"/>
        <v>1.3463263629396982E-2</v>
      </c>
      <c r="Z65" s="112">
        <f>Z66+Z67+Z68+Z69</f>
        <v>175.42682398292033</v>
      </c>
      <c r="AA65" s="19">
        <f t="shared" si="53"/>
        <v>-8.7330399668272829E-4</v>
      </c>
      <c r="AB65" s="112">
        <f>AB66+AB67+AB68+AB69</f>
        <v>176.56376061783769</v>
      </c>
      <c r="AC65" s="19">
        <f t="shared" si="54"/>
        <v>2.8578363015037578E-2</v>
      </c>
      <c r="AD65" s="112">
        <f>AD66+AD67+AD68+AD69</f>
        <v>178.24978250855969</v>
      </c>
      <c r="AE65" s="19">
        <f t="shared" si="55"/>
        <v>1.8481583520138178E-2</v>
      </c>
      <c r="AF65" s="112">
        <f>AF66+AF67+AF68+AF69</f>
        <v>172.86676576673062</v>
      </c>
      <c r="AG65" s="19">
        <f t="shared" si="56"/>
        <v>8.2096865073661984E-3</v>
      </c>
      <c r="AH65" s="112">
        <f>AH66+AH67+AH68+AH69</f>
        <v>169.07607059580039</v>
      </c>
      <c r="AI65" s="19">
        <f t="shared" si="57"/>
        <v>6.1885421490168735E-3</v>
      </c>
      <c r="AJ65" s="112">
        <f>AJ66+AJ67+AJ68+AJ69</f>
        <v>162.00877690889692</v>
      </c>
      <c r="AK65" s="19">
        <f t="shared" si="58"/>
        <v>-7.6028932436245089E-4</v>
      </c>
      <c r="AL65" s="112">
        <f>AL66+AL67+AL68+AL69</f>
        <v>160.2652253677669</v>
      </c>
      <c r="AM65" s="19">
        <f t="shared" si="59"/>
        <v>-8.5933932417059378E-3</v>
      </c>
      <c r="AN65" s="112">
        <f>AN66+AN67+AN68+AN69</f>
        <v>169.87545881680091</v>
      </c>
      <c r="AO65" s="19">
        <f t="shared" si="60"/>
        <v>-1.3292000295727635E-2</v>
      </c>
      <c r="AP65" s="112">
        <f>AP66+AP67+AP68+AP69</f>
        <v>165.9364649728121</v>
      </c>
      <c r="AQ65" s="19">
        <f t="shared" si="61"/>
        <v>-3.1354296227143807E-2</v>
      </c>
      <c r="AR65" s="112">
        <f>AR66+AR67+AR68+AR69</f>
        <v>167.74803211200214</v>
      </c>
      <c r="AS65" s="19">
        <f t="shared" si="62"/>
        <v>-4.4122516498198538E-2</v>
      </c>
      <c r="AT65" s="112">
        <f t="shared" si="47"/>
        <v>2059.9785629932362</v>
      </c>
      <c r="AU65" s="19">
        <f t="shared" si="48"/>
        <v>2.2745874595873072E-3</v>
      </c>
      <c r="AV65" s="20"/>
      <c r="AW65" s="540">
        <f t="shared" si="49"/>
        <v>1879.8124522472672</v>
      </c>
      <c r="AX65" s="540">
        <f>AX66+AX67+AX68+AX69</f>
        <v>170.52095206329895</v>
      </c>
      <c r="AY65" s="20"/>
      <c r="AZ65" s="540">
        <f>AZ66+AZ67+AZ68+AZ69</f>
        <v>180.28476384592818</v>
      </c>
      <c r="BA65" s="20"/>
      <c r="BB65" s="540">
        <f>BB66+BB67+BB68+BB69</f>
        <v>175.58015883737119</v>
      </c>
      <c r="BC65" s="20"/>
      <c r="BD65" s="540">
        <f>BD66+BD67+BD68+BD69</f>
        <v>171.65805442405207</v>
      </c>
      <c r="BE65" s="20"/>
      <c r="BF65" s="540">
        <f>BF66+BF67+BF68+BF69</f>
        <v>175.01522402838341</v>
      </c>
      <c r="BG65" s="20"/>
      <c r="BH65" s="540">
        <f>BH66+BH67+BH68+BH69</f>
        <v>171.459139978683</v>
      </c>
      <c r="BI65" s="20"/>
      <c r="BJ65" s="540">
        <f>BJ66+BJ67+BJ68+BJ69</f>
        <v>168.03617166489275</v>
      </c>
      <c r="BK65" s="20"/>
      <c r="BL65" s="540">
        <f>BL66+BL67+BL68+BL69</f>
        <v>162.13204417121736</v>
      </c>
      <c r="BM65" s="20"/>
      <c r="BN65" s="540">
        <f>BN66+BN67+BN68+BN69</f>
        <v>161.65438506790153</v>
      </c>
      <c r="BO65" s="20"/>
      <c r="BP65" s="540">
        <f>BP66+BP67+BP68+BP69</f>
        <v>172.16386090688889</v>
      </c>
      <c r="BQ65" s="20"/>
      <c r="BR65" s="540">
        <f>BR66+BR67+BR68+BR69</f>
        <v>171.30769725864968</v>
      </c>
      <c r="BS65" s="20"/>
      <c r="BT65" s="540">
        <f>BT66+BT67+BT68+BT69</f>
        <v>175.49114296265981</v>
      </c>
      <c r="BU65" s="20"/>
      <c r="BV65" s="540">
        <f t="shared" si="50"/>
        <v>2055.3035952099272</v>
      </c>
      <c r="BW65" s="20"/>
      <c r="BX65" s="22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</row>
    <row r="66" spans="1:89" ht="27" customHeight="1">
      <c r="A66" s="597"/>
      <c r="B66" s="17" t="s">
        <v>646</v>
      </c>
      <c r="C66" s="112">
        <f>班线包车!C44</f>
        <v>114.3916</v>
      </c>
      <c r="D66" s="19">
        <f t="shared" si="38"/>
        <v>-0.12224347715325112</v>
      </c>
      <c r="E66" s="112">
        <f>班线包车!E44</f>
        <v>120.983</v>
      </c>
      <c r="F66" s="19">
        <f t="shared" si="39"/>
        <v>-9.2175176281582227E-2</v>
      </c>
      <c r="G66" s="112">
        <f>班线包车!G44</f>
        <v>119.5115</v>
      </c>
      <c r="H66" s="19">
        <f t="shared" si="40"/>
        <v>-6.7645739473016997E-2</v>
      </c>
      <c r="I66" s="112">
        <f>班线包车!I44</f>
        <v>120.37860000000001</v>
      </c>
      <c r="J66" s="19">
        <f t="shared" si="41"/>
        <v>-7.4981327284295518E-2</v>
      </c>
      <c r="K66" s="112">
        <f>班线包车!K44</f>
        <v>122.8015</v>
      </c>
      <c r="L66" s="19">
        <f t="shared" si="42"/>
        <v>-7.7596612687698907E-2</v>
      </c>
      <c r="M66" s="112">
        <f>班线包车!M44</f>
        <v>121.1953</v>
      </c>
      <c r="N66" s="19">
        <f t="shared" si="43"/>
        <v>-7.335675007798792E-2</v>
      </c>
      <c r="O66" s="112">
        <f>班线包车!O44</f>
        <v>120.2273</v>
      </c>
      <c r="P66" s="19">
        <f t="shared" si="44"/>
        <v>-6.1486028138097337E-2</v>
      </c>
      <c r="Q66" s="126"/>
      <c r="R66" s="126"/>
      <c r="S66" s="556">
        <f t="shared" si="45"/>
        <v>839.48879999999997</v>
      </c>
      <c r="T66" s="66">
        <f t="shared" si="46"/>
        <v>-0.18825847355360148</v>
      </c>
      <c r="U66" s="19"/>
      <c r="V66" s="112">
        <f>班线包车!V44</f>
        <v>130.3227</v>
      </c>
      <c r="W66" s="19">
        <f t="shared" si="51"/>
        <v>5.0668384421213242E-2</v>
      </c>
      <c r="X66" s="112">
        <f>班线包车!X44</f>
        <v>133.26689999999999</v>
      </c>
      <c r="Y66" s="19">
        <f t="shared" si="52"/>
        <v>2.6801316604565528E-2</v>
      </c>
      <c r="Z66" s="112">
        <f>班线包车!Z44</f>
        <v>128.1825</v>
      </c>
      <c r="AA66" s="19">
        <f t="shared" si="53"/>
        <v>2.9396411879025308E-2</v>
      </c>
      <c r="AB66" s="112">
        <f>班线包车!AB44</f>
        <v>130.13640000000001</v>
      </c>
      <c r="AC66" s="19">
        <f t="shared" si="54"/>
        <v>3.4285600747084199E-2</v>
      </c>
      <c r="AD66" s="112">
        <f>班线包车!AD44</f>
        <v>133.13210000000001</v>
      </c>
      <c r="AE66" s="19">
        <f t="shared" si="55"/>
        <v>1.4027682145838494E-2</v>
      </c>
      <c r="AF66" s="112">
        <f>班线包车!AF44</f>
        <v>130.78960000000001</v>
      </c>
      <c r="AG66" s="19">
        <f t="shared" si="56"/>
        <v>1.9534843113227174E-2</v>
      </c>
      <c r="AH66" s="112">
        <f>班线包车!AH44</f>
        <v>128.10390000000001</v>
      </c>
      <c r="AI66" s="19">
        <f t="shared" si="57"/>
        <v>1.3826719258480669E-2</v>
      </c>
      <c r="AJ66" s="112">
        <f>班线包车!AJ44</f>
        <v>120.2483</v>
      </c>
      <c r="AK66" s="19">
        <f t="shared" si="58"/>
        <v>-2.7748176345122277E-2</v>
      </c>
      <c r="AL66" s="112">
        <f>班线包车!AL44</f>
        <v>118.1387</v>
      </c>
      <c r="AM66" s="19">
        <f t="shared" si="59"/>
        <v>-4.5225021942124521E-2</v>
      </c>
      <c r="AN66" s="112">
        <f>班线包车!AN44</f>
        <v>123.2278</v>
      </c>
      <c r="AO66" s="19">
        <f t="shared" si="60"/>
        <v>-5.1535711399400275E-2</v>
      </c>
      <c r="AP66" s="112">
        <f>班线包车!AP44</f>
        <v>118.7277</v>
      </c>
      <c r="AQ66" s="19">
        <f t="shared" si="61"/>
        <v>-7.0704675135604744E-2</v>
      </c>
      <c r="AR66" s="112">
        <f>班线包车!AR44</f>
        <v>116.6459</v>
      </c>
      <c r="AS66" s="19">
        <f t="shared" si="62"/>
        <v>-7.7120324320731903E-2</v>
      </c>
      <c r="AT66" s="112">
        <f t="shared" si="47"/>
        <v>1510.9225000000001</v>
      </c>
      <c r="AU66" s="19">
        <f t="shared" si="48"/>
        <v>-7.013564653863158E-3</v>
      </c>
      <c r="AV66" s="20"/>
      <c r="AW66" s="540">
        <f t="shared" si="49"/>
        <v>1395.2008999999998</v>
      </c>
      <c r="AX66" s="112">
        <v>124.03789999999999</v>
      </c>
      <c r="AY66" s="19"/>
      <c r="AZ66" s="112">
        <v>129.7884</v>
      </c>
      <c r="BA66" s="19"/>
      <c r="BB66" s="112">
        <v>124.52200000000001</v>
      </c>
      <c r="BC66" s="19"/>
      <c r="BD66" s="112">
        <v>125.82250000000001</v>
      </c>
      <c r="BE66" s="19"/>
      <c r="BF66" s="112">
        <v>131.29040000000001</v>
      </c>
      <c r="BG66" s="19"/>
      <c r="BH66" s="112">
        <v>128.28360000000001</v>
      </c>
      <c r="BI66" s="19"/>
      <c r="BJ66" s="112">
        <v>126.35680000000001</v>
      </c>
      <c r="BK66" s="19"/>
      <c r="BL66" s="112">
        <v>123.6802</v>
      </c>
      <c r="BM66" s="19"/>
      <c r="BN66" s="112">
        <v>123.7346</v>
      </c>
      <c r="BO66" s="19"/>
      <c r="BP66" s="112">
        <v>129.92349999999999</v>
      </c>
      <c r="BQ66" s="19"/>
      <c r="BR66" s="112">
        <v>127.761</v>
      </c>
      <c r="BS66" s="19"/>
      <c r="BT66" s="112">
        <v>126.3934</v>
      </c>
      <c r="BU66" s="19"/>
      <c r="BV66" s="112">
        <f t="shared" si="50"/>
        <v>1521.5942999999997</v>
      </c>
      <c r="BW66" s="19"/>
      <c r="BX66" s="23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18"/>
    </row>
    <row r="67" spans="1:89" ht="27" customHeight="1">
      <c r="A67" s="597"/>
      <c r="B67" s="17" t="s">
        <v>647</v>
      </c>
      <c r="C67" s="112">
        <f>公交!C53-公交!C55</f>
        <v>36.22</v>
      </c>
      <c r="D67" s="19">
        <f t="shared" si="38"/>
        <v>-2.2929592662530252E-2</v>
      </c>
      <c r="E67" s="112">
        <f>公交!E53-公交!E55</f>
        <v>34.03</v>
      </c>
      <c r="F67" s="19">
        <f t="shared" si="39"/>
        <v>-9.2533333333333356E-2</v>
      </c>
      <c r="G67" s="112">
        <f>公交!G53-公交!G55</f>
        <v>33.840000000000003</v>
      </c>
      <c r="H67" s="19">
        <f t="shared" si="40"/>
        <v>-4.0272263187748569E-2</v>
      </c>
      <c r="I67" s="112">
        <f>公交!I53-公交!I55</f>
        <v>32.5</v>
      </c>
      <c r="J67" s="19">
        <f t="shared" si="41"/>
        <v>-4.9429657794676785E-2</v>
      </c>
      <c r="K67" s="112">
        <f>公交!K53-公交!K55</f>
        <v>32.56</v>
      </c>
      <c r="L67" s="19">
        <f t="shared" si="42"/>
        <v>1.2437810945273853E-2</v>
      </c>
      <c r="M67" s="112">
        <f>公交!M53-公交!M55</f>
        <v>30.22</v>
      </c>
      <c r="N67" s="19">
        <f t="shared" si="43"/>
        <v>2.8590878148400334E-2</v>
      </c>
      <c r="O67" s="112">
        <f>公交!O53-公交!O55</f>
        <v>27.480000000000004</v>
      </c>
      <c r="P67" s="19">
        <f t="shared" si="44"/>
        <v>-3.6258158085562542E-3</v>
      </c>
      <c r="Q67" s="126"/>
      <c r="R67" s="126"/>
      <c r="S67" s="556">
        <f t="shared" si="45"/>
        <v>226.85000000000002</v>
      </c>
      <c r="T67" s="66">
        <f t="shared" si="46"/>
        <v>-0.1307096873083996</v>
      </c>
      <c r="U67" s="19"/>
      <c r="V67" s="112">
        <f>公交!V53-公交!V55</f>
        <v>37.069999999999993</v>
      </c>
      <c r="W67" s="19">
        <f t="shared" si="51"/>
        <v>0.11054523666866367</v>
      </c>
      <c r="X67" s="112">
        <f>公交!X53-公交!X55</f>
        <v>37.5</v>
      </c>
      <c r="Y67" s="19">
        <f t="shared" si="52"/>
        <v>3.0502885408079106E-2</v>
      </c>
      <c r="Z67" s="112">
        <f>公交!Z53-公交!Z55</f>
        <v>35.260000000000019</v>
      </c>
      <c r="AA67" s="19">
        <f t="shared" si="53"/>
        <v>-4.8826544375505265E-2</v>
      </c>
      <c r="AB67" s="112">
        <f>公交!AB53-公交!AB55</f>
        <v>34.19</v>
      </c>
      <c r="AC67" s="19">
        <f t="shared" si="54"/>
        <v>7.5157232704402333E-2</v>
      </c>
      <c r="AD67" s="112">
        <f>公交!AD53-公交!AD55</f>
        <v>32.159999999999997</v>
      </c>
      <c r="AE67" s="19">
        <f t="shared" si="55"/>
        <v>7.8832606507883263E-2</v>
      </c>
      <c r="AF67" s="112">
        <f>公交!AF53-公交!AF55</f>
        <v>29.379999999999995</v>
      </c>
      <c r="AG67" s="19">
        <f t="shared" si="56"/>
        <v>1.7313019390581497E-2</v>
      </c>
      <c r="AH67" s="112">
        <f>公交!AH53-公交!AH55</f>
        <v>27.579999999999984</v>
      </c>
      <c r="AI67" s="19">
        <f t="shared" si="57"/>
        <v>2.5445292620858151E-3</v>
      </c>
      <c r="AJ67" s="112">
        <f>公交!AJ53-公交!AJ55</f>
        <v>27.819999999999993</v>
      </c>
      <c r="AK67" s="19">
        <f t="shared" si="58"/>
        <v>0.12449474535165694</v>
      </c>
      <c r="AL67" s="112">
        <f>公交!AL53-公交!AL55</f>
        <v>28.459999999999994</v>
      </c>
      <c r="AM67" s="19">
        <f t="shared" si="59"/>
        <v>0.16735028712059052</v>
      </c>
      <c r="AN67" s="112">
        <f>公交!AN53-公交!AN55</f>
        <v>32.53</v>
      </c>
      <c r="AO67" s="19">
        <f t="shared" si="60"/>
        <v>0.15641663704230369</v>
      </c>
      <c r="AP67" s="112">
        <f>公交!AP53-公交!AP55</f>
        <v>32.449999999999989</v>
      </c>
      <c r="AQ67" s="19">
        <f t="shared" si="61"/>
        <v>0.10374149659863918</v>
      </c>
      <c r="AR67" s="112">
        <f>公交!AR53-公交!AR55</f>
        <v>33.400000000000006</v>
      </c>
      <c r="AS67" s="19">
        <f t="shared" si="62"/>
        <v>-2.3106171395144592E-2</v>
      </c>
      <c r="AT67" s="112">
        <f t="shared" si="47"/>
        <v>387.79999999999995</v>
      </c>
      <c r="AU67" s="19">
        <f t="shared" si="48"/>
        <v>6.0490045941806958E-2</v>
      </c>
      <c r="AV67" s="20"/>
      <c r="AW67" s="540">
        <f t="shared" si="49"/>
        <v>331.49</v>
      </c>
      <c r="AX67" s="112">
        <v>33.380000000000003</v>
      </c>
      <c r="AY67" s="19"/>
      <c r="AZ67" s="112">
        <v>36.39</v>
      </c>
      <c r="BA67" s="19"/>
      <c r="BB67" s="112">
        <v>37.07</v>
      </c>
      <c r="BC67" s="19"/>
      <c r="BD67" s="112">
        <v>31.8</v>
      </c>
      <c r="BE67" s="19"/>
      <c r="BF67" s="112">
        <v>29.81</v>
      </c>
      <c r="BG67" s="19"/>
      <c r="BH67" s="112">
        <v>28.88</v>
      </c>
      <c r="BI67" s="19"/>
      <c r="BJ67" s="112">
        <v>27.51</v>
      </c>
      <c r="BK67" s="19"/>
      <c r="BL67" s="112">
        <v>24.74</v>
      </c>
      <c r="BM67" s="19"/>
      <c r="BN67" s="112">
        <v>24.38</v>
      </c>
      <c r="BO67" s="19"/>
      <c r="BP67" s="112">
        <v>28.13</v>
      </c>
      <c r="BQ67" s="19"/>
      <c r="BR67" s="112">
        <v>29.4</v>
      </c>
      <c r="BS67" s="19"/>
      <c r="BT67" s="112">
        <v>34.19</v>
      </c>
      <c r="BU67" s="19"/>
      <c r="BV67" s="112">
        <f t="shared" si="50"/>
        <v>365.68</v>
      </c>
      <c r="BW67" s="19"/>
      <c r="BX67" s="23"/>
      <c r="BY67" s="27"/>
      <c r="BZ67" s="27"/>
      <c r="CA67" s="27"/>
      <c r="CB67" s="27"/>
      <c r="CC67" s="27"/>
      <c r="CD67" s="27"/>
      <c r="CE67" s="108"/>
      <c r="CF67" s="27"/>
      <c r="CG67" s="108"/>
      <c r="CH67" s="108"/>
      <c r="CI67" s="108"/>
      <c r="CJ67" s="108"/>
      <c r="CK67" s="18"/>
    </row>
    <row r="68" spans="1:89" ht="27" customHeight="1">
      <c r="A68" s="597"/>
      <c r="B68" s="17" t="s">
        <v>648</v>
      </c>
      <c r="C68" s="112">
        <f>出租!C53-出租!C55</f>
        <v>10.219999999999999</v>
      </c>
      <c r="D68" s="19">
        <f t="shared" si="38"/>
        <v>-2.8517110266160772E-2</v>
      </c>
      <c r="E68" s="112">
        <f>出租!E53-出租!E55</f>
        <v>11.060000000000002</v>
      </c>
      <c r="F68" s="19">
        <f t="shared" si="39"/>
        <v>7.6923076923075984E-2</v>
      </c>
      <c r="G68" s="112">
        <f>出租!G53-出租!G55</f>
        <v>10.710000000000008</v>
      </c>
      <c r="H68" s="19">
        <f t="shared" si="40"/>
        <v>5.8300395256917215E-2</v>
      </c>
      <c r="I68" s="112">
        <f>出租!I53-出租!I55</f>
        <v>10.97999999999999</v>
      </c>
      <c r="J68" s="19">
        <f t="shared" si="41"/>
        <v>0.10351758793969879</v>
      </c>
      <c r="K68" s="112">
        <f>出租!K53-出租!K55</f>
        <v>11.090000000000003</v>
      </c>
      <c r="L68" s="19">
        <f t="shared" si="42"/>
        <v>4.0337711069418969E-2</v>
      </c>
      <c r="M68" s="112">
        <f>出租!M53-出租!M55</f>
        <v>11</v>
      </c>
      <c r="N68" s="19">
        <f t="shared" si="43"/>
        <v>5.1625239005735235E-2</v>
      </c>
      <c r="O68" s="112">
        <f>出租!O53-出租!O55</f>
        <v>10.869999999999976</v>
      </c>
      <c r="P68" s="19">
        <f t="shared" si="44"/>
        <v>5.3294573643409171E-2</v>
      </c>
      <c r="Q68" s="126"/>
      <c r="R68" s="126"/>
      <c r="S68" s="556">
        <f t="shared" si="45"/>
        <v>75.929999999999978</v>
      </c>
      <c r="T68" s="66">
        <f t="shared" si="46"/>
        <v>-8.0973129992738424E-2</v>
      </c>
      <c r="U68" s="19"/>
      <c r="V68" s="112">
        <f>出租!V53-出租!V55</f>
        <v>10.52000000000001</v>
      </c>
      <c r="W68" s="19">
        <f t="shared" si="51"/>
        <v>0.34699103713188362</v>
      </c>
      <c r="X68" s="112">
        <f>出租!X53-出租!X55</f>
        <v>10.27000000000001</v>
      </c>
      <c r="Y68" s="19">
        <f t="shared" si="52"/>
        <v>-4.8192771084336283E-2</v>
      </c>
      <c r="Z68" s="112">
        <f>出租!Z53-出租!Z55</f>
        <v>10.120000000000005</v>
      </c>
      <c r="AA68" s="19">
        <f t="shared" si="53"/>
        <v>-2.955665024630183E-3</v>
      </c>
      <c r="AB68" s="112">
        <f>出租!AB53-出租!AB55</f>
        <v>9.9499999999999886</v>
      </c>
      <c r="AC68" s="19">
        <f t="shared" si="54"/>
        <v>3.0241935483870108E-3</v>
      </c>
      <c r="AD68" s="112">
        <f>出租!AD53-出租!AD55</f>
        <v>10.659999999999997</v>
      </c>
      <c r="AE68" s="19">
        <f t="shared" si="55"/>
        <v>5.3359683794466095E-2</v>
      </c>
      <c r="AF68" s="112">
        <f>出租!AF53-出租!AF55</f>
        <v>10.460000000000008</v>
      </c>
      <c r="AG68" s="19">
        <f t="shared" si="56"/>
        <v>-4.212454212454142E-2</v>
      </c>
      <c r="AH68" s="112">
        <f>出租!AH53-出租!AH55</f>
        <v>10.319999999999993</v>
      </c>
      <c r="AI68" s="19">
        <f t="shared" si="57"/>
        <v>4.2424242424240699E-2</v>
      </c>
      <c r="AJ68" s="112">
        <f>出租!AJ53-出租!AJ55</f>
        <v>10.320000000000022</v>
      </c>
      <c r="AK68" s="19">
        <f t="shared" si="58"/>
        <v>3.8229376257547409E-2</v>
      </c>
      <c r="AL68" s="112">
        <f>出租!AL53-出租!AL55</f>
        <v>10.159999999999997</v>
      </c>
      <c r="AM68" s="19">
        <f t="shared" si="59"/>
        <v>2.2132796780683917E-2</v>
      </c>
      <c r="AN68" s="112">
        <f>出租!AN53-出租!AN55</f>
        <v>10.150000000000006</v>
      </c>
      <c r="AO68" s="19">
        <f t="shared" si="60"/>
        <v>1.9743336623894159E-3</v>
      </c>
      <c r="AP68" s="112">
        <f>出租!AP53-出租!AP55</f>
        <v>9.7700000000000102</v>
      </c>
      <c r="AQ68" s="19">
        <f t="shared" si="61"/>
        <v>-5.0916496944989342E-3</v>
      </c>
      <c r="AR68" s="112">
        <f>出租!AR53-出租!AR55</f>
        <v>9.8100000000000023</v>
      </c>
      <c r="AS68" s="19">
        <f t="shared" si="62"/>
        <v>-1.5060240963856164E-2</v>
      </c>
      <c r="AT68" s="112">
        <f t="shared" si="47"/>
        <v>122.51000000000005</v>
      </c>
      <c r="AU68" s="19">
        <f t="shared" si="48"/>
        <v>2.6046901172529724E-2</v>
      </c>
      <c r="AV68" s="20"/>
      <c r="AW68" s="540">
        <f t="shared" si="49"/>
        <v>109.43999999999998</v>
      </c>
      <c r="AX68" s="112">
        <v>7.81</v>
      </c>
      <c r="AY68" s="19"/>
      <c r="AZ68" s="112">
        <v>10.79</v>
      </c>
      <c r="BA68" s="19"/>
      <c r="BB68" s="112">
        <v>10.15</v>
      </c>
      <c r="BC68" s="19"/>
      <c r="BD68" s="112">
        <v>9.9199999999999893</v>
      </c>
      <c r="BE68" s="19"/>
      <c r="BF68" s="112">
        <v>10.119999999999999</v>
      </c>
      <c r="BG68" s="19"/>
      <c r="BH68" s="112">
        <v>10.92</v>
      </c>
      <c r="BI68" s="19"/>
      <c r="BJ68" s="112">
        <v>9.9000000000000092</v>
      </c>
      <c r="BK68" s="19"/>
      <c r="BL68" s="112">
        <v>9.94</v>
      </c>
      <c r="BM68" s="19"/>
      <c r="BN68" s="112">
        <v>9.94</v>
      </c>
      <c r="BO68" s="19"/>
      <c r="BP68" s="112">
        <v>10.130000000000001</v>
      </c>
      <c r="BQ68" s="19"/>
      <c r="BR68" s="112">
        <v>9.8199999999999896</v>
      </c>
      <c r="BS68" s="19"/>
      <c r="BT68" s="112">
        <v>9.9600000000000097</v>
      </c>
      <c r="BU68" s="19"/>
      <c r="BV68" s="112">
        <f t="shared" si="50"/>
        <v>119.39999999999999</v>
      </c>
      <c r="BW68" s="19"/>
      <c r="BX68" s="23"/>
      <c r="BY68" s="27"/>
      <c r="BZ68" s="27"/>
      <c r="CA68" s="27"/>
      <c r="CB68" s="27"/>
      <c r="CC68" s="27"/>
      <c r="CD68" s="27"/>
      <c r="CE68" s="108"/>
      <c r="CF68" s="27"/>
      <c r="CG68" s="108"/>
      <c r="CH68" s="108"/>
      <c r="CI68" s="108"/>
      <c r="CJ68" s="108"/>
      <c r="CK68" s="18"/>
    </row>
    <row r="69" spans="1:89" ht="27" customHeight="1">
      <c r="A69" s="598"/>
      <c r="B69" s="17" t="s">
        <v>649</v>
      </c>
      <c r="C69" s="112">
        <f>网约车!C53-网约车!C55</f>
        <v>9.7815868950326035</v>
      </c>
      <c r="D69" s="19">
        <f t="shared" ref="D69:D94" si="63">C69/V69-1</f>
        <v>6.3176242983302942</v>
      </c>
      <c r="E69" s="112">
        <f>网约车!E53-网约车!E55</f>
        <v>9.356078882335197</v>
      </c>
      <c r="F69" s="19">
        <f t="shared" ref="F69:F94" si="64">E69/X69-1</f>
        <v>4.5854347957280055</v>
      </c>
      <c r="G69" s="112">
        <f>网约车!G53-网约车!G55</f>
        <v>8.9281072069463931</v>
      </c>
      <c r="H69" s="19">
        <f t="shared" ref="H69:H94" si="65">G69/Z69-1</f>
        <v>3.7889247194907094</v>
      </c>
      <c r="I69" s="112">
        <f>网约车!I53-网约车!I55</f>
        <v>8.3160574676596042</v>
      </c>
      <c r="J69" s="19">
        <f t="shared" ref="J69:J94" si="66">I69/AB69-1</f>
        <v>2.6356564866981822</v>
      </c>
      <c r="K69" s="112">
        <f>网约车!K53-网约车!K55</f>
        <v>8.2175278705698958</v>
      </c>
      <c r="L69" s="19">
        <f t="shared" ref="L69:L94" si="67">K69/AD69-1</f>
        <v>2.5764418451881914</v>
      </c>
      <c r="M69" s="112">
        <f>网约车!M53-网约车!M55</f>
        <v>8.4384796471015022</v>
      </c>
      <c r="N69" s="19">
        <f t="shared" ref="N69:N94" si="68">M69/AF69-1</f>
        <v>2.7719509982639892</v>
      </c>
      <c r="O69" s="112">
        <f>网约车!O53-网约车!O55</f>
        <v>8.8972473768692026</v>
      </c>
      <c r="P69" s="19">
        <f t="shared" ref="P69:P94" si="69">O69/AH69-1</f>
        <v>1.8960785540463059</v>
      </c>
      <c r="Q69" s="126"/>
      <c r="R69" s="126"/>
      <c r="S69" s="556">
        <f t="shared" ref="S69:S94" si="70">E69+C69+G69+I69+K69+M69+O69+Q69</f>
        <v>61.935085346514398</v>
      </c>
      <c r="T69" s="66">
        <f t="shared" ref="T69:T94" si="71">S69/SUM(V69,X69,Z69,AB69,AD69,AF69,AH69,AJ69)-1</f>
        <v>2.3676878307252562</v>
      </c>
      <c r="U69" s="19"/>
      <c r="V69" s="112">
        <f>网约车!V53-网约车!V55</f>
        <v>1.3367161931591003</v>
      </c>
      <c r="W69" s="19">
        <f t="shared" si="51"/>
        <v>-0.74745833270229012</v>
      </c>
      <c r="X69" s="112">
        <f>网约车!X53-网约车!X55</f>
        <v>1.6750851499494992</v>
      </c>
      <c r="Y69" s="19">
        <f t="shared" si="52"/>
        <v>-0.49490308429029339</v>
      </c>
      <c r="Z69" s="112">
        <f>网约车!Z53-网约车!Z55</f>
        <v>1.8643239829202987</v>
      </c>
      <c r="AA69" s="19">
        <f t="shared" si="53"/>
        <v>-0.51426606820753529</v>
      </c>
      <c r="AB69" s="112">
        <f>网约车!AB53-网约车!AB55</f>
        <v>2.2873606178377024</v>
      </c>
      <c r="AC69" s="19">
        <f t="shared" si="54"/>
        <v>-0.4442156797951855</v>
      </c>
      <c r="AD69" s="112">
        <f>网约车!AD53-网约车!AD55</f>
        <v>2.2976825085597028</v>
      </c>
      <c r="AE69" s="19">
        <f t="shared" si="55"/>
        <v>-0.39452198800941174</v>
      </c>
      <c r="AF69" s="112">
        <f>网约车!AF53-网约车!AF55</f>
        <v>2.2371657667305982</v>
      </c>
      <c r="AG69" s="19">
        <f t="shared" si="56"/>
        <v>-0.33724210619379369</v>
      </c>
      <c r="AH69" s="112">
        <f>网约车!AH53-网约车!AH55</f>
        <v>3.0721705958004009</v>
      </c>
      <c r="AI69" s="19">
        <f t="shared" si="57"/>
        <v>-0.28041622118237775</v>
      </c>
      <c r="AJ69" s="112">
        <f>网约车!AJ53-网约车!AJ55</f>
        <v>3.6204769088969009</v>
      </c>
      <c r="AK69" s="19">
        <f t="shared" si="58"/>
        <v>-4.0130836654265867E-2</v>
      </c>
      <c r="AL69" s="112">
        <f>网约车!AL53-网约车!AL55</f>
        <v>3.5065253677669013</v>
      </c>
      <c r="AM69" s="19">
        <f t="shared" si="59"/>
        <v>-2.5907018995721232E-2</v>
      </c>
      <c r="AN69" s="112">
        <f>网约车!AN53-网约车!AN55</f>
        <v>3.9676588168009062</v>
      </c>
      <c r="AO69" s="19">
        <f t="shared" si="60"/>
        <v>-3.1911905440584754E-3</v>
      </c>
      <c r="AP69" s="112">
        <f>网约车!AP53-网约车!AP55</f>
        <v>4.9887649728120991</v>
      </c>
      <c r="AQ69" s="19">
        <f t="shared" si="61"/>
        <v>0.15301919098657524</v>
      </c>
      <c r="AR69" s="112">
        <f>网约车!AR53-网约车!AR55</f>
        <v>7.892132112002102</v>
      </c>
      <c r="AS69" s="19">
        <f t="shared" si="62"/>
        <v>0.59509743565163808</v>
      </c>
      <c r="AT69" s="112">
        <f t="shared" ref="AT69:AT94" si="72">X69+V69+Z69+AB69+AD69+AF69+AH69+AJ69+AL69+AN69+AP69+AR69</f>
        <v>38.746062993236208</v>
      </c>
      <c r="AU69" s="19">
        <f t="shared" ref="AU69:AU94" si="73">AT69/SUM(AX69,AZ69,BB69,BD69,BF69,BH69,BJ69,BL69,BN69,BP69,BR69,BT69)-1</f>
        <v>-0.20323618045513347</v>
      </c>
      <c r="AV69" s="20"/>
      <c r="AW69" s="540">
        <f t="shared" ref="AW69:AW94" si="74">AX69+AZ69+BB69+BD69+BF69+BH69+BJ69+BL69+BN69+BP69+BR69</f>
        <v>43.681552247267049</v>
      </c>
      <c r="AX69" s="112">
        <v>5.2930520632989504</v>
      </c>
      <c r="AY69" s="19"/>
      <c r="AZ69" s="112">
        <v>3.3163638459281701</v>
      </c>
      <c r="BA69" s="19"/>
      <c r="BB69" s="112">
        <v>3.8381588373711799</v>
      </c>
      <c r="BC69" s="19"/>
      <c r="BD69" s="112">
        <v>4.1155544240520801</v>
      </c>
      <c r="BE69" s="19"/>
      <c r="BF69" s="112">
        <v>3.79482402838341</v>
      </c>
      <c r="BG69" s="19"/>
      <c r="BH69" s="112">
        <v>3.37553997868301</v>
      </c>
      <c r="BI69" s="19"/>
      <c r="BJ69" s="112">
        <v>4.2693716648927396</v>
      </c>
      <c r="BK69" s="19"/>
      <c r="BL69" s="112">
        <v>3.7718441712173698</v>
      </c>
      <c r="BM69" s="19"/>
      <c r="BN69" s="112">
        <v>3.5997850679015402</v>
      </c>
      <c r="BO69" s="19"/>
      <c r="BP69" s="112">
        <v>3.9803609068889099</v>
      </c>
      <c r="BQ69" s="19"/>
      <c r="BR69" s="112">
        <v>4.3266972586496903</v>
      </c>
      <c r="BS69" s="19"/>
      <c r="BT69" s="112">
        <v>4.9477429626598104</v>
      </c>
      <c r="BU69" s="19"/>
      <c r="BV69" s="112">
        <f t="shared" ref="BV69:BV94" si="75">AX69+AZ69+BB69+BD69+BF69+BH69+BJ69+BL69+BN69+BP69+BR69+BT69</f>
        <v>48.629295209926859</v>
      </c>
      <c r="BW69" s="19"/>
      <c r="BX69" s="23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18"/>
    </row>
    <row r="70" spans="1:89" s="13" customFormat="1" ht="27" customHeight="1">
      <c r="A70" s="716" t="s">
        <v>105</v>
      </c>
      <c r="B70" s="17" t="s">
        <v>645</v>
      </c>
      <c r="C70" s="112">
        <f>C71+C72+C73+C74</f>
        <v>345.742122157979</v>
      </c>
      <c r="D70" s="19">
        <f t="shared" si="63"/>
        <v>0.19315780708756414</v>
      </c>
      <c r="E70" s="112">
        <f>E71+E72+E73+E74</f>
        <v>340.89232801890302</v>
      </c>
      <c r="F70" s="19">
        <f t="shared" si="64"/>
        <v>0.19381214708240546</v>
      </c>
      <c r="G70" s="112">
        <f>G71+G72+G73+G74</f>
        <v>349.40033465670899</v>
      </c>
      <c r="H70" s="19">
        <f t="shared" si="65"/>
        <v>0.20397026629463344</v>
      </c>
      <c r="I70" s="112">
        <f>I71+I72+I73+I74</f>
        <v>366.08884964290098</v>
      </c>
      <c r="J70" s="19">
        <f t="shared" si="66"/>
        <v>9.6806293321937353E-2</v>
      </c>
      <c r="K70" s="112">
        <f>K71+K72+K73+K74</f>
        <v>377.94670980873809</v>
      </c>
      <c r="L70" s="19">
        <f t="shared" si="67"/>
        <v>7.1500799356106315E-2</v>
      </c>
      <c r="M70" s="112">
        <f>M71+M72+M73+M74</f>
        <v>365.46670756281196</v>
      </c>
      <c r="N70" s="19">
        <f t="shared" si="68"/>
        <v>0.15484368147165939</v>
      </c>
      <c r="O70" s="112">
        <f>O71+O72+O73+O74</f>
        <v>422.43605788500099</v>
      </c>
      <c r="P70" s="19">
        <f t="shared" si="69"/>
        <v>0.121704699233526</v>
      </c>
      <c r="Q70" s="126"/>
      <c r="R70" s="126"/>
      <c r="S70" s="556">
        <f t="shared" si="70"/>
        <v>2567.9731097330432</v>
      </c>
      <c r="T70" s="66">
        <f t="shared" si="71"/>
        <v>-2.4667875275664608E-2</v>
      </c>
      <c r="U70" s="19"/>
      <c r="V70" s="112">
        <f>V71+V72+V73+V74</f>
        <v>289.77065741363873</v>
      </c>
      <c r="W70" s="19">
        <f t="shared" si="51"/>
        <v>2.3008535082381654E-2</v>
      </c>
      <c r="X70" s="112">
        <f>X71+X72+X73+X74</f>
        <v>285.54938802727077</v>
      </c>
      <c r="Y70" s="19">
        <f t="shared" si="52"/>
        <v>6.3483537072789975E-2</v>
      </c>
      <c r="Z70" s="112">
        <f>Z71+Z72+Z73+Z74</f>
        <v>290.20678038173776</v>
      </c>
      <c r="AA70" s="19">
        <f t="shared" si="53"/>
        <v>-1.3772623409346929E-2</v>
      </c>
      <c r="AB70" s="112">
        <f>AB71+AB72+AB73+AB74</f>
        <v>333.77712351933565</v>
      </c>
      <c r="AC70" s="19">
        <f t="shared" si="54"/>
        <v>4.6040533198054456E-2</v>
      </c>
      <c r="AD70" s="112">
        <f>AD71+AD72+AD73+AD74</f>
        <v>352.72648423207568</v>
      </c>
      <c r="AE70" s="19">
        <f t="shared" si="55"/>
        <v>1.3774825295262971E-3</v>
      </c>
      <c r="AF70" s="112">
        <f>AF71+AF72+AF73+AF74</f>
        <v>316.46422232408497</v>
      </c>
      <c r="AG70" s="19">
        <f t="shared" si="56"/>
        <v>-6.7205208432399965E-2</v>
      </c>
      <c r="AH70" s="112">
        <f>AH71+AH72+AH73+AH74</f>
        <v>376.60184375946409</v>
      </c>
      <c r="AI70" s="19">
        <f t="shared" si="57"/>
        <v>-1.767272796221897E-2</v>
      </c>
      <c r="AJ70" s="112">
        <f>AJ71+AJ72+AJ73+AJ74</f>
        <v>387.82519402580999</v>
      </c>
      <c r="AK70" s="19">
        <f t="shared" si="58"/>
        <v>-1.2127215678946812E-2</v>
      </c>
      <c r="AL70" s="112">
        <f>AL71+AL72+AL73+AL74</f>
        <v>330.79584038274095</v>
      </c>
      <c r="AM70" s="19">
        <f t="shared" si="59"/>
        <v>-2.9191091660209278E-2</v>
      </c>
      <c r="AN70" s="112">
        <f>AN71+AN72+AN73+AN74</f>
        <v>339.52265502226987</v>
      </c>
      <c r="AO70" s="19">
        <f t="shared" si="60"/>
        <v>-6.1171395587943822E-2</v>
      </c>
      <c r="AP70" s="112">
        <f>AP71+AP72+AP73+AP74</f>
        <v>336.59282874662409</v>
      </c>
      <c r="AQ70" s="19">
        <f t="shared" si="61"/>
        <v>-2.8609061298290328E-3</v>
      </c>
      <c r="AR70" s="112">
        <f>AR71+AR72+AR73+AR74</f>
        <v>339.23650772349697</v>
      </c>
      <c r="AS70" s="19">
        <f t="shared" si="62"/>
        <v>0.13982579261358419</v>
      </c>
      <c r="AT70" s="112">
        <f t="shared" si="72"/>
        <v>3979.0695255585497</v>
      </c>
      <c r="AU70" s="19">
        <f t="shared" si="73"/>
        <v>2.2492916308025634E-3</v>
      </c>
      <c r="AV70" s="20"/>
      <c r="AW70" s="540">
        <f t="shared" si="74"/>
        <v>3672.5181594247688</v>
      </c>
      <c r="AX70" s="540">
        <f>AX71+AX72+AX73+AX74</f>
        <v>283.25341136113184</v>
      </c>
      <c r="AY70" s="20"/>
      <c r="AZ70" s="540">
        <f>AZ71+AZ72+AZ73+AZ74</f>
        <v>268.50381606586768</v>
      </c>
      <c r="BA70" s="20"/>
      <c r="BB70" s="540">
        <f>BB71+BB72+BB73+BB74</f>
        <v>294.2595057389002</v>
      </c>
      <c r="BC70" s="20"/>
      <c r="BD70" s="540">
        <f>BD71+BD72+BD73+BD74</f>
        <v>319.08622364649727</v>
      </c>
      <c r="BE70" s="20"/>
      <c r="BF70" s="540">
        <f>BF71+BF72+BF73+BF74</f>
        <v>352.24127802541767</v>
      </c>
      <c r="BG70" s="20"/>
      <c r="BH70" s="540">
        <f>BH71+BH72+BH73+BH74</f>
        <v>339.2645683540469</v>
      </c>
      <c r="BI70" s="20"/>
      <c r="BJ70" s="540">
        <f>BJ71+BJ72+BJ73+BJ74</f>
        <v>383.37716408730603</v>
      </c>
      <c r="BK70" s="20"/>
      <c r="BL70" s="540">
        <f>BL71+BL72+BL73+BL74</f>
        <v>392.58617119648164</v>
      </c>
      <c r="BM70" s="20"/>
      <c r="BN70" s="540">
        <f>BN71+BN72+BN73+BN74</f>
        <v>340.74248550978461</v>
      </c>
      <c r="BO70" s="20"/>
      <c r="BP70" s="540">
        <f>BP71+BP72+BP73+BP74</f>
        <v>361.64498336189575</v>
      </c>
      <c r="BQ70" s="20"/>
      <c r="BR70" s="540">
        <f>BR71+BR72+BR73+BR74</f>
        <v>337.55855207743866</v>
      </c>
      <c r="BS70" s="20"/>
      <c r="BT70" s="540">
        <f>BT71+BT72+BT73+BT74</f>
        <v>297.62136452943258</v>
      </c>
      <c r="BU70" s="20"/>
      <c r="BV70" s="540">
        <f t="shared" si="75"/>
        <v>3970.1395239542012</v>
      </c>
      <c r="BW70" s="20"/>
      <c r="BX70" s="22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</row>
    <row r="71" spans="1:89" ht="27" customHeight="1">
      <c r="A71" s="597"/>
      <c r="B71" s="17" t="s">
        <v>646</v>
      </c>
      <c r="C71" s="112">
        <f>班线包车!C48</f>
        <v>146.71559999999999</v>
      </c>
      <c r="D71" s="19">
        <f t="shared" si="63"/>
        <v>-7.2415351885161239E-2</v>
      </c>
      <c r="E71" s="112">
        <f>班线包车!E48</f>
        <v>164.4127</v>
      </c>
      <c r="F71" s="19">
        <f t="shared" si="64"/>
        <v>5.9337176353735366E-4</v>
      </c>
      <c r="G71" s="112">
        <f>班线包车!G48</f>
        <v>162.09819999999999</v>
      </c>
      <c r="H71" s="19">
        <f t="shared" si="65"/>
        <v>-5.417297565387369E-2</v>
      </c>
      <c r="I71" s="112">
        <f>班线包车!I48</f>
        <v>182.7013</v>
      </c>
      <c r="J71" s="19">
        <f t="shared" si="66"/>
        <v>-8.1525933008677387E-2</v>
      </c>
      <c r="K71" s="112">
        <f>班线包车!K48</f>
        <v>190.22389999999999</v>
      </c>
      <c r="L71" s="19">
        <f t="shared" si="67"/>
        <v>-0.10259003754778395</v>
      </c>
      <c r="M71" s="112">
        <f>班线包车!M48</f>
        <v>170.97110000000001</v>
      </c>
      <c r="N71" s="19">
        <f t="shared" si="68"/>
        <v>-8.7997998590691906E-2</v>
      </c>
      <c r="O71" s="112">
        <f>班线包车!O48</f>
        <v>194.40049999999999</v>
      </c>
      <c r="P71" s="19">
        <f t="shared" si="69"/>
        <v>-0.12894923498729505</v>
      </c>
      <c r="Q71" s="126"/>
      <c r="R71" s="126"/>
      <c r="S71" s="556">
        <f t="shared" si="70"/>
        <v>1211.5232999999998</v>
      </c>
      <c r="T71" s="66">
        <f t="shared" si="71"/>
        <v>-0.21686440217812886</v>
      </c>
      <c r="U71" s="19"/>
      <c r="V71" s="112">
        <f>班线包车!V48</f>
        <v>158.1695</v>
      </c>
      <c r="W71" s="19">
        <f t="shared" si="51"/>
        <v>-4.7556933980932303E-3</v>
      </c>
      <c r="X71" s="112">
        <f>班线包车!X48</f>
        <v>164.3152</v>
      </c>
      <c r="Y71" s="19">
        <f t="shared" si="52"/>
        <v>-2.5760124368625736E-2</v>
      </c>
      <c r="Z71" s="112">
        <f>班线包车!Z48</f>
        <v>171.38249999999999</v>
      </c>
      <c r="AA71" s="19">
        <f t="shared" si="53"/>
        <v>7.8857173773947409E-3</v>
      </c>
      <c r="AB71" s="112">
        <f>班线包车!AB48</f>
        <v>198.91829999999999</v>
      </c>
      <c r="AC71" s="19">
        <f t="shared" si="54"/>
        <v>-4.7307216214242942E-3</v>
      </c>
      <c r="AD71" s="112">
        <f>班线包车!AD48</f>
        <v>211.9699</v>
      </c>
      <c r="AE71" s="19">
        <f t="shared" si="55"/>
        <v>-4.1038955633610374E-2</v>
      </c>
      <c r="AF71" s="112">
        <f>班线包车!AF48</f>
        <v>187.46789999999999</v>
      </c>
      <c r="AG71" s="19">
        <f t="shared" si="56"/>
        <v>-9.8887043093553118E-2</v>
      </c>
      <c r="AH71" s="112">
        <f>班线包车!AH48</f>
        <v>223.17930000000001</v>
      </c>
      <c r="AI71" s="19">
        <f t="shared" si="57"/>
        <v>-4.8620755802800675E-2</v>
      </c>
      <c r="AJ71" s="112">
        <f>班线包车!AJ48</f>
        <v>231.61340000000001</v>
      </c>
      <c r="AK71" s="19">
        <f t="shared" si="58"/>
        <v>-6.470411268128895E-2</v>
      </c>
      <c r="AL71" s="112">
        <f>班线包车!AL48</f>
        <v>182.6086</v>
      </c>
      <c r="AM71" s="19">
        <f t="shared" si="59"/>
        <v>-7.0839786944336458E-2</v>
      </c>
      <c r="AN71" s="112">
        <f>班线包车!AN48</f>
        <v>185.0951</v>
      </c>
      <c r="AO71" s="19">
        <f t="shared" si="60"/>
        <v>-0.10755780174722718</v>
      </c>
      <c r="AP71" s="112">
        <f>班线包车!AP48</f>
        <v>165.4614</v>
      </c>
      <c r="AQ71" s="19">
        <f t="shared" si="61"/>
        <v>-5.7492687456032088E-2</v>
      </c>
      <c r="AR71" s="112">
        <f>班线包车!AR48</f>
        <v>150.57169999999999</v>
      </c>
      <c r="AS71" s="19">
        <f t="shared" si="62"/>
        <v>-3.6567411046493414E-2</v>
      </c>
      <c r="AT71" s="112">
        <f t="shared" si="72"/>
        <v>2230.7528000000002</v>
      </c>
      <c r="AU71" s="19">
        <f t="shared" si="73"/>
        <v>-4.8544452911294722E-2</v>
      </c>
      <c r="AV71" s="20"/>
      <c r="AW71" s="540">
        <f t="shared" si="74"/>
        <v>2188.2819000000004</v>
      </c>
      <c r="AX71" s="112">
        <v>158.92529999999999</v>
      </c>
      <c r="AY71" s="19"/>
      <c r="AZ71" s="112">
        <v>168.65989999999999</v>
      </c>
      <c r="BA71" s="19"/>
      <c r="BB71" s="112">
        <v>170.04159999999999</v>
      </c>
      <c r="BC71" s="19"/>
      <c r="BD71" s="112">
        <v>199.8638</v>
      </c>
      <c r="BE71" s="19"/>
      <c r="BF71" s="112">
        <v>221.0412</v>
      </c>
      <c r="BG71" s="19"/>
      <c r="BH71" s="112">
        <v>208.04040000000001</v>
      </c>
      <c r="BI71" s="19"/>
      <c r="BJ71" s="112">
        <v>234.58500000000001</v>
      </c>
      <c r="BK71" s="19"/>
      <c r="BL71" s="112">
        <v>247.63650000000001</v>
      </c>
      <c r="BM71" s="19"/>
      <c r="BN71" s="112">
        <v>196.5308</v>
      </c>
      <c r="BO71" s="19"/>
      <c r="BP71" s="112">
        <v>207.40289999999999</v>
      </c>
      <c r="BQ71" s="19"/>
      <c r="BR71" s="112">
        <v>175.55449999999999</v>
      </c>
      <c r="BS71" s="19"/>
      <c r="BT71" s="112">
        <v>156.2867</v>
      </c>
      <c r="BU71" s="19"/>
      <c r="BV71" s="112">
        <f t="shared" si="75"/>
        <v>2344.5686000000005</v>
      </c>
      <c r="BW71" s="19"/>
      <c r="BX71" s="23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18"/>
    </row>
    <row r="72" spans="1:89" ht="27" customHeight="1">
      <c r="A72" s="597"/>
      <c r="B72" s="17" t="s">
        <v>647</v>
      </c>
      <c r="C72" s="112">
        <f>公交!C57-公交!C59</f>
        <v>101.06</v>
      </c>
      <c r="D72" s="19">
        <f t="shared" si="63"/>
        <v>0.27601010101010126</v>
      </c>
      <c r="E72" s="112">
        <f>公交!E57-公交!E59</f>
        <v>76.079999999999984</v>
      </c>
      <c r="F72" s="19">
        <f t="shared" si="64"/>
        <v>0.16974169741697454</v>
      </c>
      <c r="G72" s="112">
        <f>公交!G57-公交!G59</f>
        <v>92.71999999999997</v>
      </c>
      <c r="H72" s="19">
        <f t="shared" si="65"/>
        <v>0.24959568733153525</v>
      </c>
      <c r="I72" s="112">
        <f>公交!I57-公交!I59</f>
        <v>94.309999999999945</v>
      </c>
      <c r="J72" s="19">
        <f t="shared" si="66"/>
        <v>0.213146385387188</v>
      </c>
      <c r="K72" s="112">
        <f>公交!K57-公交!K59</f>
        <v>98.210000000000036</v>
      </c>
      <c r="L72" s="19">
        <f t="shared" si="67"/>
        <v>0.27512334458582255</v>
      </c>
      <c r="M72" s="112">
        <f>公交!M57-公交!M59</f>
        <v>98.119999999999948</v>
      </c>
      <c r="N72" s="19">
        <f t="shared" si="68"/>
        <v>0.45773287772990567</v>
      </c>
      <c r="O72" s="112">
        <f>公交!O57-公交!O59</f>
        <v>114.48000000000002</v>
      </c>
      <c r="P72" s="19">
        <f t="shared" si="69"/>
        <v>0.36107478302223184</v>
      </c>
      <c r="Q72" s="126"/>
      <c r="R72" s="126"/>
      <c r="S72" s="556">
        <f t="shared" si="70"/>
        <v>674.9799999999999</v>
      </c>
      <c r="T72" s="66">
        <f t="shared" si="71"/>
        <v>0.10841434576983677</v>
      </c>
      <c r="U72" s="19"/>
      <c r="V72" s="112">
        <f>公交!V57-公交!V59</f>
        <v>79.199999999999989</v>
      </c>
      <c r="W72" s="19">
        <f t="shared" si="51"/>
        <v>-0.11200807265388601</v>
      </c>
      <c r="X72" s="112">
        <f>公交!X57-公交!X59</f>
        <v>65.039999999999964</v>
      </c>
      <c r="Y72" s="19">
        <f t="shared" si="52"/>
        <v>-0.11025991792065704</v>
      </c>
      <c r="Z72" s="112">
        <f>公交!Z57-公交!Z59</f>
        <v>74.200000000000045</v>
      </c>
      <c r="AA72" s="19">
        <f t="shared" si="53"/>
        <v>-0.1258246936852021</v>
      </c>
      <c r="AB72" s="112">
        <f>公交!AB57-公交!AB59</f>
        <v>77.739999999999952</v>
      </c>
      <c r="AC72" s="19">
        <f t="shared" si="54"/>
        <v>-6.1677730838865963E-2</v>
      </c>
      <c r="AD72" s="112">
        <f>公交!AD57-公交!AD59</f>
        <v>77.019999999999982</v>
      </c>
      <c r="AE72" s="19">
        <f t="shared" si="55"/>
        <v>-6.1990013396663213E-2</v>
      </c>
      <c r="AF72" s="112">
        <f>公交!AF57-公交!AF59</f>
        <v>67.31</v>
      </c>
      <c r="AG72" s="19">
        <f t="shared" si="56"/>
        <v>-0.19010949344242567</v>
      </c>
      <c r="AH72" s="112">
        <f>公交!AH57-公交!AH59</f>
        <v>84.11000000000007</v>
      </c>
      <c r="AI72" s="19">
        <f t="shared" si="57"/>
        <v>-0.14816690297751678</v>
      </c>
      <c r="AJ72" s="112">
        <f>公交!AJ57-公交!AJ59</f>
        <v>84.340000000000032</v>
      </c>
      <c r="AK72" s="19">
        <f t="shared" si="58"/>
        <v>-8.385835324788049E-2</v>
      </c>
      <c r="AL72" s="112">
        <f>公交!AL57-公交!AL59</f>
        <v>67.569999999999993</v>
      </c>
      <c r="AM72" s="19">
        <f t="shared" si="59"/>
        <v>-0.15389431505133988</v>
      </c>
      <c r="AN72" s="112">
        <f>公交!AN57-公交!AN59</f>
        <v>62.039999999999964</v>
      </c>
      <c r="AO72" s="19">
        <f t="shared" si="60"/>
        <v>-0.17664233576642374</v>
      </c>
      <c r="AP72" s="112">
        <f>公交!AP57-公交!AP59</f>
        <v>63.830000000000041</v>
      </c>
      <c r="AQ72" s="19">
        <f t="shared" si="61"/>
        <v>-0.1908987197363412</v>
      </c>
      <c r="AR72" s="112">
        <f>公交!AR57-公交!AR59</f>
        <v>64.099999999999966</v>
      </c>
      <c r="AS72" s="19">
        <f t="shared" si="62"/>
        <v>-0.16362212943632504</v>
      </c>
      <c r="AT72" s="112">
        <f t="shared" si="72"/>
        <v>866.5</v>
      </c>
      <c r="AU72" s="19">
        <f t="shared" si="73"/>
        <v>-0.13070085675876331</v>
      </c>
      <c r="AV72" s="20"/>
      <c r="AW72" s="540">
        <f t="shared" si="74"/>
        <v>920.14000000000021</v>
      </c>
      <c r="AX72" s="112">
        <v>89.190000000000097</v>
      </c>
      <c r="AY72" s="19"/>
      <c r="AZ72" s="112">
        <v>73.099999999999994</v>
      </c>
      <c r="BA72" s="19"/>
      <c r="BB72" s="112">
        <v>84.88</v>
      </c>
      <c r="BC72" s="19"/>
      <c r="BD72" s="112">
        <v>82.85</v>
      </c>
      <c r="BE72" s="19"/>
      <c r="BF72" s="112">
        <v>82.11</v>
      </c>
      <c r="BG72" s="19"/>
      <c r="BH72" s="112">
        <v>83.11</v>
      </c>
      <c r="BI72" s="19"/>
      <c r="BJ72" s="112">
        <v>98.740000000000094</v>
      </c>
      <c r="BK72" s="19"/>
      <c r="BL72" s="112">
        <v>92.059999999999903</v>
      </c>
      <c r="BM72" s="19"/>
      <c r="BN72" s="112">
        <v>79.86</v>
      </c>
      <c r="BO72" s="19"/>
      <c r="BP72" s="112">
        <v>75.349999999999994</v>
      </c>
      <c r="BQ72" s="19"/>
      <c r="BR72" s="112">
        <v>78.89</v>
      </c>
      <c r="BS72" s="19"/>
      <c r="BT72" s="112">
        <v>76.639999999999901</v>
      </c>
      <c r="BU72" s="19"/>
      <c r="BV72" s="112">
        <f t="shared" si="75"/>
        <v>996.78000000000009</v>
      </c>
      <c r="BW72" s="19"/>
      <c r="BX72" s="23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18"/>
    </row>
    <row r="73" spans="1:89" ht="27" customHeight="1">
      <c r="A73" s="597"/>
      <c r="B73" s="17" t="s">
        <v>648</v>
      </c>
      <c r="C73" s="112">
        <f>出租!C57-出租!C59</f>
        <v>63.169999999999959</v>
      </c>
      <c r="D73" s="19">
        <f t="shared" si="63"/>
        <v>0.36318515321536293</v>
      </c>
      <c r="E73" s="112">
        <f>出租!E57-出租!E59</f>
        <v>71.990000000000009</v>
      </c>
      <c r="F73" s="19">
        <f t="shared" si="64"/>
        <v>0.49109362054681127</v>
      </c>
      <c r="G73" s="112">
        <f>出租!G57-出租!G59</f>
        <v>57.32000000000005</v>
      </c>
      <c r="H73" s="19">
        <f t="shared" si="65"/>
        <v>0.6311895276038697</v>
      </c>
      <c r="I73" s="112">
        <f>出租!I57-出租!I59</f>
        <v>52.639999999999986</v>
      </c>
      <c r="J73" s="19">
        <f t="shared" si="66"/>
        <v>0.17736524267501541</v>
      </c>
      <c r="K73" s="112">
        <f>出租!K57-出租!K59</f>
        <v>50.620000000000061</v>
      </c>
      <c r="L73" s="19">
        <f t="shared" si="67"/>
        <v>4.9554219365540941E-2</v>
      </c>
      <c r="M73" s="112">
        <f>出租!M57-出租!M59</f>
        <v>53.649999999999977</v>
      </c>
      <c r="N73" s="19">
        <f t="shared" si="68"/>
        <v>0.19995526727801383</v>
      </c>
      <c r="O73" s="112">
        <f>出租!O57-出租!O59</f>
        <v>59.28000000000003</v>
      </c>
      <c r="P73" s="19">
        <f t="shared" si="69"/>
        <v>0.21950216004937273</v>
      </c>
      <c r="Q73" s="126"/>
      <c r="R73" s="126"/>
      <c r="S73" s="556">
        <f t="shared" si="70"/>
        <v>408.67000000000007</v>
      </c>
      <c r="T73" s="66">
        <f t="shared" si="71"/>
        <v>0.11995067141682658</v>
      </c>
      <c r="U73" s="19"/>
      <c r="V73" s="112">
        <f>出租!V57-出租!V59</f>
        <v>46.340000000000032</v>
      </c>
      <c r="W73" s="19">
        <f t="shared" si="51"/>
        <v>0.57833787465940167</v>
      </c>
      <c r="X73" s="112">
        <f>出租!X57-出租!X59</f>
        <v>48.279999999999973</v>
      </c>
      <c r="Y73" s="19">
        <f t="shared" si="52"/>
        <v>1.1240651121865364</v>
      </c>
      <c r="Z73" s="112">
        <f>出租!Z57-出租!Z59</f>
        <v>35.140000000000043</v>
      </c>
      <c r="AA73" s="19">
        <f t="shared" si="53"/>
        <v>6.5171264019401098E-2</v>
      </c>
      <c r="AB73" s="112">
        <f>出租!AB57-出租!AB59</f>
        <v>44.710000000000036</v>
      </c>
      <c r="AC73" s="19">
        <f t="shared" si="54"/>
        <v>0.51098344035147125</v>
      </c>
      <c r="AD73" s="112">
        <f>出租!AD57-出租!AD59</f>
        <v>48.230000000000018</v>
      </c>
      <c r="AE73" s="19">
        <f t="shared" si="55"/>
        <v>0.22941626306398222</v>
      </c>
      <c r="AF73" s="112">
        <f>出租!AF57-出租!AF59</f>
        <v>44.70999999999998</v>
      </c>
      <c r="AG73" s="19">
        <f t="shared" si="56"/>
        <v>0.17349081364829333</v>
      </c>
      <c r="AH73" s="112">
        <f>出租!AH57-出租!AH59</f>
        <v>48.610000000000014</v>
      </c>
      <c r="AI73" s="19">
        <f t="shared" si="57"/>
        <v>0.24641025641025349</v>
      </c>
      <c r="AJ73" s="112">
        <f>出租!AJ57-出租!AJ59</f>
        <v>48.879999999999939</v>
      </c>
      <c r="AK73" s="19">
        <f t="shared" si="58"/>
        <v>0.13253012048192647</v>
      </c>
      <c r="AL73" s="112">
        <f>出租!AL57-出租!AL59</f>
        <v>58.379999999999939</v>
      </c>
      <c r="AM73" s="19">
        <f t="shared" si="59"/>
        <v>0.13469387755101914</v>
      </c>
      <c r="AN73" s="112">
        <f>出租!AN57-出租!AN59</f>
        <v>59.38999999999993</v>
      </c>
      <c r="AO73" s="19">
        <f t="shared" si="60"/>
        <v>-6.5313188542651446E-2</v>
      </c>
      <c r="AP73" s="112">
        <f>出租!AP57-出租!AP59</f>
        <v>70.10000000000008</v>
      </c>
      <c r="AQ73" s="19">
        <f t="shared" si="61"/>
        <v>6.77837014470688E-2</v>
      </c>
      <c r="AR73" s="112">
        <f>出租!AR57-出租!AR59</f>
        <v>82.160000000000025</v>
      </c>
      <c r="AS73" s="19">
        <f t="shared" si="62"/>
        <v>0.66754617414248063</v>
      </c>
      <c r="AT73" s="112">
        <f t="shared" si="72"/>
        <v>634.93000000000006</v>
      </c>
      <c r="AU73" s="19">
        <f t="shared" si="73"/>
        <v>0.25960680064276787</v>
      </c>
      <c r="AV73" s="20"/>
      <c r="AW73" s="540">
        <f t="shared" si="74"/>
        <v>454.80000000000007</v>
      </c>
      <c r="AX73" s="112">
        <v>29.36</v>
      </c>
      <c r="AY73" s="19"/>
      <c r="AZ73" s="112">
        <v>22.73</v>
      </c>
      <c r="BA73" s="19"/>
      <c r="BB73" s="112">
        <v>32.99</v>
      </c>
      <c r="BC73" s="19"/>
      <c r="BD73" s="112">
        <v>29.59</v>
      </c>
      <c r="BE73" s="19"/>
      <c r="BF73" s="112">
        <v>39.229999999999997</v>
      </c>
      <c r="BG73" s="19"/>
      <c r="BH73" s="112">
        <v>38.1</v>
      </c>
      <c r="BI73" s="19"/>
      <c r="BJ73" s="112">
        <v>39.000000000000099</v>
      </c>
      <c r="BK73" s="19"/>
      <c r="BL73" s="112">
        <v>43.16</v>
      </c>
      <c r="BM73" s="19"/>
      <c r="BN73" s="112">
        <v>51.45</v>
      </c>
      <c r="BO73" s="19"/>
      <c r="BP73" s="112">
        <v>63.54</v>
      </c>
      <c r="BQ73" s="19"/>
      <c r="BR73" s="112">
        <v>65.650000000000006</v>
      </c>
      <c r="BS73" s="19"/>
      <c r="BT73" s="112">
        <v>49.27</v>
      </c>
      <c r="BU73" s="19"/>
      <c r="BV73" s="112">
        <f t="shared" si="75"/>
        <v>504.07000000000005</v>
      </c>
      <c r="BW73" s="19"/>
      <c r="BX73" s="23"/>
      <c r="BY73" s="27"/>
      <c r="BZ73" s="27"/>
      <c r="CA73" s="27"/>
      <c r="CB73" s="27"/>
      <c r="CC73" s="27"/>
      <c r="CD73" s="27"/>
      <c r="CE73" s="108"/>
      <c r="CF73" s="27"/>
      <c r="CG73" s="108"/>
      <c r="CH73" s="108"/>
      <c r="CI73" s="108"/>
      <c r="CJ73" s="108"/>
      <c r="CK73" s="18"/>
    </row>
    <row r="74" spans="1:89" ht="27" customHeight="1">
      <c r="A74" s="598"/>
      <c r="B74" s="17" t="s">
        <v>649</v>
      </c>
      <c r="C74" s="112">
        <f>网约车!C57-网约车!C59</f>
        <v>34.796522157979012</v>
      </c>
      <c r="D74" s="19">
        <f t="shared" si="63"/>
        <v>4.7409038873797549</v>
      </c>
      <c r="E74" s="112">
        <f>网约车!E57-网约车!E59</f>
        <v>28.409628018902993</v>
      </c>
      <c r="F74" s="19">
        <f t="shared" si="64"/>
        <v>2.5897084983334686</v>
      </c>
      <c r="G74" s="112">
        <f>网约车!G57-网约车!G59</f>
        <v>37.26213465670898</v>
      </c>
      <c r="H74" s="19">
        <f t="shared" si="65"/>
        <v>2.928830987373428</v>
      </c>
      <c r="I74" s="112">
        <f>网约车!I57-网约车!I59</f>
        <v>36.437549642901018</v>
      </c>
      <c r="J74" s="19">
        <f t="shared" si="66"/>
        <v>1.9364225855999351</v>
      </c>
      <c r="K74" s="112">
        <f>网约车!K57-网约车!K59</f>
        <v>38.892809808738036</v>
      </c>
      <c r="L74" s="19">
        <f t="shared" si="67"/>
        <v>1.5081481019067633</v>
      </c>
      <c r="M74" s="112">
        <f>网约车!M57-网约车!M59</f>
        <v>42.725607562812002</v>
      </c>
      <c r="N74" s="19">
        <f t="shared" si="68"/>
        <v>1.5167764105300612</v>
      </c>
      <c r="O74" s="112">
        <f>网约车!O57-网约车!O59</f>
        <v>54.275557885000978</v>
      </c>
      <c r="P74" s="19">
        <f t="shared" si="69"/>
        <v>1.6216854564159213</v>
      </c>
      <c r="Q74" s="126"/>
      <c r="R74" s="126"/>
      <c r="S74" s="556">
        <f t="shared" si="70"/>
        <v>272.79980973304305</v>
      </c>
      <c r="T74" s="66">
        <f t="shared" si="71"/>
        <v>1.4347192717984529</v>
      </c>
      <c r="U74" s="19"/>
      <c r="V74" s="112">
        <f>网约车!V57-网约车!V59</f>
        <v>6.0611574136386963</v>
      </c>
      <c r="W74" s="19">
        <f t="shared" si="51"/>
        <v>4.898591162693311E-2</v>
      </c>
      <c r="X74" s="112">
        <f>网约车!X57-网约车!X59</f>
        <v>7.9141880272708036</v>
      </c>
      <c r="Y74" s="19">
        <f t="shared" si="52"/>
        <v>0.97168747362932439</v>
      </c>
      <c r="Z74" s="112">
        <f>网约车!Z57-网约车!Z59</f>
        <v>9.4842803817377046</v>
      </c>
      <c r="AA74" s="19">
        <f t="shared" si="53"/>
        <v>0.49408021666383761</v>
      </c>
      <c r="AB74" s="112">
        <f>网约车!AB57-网约车!AB59</f>
        <v>12.408823519335698</v>
      </c>
      <c r="AC74" s="19">
        <f t="shared" si="54"/>
        <v>0.82955594726733417</v>
      </c>
      <c r="AD74" s="112">
        <f>网约车!AD57-网约车!AD59</f>
        <v>15.50658423207571</v>
      </c>
      <c r="AE74" s="19">
        <f t="shared" si="55"/>
        <v>0.57266344060384888</v>
      </c>
      <c r="AF74" s="112">
        <f>网约车!AF57-网约车!AF59</f>
        <v>16.976322324085004</v>
      </c>
      <c r="AG74" s="19">
        <f t="shared" si="56"/>
        <v>0.69523037000117704</v>
      </c>
      <c r="AH74" s="112">
        <f>网约车!AH57-网约车!AH59</f>
        <v>20.702543759464007</v>
      </c>
      <c r="AI74" s="19">
        <f t="shared" si="57"/>
        <v>0.87316652159031527</v>
      </c>
      <c r="AJ74" s="112">
        <f>网约车!AJ57-网约车!AJ59</f>
        <v>22.99179402580998</v>
      </c>
      <c r="AK74" s="19">
        <f t="shared" si="58"/>
        <v>1.3630597130685946</v>
      </c>
      <c r="AL74" s="112">
        <f>网约车!AL57-网约车!AL59</f>
        <v>22.237240382740993</v>
      </c>
      <c r="AM74" s="19">
        <f t="shared" si="59"/>
        <v>0.7235918799815988</v>
      </c>
      <c r="AN74" s="112">
        <f>网约车!AN57-网约车!AN59</f>
        <v>32.997555022270006</v>
      </c>
      <c r="AO74" s="19">
        <f t="shared" si="60"/>
        <v>1.1493861285413969</v>
      </c>
      <c r="AP74" s="112">
        <f>网约车!AP57-网约车!AP59</f>
        <v>37.201428746624003</v>
      </c>
      <c r="AQ74" s="19">
        <f t="shared" si="61"/>
        <v>1.1301716567075326</v>
      </c>
      <c r="AR74" s="112">
        <f>网约车!AR57-网约车!AR59</f>
        <v>42.404807723497015</v>
      </c>
      <c r="AS74" s="19">
        <f t="shared" si="62"/>
        <v>1.7491559147093239</v>
      </c>
      <c r="AT74" s="112">
        <f t="shared" si="72"/>
        <v>246.88672555854961</v>
      </c>
      <c r="AU74" s="19">
        <f t="shared" si="73"/>
        <v>0.97951328238403579</v>
      </c>
      <c r="AV74" s="20"/>
      <c r="AW74" s="540">
        <f t="shared" si="74"/>
        <v>109.29625942476804</v>
      </c>
      <c r="AX74" s="112">
        <v>5.7781113611317201</v>
      </c>
      <c r="AY74" s="19"/>
      <c r="AZ74" s="112">
        <v>4.0139160658676802</v>
      </c>
      <c r="BA74" s="19"/>
      <c r="BB74" s="112">
        <v>6.3479057389002502</v>
      </c>
      <c r="BC74" s="19"/>
      <c r="BD74" s="112">
        <v>6.7824236464972802</v>
      </c>
      <c r="BE74" s="19"/>
      <c r="BF74" s="112">
        <v>9.8600780254176392</v>
      </c>
      <c r="BG74" s="19"/>
      <c r="BH74" s="112">
        <v>10.0141683540469</v>
      </c>
      <c r="BI74" s="19"/>
      <c r="BJ74" s="112">
        <v>11.052164087305799</v>
      </c>
      <c r="BK74" s="19"/>
      <c r="BL74" s="112">
        <v>9.7296711964817693</v>
      </c>
      <c r="BM74" s="19"/>
      <c r="BN74" s="112">
        <v>12.901685509784601</v>
      </c>
      <c r="BO74" s="19"/>
      <c r="BP74" s="112">
        <v>15.352083361895801</v>
      </c>
      <c r="BQ74" s="19"/>
      <c r="BR74" s="112">
        <v>17.464052077438598</v>
      </c>
      <c r="BS74" s="19"/>
      <c r="BT74" s="112">
        <v>15.4246645294327</v>
      </c>
      <c r="BU74" s="19"/>
      <c r="BV74" s="112">
        <f t="shared" si="75"/>
        <v>124.72092395420074</v>
      </c>
      <c r="BW74" s="19"/>
      <c r="BX74" s="23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18"/>
    </row>
    <row r="75" spans="1:89" s="13" customFormat="1" ht="27" customHeight="1">
      <c r="A75" s="716" t="s">
        <v>106</v>
      </c>
      <c r="B75" s="17" t="s">
        <v>645</v>
      </c>
      <c r="C75" s="112">
        <f>C76+C77+C78+C79</f>
        <v>51.470818370673612</v>
      </c>
      <c r="D75" s="19">
        <f t="shared" si="63"/>
        <v>0.26507582012640385</v>
      </c>
      <c r="E75" s="112">
        <f>E76+E77+E78+E79</f>
        <v>51.666847708579695</v>
      </c>
      <c r="F75" s="19">
        <f t="shared" si="64"/>
        <v>0.17777881147857078</v>
      </c>
      <c r="G75" s="112">
        <f>G76+G77+G78+G79</f>
        <v>50.31252450183559</v>
      </c>
      <c r="H75" s="19">
        <f t="shared" si="65"/>
        <v>9.3332447931721019E-2</v>
      </c>
      <c r="I75" s="112">
        <f>I76+I77+I78+I79</f>
        <v>49.400723615200299</v>
      </c>
      <c r="J75" s="19">
        <f t="shared" si="66"/>
        <v>0.12531771276326409</v>
      </c>
      <c r="K75" s="112">
        <f>K76+K77+K78+K79</f>
        <v>50.294102949795978</v>
      </c>
      <c r="L75" s="19">
        <f t="shared" si="67"/>
        <v>0.19854597548245034</v>
      </c>
      <c r="M75" s="112">
        <f>M76+M77+M78+M79</f>
        <v>50.714324674276099</v>
      </c>
      <c r="N75" s="19">
        <f t="shared" si="68"/>
        <v>0.22004341735076527</v>
      </c>
      <c r="O75" s="112">
        <f>O76+O77+O78+O79</f>
        <v>51.944527293503313</v>
      </c>
      <c r="P75" s="19">
        <f t="shared" si="69"/>
        <v>0.15925405766473189</v>
      </c>
      <c r="Q75" s="126"/>
      <c r="R75" s="126"/>
      <c r="S75" s="556">
        <f t="shared" si="70"/>
        <v>355.80386911386455</v>
      </c>
      <c r="T75" s="66">
        <f t="shared" si="71"/>
        <v>2.5115199498439544E-2</v>
      </c>
      <c r="U75" s="19"/>
      <c r="V75" s="112">
        <f>V76+V77+V78+V79</f>
        <v>40.685955380548457</v>
      </c>
      <c r="W75" s="19">
        <f t="shared" si="51"/>
        <v>-0.30470722969006181</v>
      </c>
      <c r="X75" s="112">
        <f>X76+X77+X78+X79</f>
        <v>43.868039741450005</v>
      </c>
      <c r="Y75" s="19">
        <f t="shared" si="52"/>
        <v>-0.1987502648563052</v>
      </c>
      <c r="Z75" s="112">
        <f>Z76+Z77+Z78+Z79</f>
        <v>46.017590163918399</v>
      </c>
      <c r="AA75" s="19">
        <f t="shared" si="53"/>
        <v>-0.18449576212189622</v>
      </c>
      <c r="AB75" s="112">
        <f>AB76+AB77+AB78+AB79</f>
        <v>43.899356648261389</v>
      </c>
      <c r="AC75" s="19">
        <f t="shared" si="54"/>
        <v>-0.2270398362587972</v>
      </c>
      <c r="AD75" s="112">
        <f>AD76+AD77+AD78+AD79</f>
        <v>41.962597996752777</v>
      </c>
      <c r="AE75" s="19">
        <f t="shared" si="55"/>
        <v>-0.25109566570699637</v>
      </c>
      <c r="AF75" s="112">
        <f>AF76+AF77+AF78+AF79</f>
        <v>41.567639276640278</v>
      </c>
      <c r="AG75" s="19">
        <f t="shared" si="56"/>
        <v>-0.36184302871707219</v>
      </c>
      <c r="AH75" s="112">
        <f>AH76+AH77+AH78+AH79</f>
        <v>44.808579232531102</v>
      </c>
      <c r="AI75" s="19">
        <f t="shared" si="57"/>
        <v>8.2543719698375817E-3</v>
      </c>
      <c r="AJ75" s="112">
        <f>AJ76+AJ77+AJ78+AJ79</f>
        <v>44.276958533706498</v>
      </c>
      <c r="AK75" s="19">
        <f t="shared" si="58"/>
        <v>-0.2346833298739549</v>
      </c>
      <c r="AL75" s="112">
        <f>AL76+AL77+AL78+AL79</f>
        <v>44.747268511852582</v>
      </c>
      <c r="AM75" s="19">
        <f t="shared" si="59"/>
        <v>-2.2373264219615829E-2</v>
      </c>
      <c r="AN75" s="112">
        <f>AN76+AN77+AN78+AN79</f>
        <v>44.638756544355303</v>
      </c>
      <c r="AO75" s="19">
        <f t="shared" si="60"/>
        <v>-0.20855785417214923</v>
      </c>
      <c r="AP75" s="112">
        <f>AP76+AP77+AP78+AP79</f>
        <v>45.037160412503006</v>
      </c>
      <c r="AQ75" s="19">
        <f t="shared" si="61"/>
        <v>-4.856060708836285E-2</v>
      </c>
      <c r="AR75" s="112">
        <f>AR76+AR77+AR78+AR79</f>
        <v>47.927636199390712</v>
      </c>
      <c r="AS75" s="19">
        <f t="shared" si="62"/>
        <v>2.9784616361845373E-3</v>
      </c>
      <c r="AT75" s="112">
        <f t="shared" si="72"/>
        <v>529.43753864191058</v>
      </c>
      <c r="AU75" s="19">
        <f t="shared" si="73"/>
        <v>-0.1820167773114324</v>
      </c>
      <c r="AV75" s="20"/>
      <c r="AW75" s="540">
        <f t="shared" si="74"/>
        <v>599.46212047944039</v>
      </c>
      <c r="AX75" s="540">
        <f>AX76+AX77+AX78+AX79</f>
        <v>58.516292873881056</v>
      </c>
      <c r="AY75" s="20"/>
      <c r="AZ75" s="540">
        <f>AZ76+AZ77+AZ78+AZ79</f>
        <v>54.74952167514013</v>
      </c>
      <c r="BA75" s="20"/>
      <c r="BB75" s="540">
        <f>BB76+BB77+BB78+BB79</f>
        <v>56.4283887520359</v>
      </c>
      <c r="BC75" s="20"/>
      <c r="BD75" s="540">
        <f>BD76+BD77+BD78+BD79</f>
        <v>56.793815137618751</v>
      </c>
      <c r="BE75" s="20"/>
      <c r="BF75" s="540">
        <f>BF76+BF77+BF78+BF79</f>
        <v>56.031987098014582</v>
      </c>
      <c r="BG75" s="20"/>
      <c r="BH75" s="540">
        <f>BH76+BH77+BH78+BH79</f>
        <v>65.1370135361433</v>
      </c>
      <c r="BI75" s="20"/>
      <c r="BJ75" s="540">
        <f>BJ76+BJ77+BJ78+BJ79</f>
        <v>44.441740574839351</v>
      </c>
      <c r="BK75" s="20"/>
      <c r="BL75" s="540">
        <f>BL76+BL77+BL78+BL79</f>
        <v>57.854428450401102</v>
      </c>
      <c r="BM75" s="20"/>
      <c r="BN75" s="540">
        <f>BN76+BN77+BN78+BN79</f>
        <v>45.771322401625369</v>
      </c>
      <c r="BO75" s="20"/>
      <c r="BP75" s="540">
        <f>BP76+BP77+BP78+BP79</f>
        <v>56.401793586141451</v>
      </c>
      <c r="BQ75" s="20"/>
      <c r="BR75" s="540">
        <f>BR76+BR77+BR78+BR79</f>
        <v>47.335816393599472</v>
      </c>
      <c r="BS75" s="20"/>
      <c r="BT75" s="540">
        <f>BT76+BT77+BT78+BT79</f>
        <v>47.785309488306581</v>
      </c>
      <c r="BU75" s="20"/>
      <c r="BV75" s="540">
        <f t="shared" si="75"/>
        <v>647.24742996774694</v>
      </c>
      <c r="BW75" s="20"/>
      <c r="BX75" s="22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</row>
    <row r="76" spans="1:89" ht="27" customHeight="1">
      <c r="A76" s="597"/>
      <c r="B76" s="17" t="s">
        <v>646</v>
      </c>
      <c r="C76" s="112">
        <f>班线包车!C50</f>
        <v>9.2371999999999996</v>
      </c>
      <c r="D76" s="19">
        <f t="shared" si="63"/>
        <v>0.26813195864966155</v>
      </c>
      <c r="E76" s="112">
        <f>班线包车!E50</f>
        <v>9.1900999999999993</v>
      </c>
      <c r="F76" s="19">
        <f t="shared" si="64"/>
        <v>0.27387272500450499</v>
      </c>
      <c r="G76" s="112">
        <f>班线包车!G50</f>
        <v>9.1722999999999999</v>
      </c>
      <c r="H76" s="19">
        <f t="shared" si="65"/>
        <v>0.3213333909561058</v>
      </c>
      <c r="I76" s="112">
        <f>班线包车!I50</f>
        <v>9.1412999999999993</v>
      </c>
      <c r="J76" s="19">
        <f t="shared" si="66"/>
        <v>0.34436813388825982</v>
      </c>
      <c r="K76" s="112">
        <f>班线包车!K50</f>
        <v>9.3402999999999992</v>
      </c>
      <c r="L76" s="19">
        <f t="shared" si="67"/>
        <v>0.34586455331412091</v>
      </c>
      <c r="M76" s="112">
        <f>班线包车!M50</f>
        <v>9.9419000000000004</v>
      </c>
      <c r="N76" s="19">
        <f t="shared" si="68"/>
        <v>1.5917631295272461E-3</v>
      </c>
      <c r="O76" s="112">
        <f>班线包车!O50</f>
        <v>9.9314</v>
      </c>
      <c r="P76" s="19">
        <f t="shared" si="69"/>
        <v>-1.4849569987402056E-2</v>
      </c>
      <c r="Q76" s="126"/>
      <c r="R76" s="126"/>
      <c r="S76" s="556">
        <f t="shared" si="70"/>
        <v>65.954499999999996</v>
      </c>
      <c r="T76" s="66">
        <f t="shared" si="71"/>
        <v>1.1424715723935996E-2</v>
      </c>
      <c r="U76" s="19"/>
      <c r="V76" s="112">
        <f>班线包车!V50</f>
        <v>7.2840999999999996</v>
      </c>
      <c r="W76" s="19">
        <f t="shared" si="51"/>
        <v>-0.196609571288341</v>
      </c>
      <c r="X76" s="112">
        <f>班线包车!X50</f>
        <v>7.2142999999999997</v>
      </c>
      <c r="Y76" s="19">
        <f t="shared" si="52"/>
        <v>-0.13279240293304495</v>
      </c>
      <c r="Z76" s="112">
        <f>班线包车!Z50</f>
        <v>6.9417</v>
      </c>
      <c r="AA76" s="19">
        <f t="shared" si="53"/>
        <v>-0.12824473495836952</v>
      </c>
      <c r="AB76" s="112">
        <f>班线包车!AB50</f>
        <v>6.7996999999999996</v>
      </c>
      <c r="AC76" s="19">
        <f t="shared" si="54"/>
        <v>-0.14259955110584321</v>
      </c>
      <c r="AD76" s="112">
        <f>班线包车!AD50</f>
        <v>6.94</v>
      </c>
      <c r="AE76" s="19">
        <f t="shared" si="55"/>
        <v>-0.13180544435548436</v>
      </c>
      <c r="AF76" s="112">
        <f>班线包车!AF50</f>
        <v>9.9260999999999999</v>
      </c>
      <c r="AG76" s="19">
        <f t="shared" si="56"/>
        <v>0.21916798702973583</v>
      </c>
      <c r="AH76" s="112">
        <f>班线包车!AH50</f>
        <v>10.081099999999999</v>
      </c>
      <c r="AI76" s="19">
        <f t="shared" si="57"/>
        <v>0.27984714604915695</v>
      </c>
      <c r="AJ76" s="112">
        <f>班线包车!AJ50</f>
        <v>10.022500000000001</v>
      </c>
      <c r="AK76" s="19">
        <f t="shared" si="58"/>
        <v>0.29585094966577463</v>
      </c>
      <c r="AL76" s="112">
        <f>班线包车!AL50</f>
        <v>10.802099999999999</v>
      </c>
      <c r="AM76" s="19">
        <f t="shared" si="59"/>
        <v>0.40115962331698962</v>
      </c>
      <c r="AN76" s="112">
        <f>班线包车!AN50</f>
        <v>9.6100999999999992</v>
      </c>
      <c r="AO76" s="19">
        <f t="shared" si="60"/>
        <v>0.19738596294496547</v>
      </c>
      <c r="AP76" s="112">
        <f>班线包车!AP50</f>
        <v>9.3551000000000002</v>
      </c>
      <c r="AQ76" s="19">
        <f t="shared" si="61"/>
        <v>0.15122689572001669</v>
      </c>
      <c r="AR76" s="112">
        <f>班线包车!AR50</f>
        <v>9.2858999999999998</v>
      </c>
      <c r="AS76" s="19">
        <f t="shared" si="62"/>
        <v>0.1292319291759898</v>
      </c>
      <c r="AT76" s="112">
        <f t="shared" si="72"/>
        <v>104.2627</v>
      </c>
      <c r="AU76" s="19">
        <f t="shared" si="73"/>
        <v>7.3652331421074413E-2</v>
      </c>
      <c r="AV76" s="20"/>
      <c r="AW76" s="540">
        <f t="shared" si="74"/>
        <v>88.887100000000018</v>
      </c>
      <c r="AX76" s="112">
        <v>9.0667000000000009</v>
      </c>
      <c r="AY76" s="19"/>
      <c r="AZ76" s="112">
        <v>8.3190000000000008</v>
      </c>
      <c r="BA76" s="19"/>
      <c r="BB76" s="112">
        <v>7.9629000000000003</v>
      </c>
      <c r="BC76" s="19"/>
      <c r="BD76" s="112">
        <v>7.9306000000000001</v>
      </c>
      <c r="BE76" s="19"/>
      <c r="BF76" s="112">
        <v>7.9935999999999998</v>
      </c>
      <c r="BG76" s="19"/>
      <c r="BH76" s="112">
        <v>8.1417000000000002</v>
      </c>
      <c r="BI76" s="19"/>
      <c r="BJ76" s="112">
        <v>7.8768000000000002</v>
      </c>
      <c r="BK76" s="19"/>
      <c r="BL76" s="112">
        <v>7.7343000000000002</v>
      </c>
      <c r="BM76" s="19"/>
      <c r="BN76" s="112">
        <v>7.7093999999999996</v>
      </c>
      <c r="BO76" s="19"/>
      <c r="BP76" s="112">
        <v>8.0259</v>
      </c>
      <c r="BQ76" s="19"/>
      <c r="BR76" s="112">
        <v>8.1262000000000008</v>
      </c>
      <c r="BS76" s="19"/>
      <c r="BT76" s="112">
        <v>8.2232000000000003</v>
      </c>
      <c r="BU76" s="19"/>
      <c r="BV76" s="112">
        <f t="shared" si="75"/>
        <v>97.110300000000024</v>
      </c>
      <c r="BW76" s="19"/>
      <c r="BX76" s="23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18"/>
    </row>
    <row r="77" spans="1:89" ht="26.7" customHeight="1">
      <c r="A77" s="597"/>
      <c r="B77" s="17" t="s">
        <v>647</v>
      </c>
      <c r="C77" s="112">
        <f>公交!C61-公交!C63</f>
        <v>23.500000000000014</v>
      </c>
      <c r="D77" s="19">
        <f t="shared" si="63"/>
        <v>-0.10984848484848453</v>
      </c>
      <c r="E77" s="112">
        <f>公交!E61-公交!E63</f>
        <v>24.129999999999995</v>
      </c>
      <c r="F77" s="19">
        <f t="shared" si="64"/>
        <v>-0.1029739776951677</v>
      </c>
      <c r="G77" s="112">
        <f>公交!G61-公交!G63</f>
        <v>23.399999999999991</v>
      </c>
      <c r="H77" s="19">
        <f t="shared" si="65"/>
        <v>-0.17894736842105297</v>
      </c>
      <c r="I77" s="112">
        <f>公交!I61-公交!I63</f>
        <v>23.5</v>
      </c>
      <c r="J77" s="19">
        <f t="shared" si="66"/>
        <v>-0.20068027210884365</v>
      </c>
      <c r="K77" s="112">
        <f>公交!K61-公交!K63</f>
        <v>23.359999999999985</v>
      </c>
      <c r="L77" s="19">
        <f t="shared" si="67"/>
        <v>-0.12835820895522387</v>
      </c>
      <c r="M77" s="112">
        <f>公交!M61-公交!M63</f>
        <v>23.009999999999991</v>
      </c>
      <c r="N77" s="19">
        <f t="shared" si="68"/>
        <v>-1.2446351931330146E-2</v>
      </c>
      <c r="O77" s="112">
        <f>公交!O61-公交!O63</f>
        <v>23.390000000000015</v>
      </c>
      <c r="P77" s="19">
        <f t="shared" si="69"/>
        <v>-8.0581761006288666E-2</v>
      </c>
      <c r="Q77" s="126"/>
      <c r="R77" s="126"/>
      <c r="S77" s="556">
        <f t="shared" si="70"/>
        <v>164.29</v>
      </c>
      <c r="T77" s="66">
        <f t="shared" si="71"/>
        <v>-0.22358223062381843</v>
      </c>
      <c r="U77" s="19"/>
      <c r="V77" s="112">
        <f>公交!V61-公交!V63</f>
        <v>26.400000000000006</v>
      </c>
      <c r="W77" s="19">
        <f t="shared" si="51"/>
        <v>-0.10508474576271165</v>
      </c>
      <c r="X77" s="112">
        <f>公交!X61-公交!X63</f>
        <v>26.900000000000006</v>
      </c>
      <c r="Y77" s="19">
        <f t="shared" si="52"/>
        <v>-0.17987804878048752</v>
      </c>
      <c r="Z77" s="112">
        <f>公交!Z61-公交!Z63</f>
        <v>28.5</v>
      </c>
      <c r="AA77" s="19">
        <f t="shared" si="53"/>
        <v>-0.17391304347826086</v>
      </c>
      <c r="AB77" s="112">
        <f>公交!AB61-公交!AB63</f>
        <v>29.400000000000006</v>
      </c>
      <c r="AC77" s="19">
        <f t="shared" si="54"/>
        <v>-0.15028901734104039</v>
      </c>
      <c r="AD77" s="112">
        <f>公交!AD61-公交!AD63</f>
        <v>26.799999999999983</v>
      </c>
      <c r="AE77" s="19">
        <f t="shared" si="55"/>
        <v>-0.19760479041916212</v>
      </c>
      <c r="AF77" s="112">
        <f>公交!AF61-公交!AF63</f>
        <v>23.299999999999983</v>
      </c>
      <c r="AG77" s="19">
        <f t="shared" si="56"/>
        <v>-0.33237822349570245</v>
      </c>
      <c r="AH77" s="112">
        <f>公交!AH61-公交!AH63</f>
        <v>25.439999999999998</v>
      </c>
      <c r="AI77" s="19">
        <f t="shared" si="57"/>
        <v>0.20568720379146899</v>
      </c>
      <c r="AJ77" s="112">
        <f>公交!AJ61-公交!AJ63</f>
        <v>24.86</v>
      </c>
      <c r="AK77" s="19">
        <f t="shared" si="58"/>
        <v>-0.13680555555555562</v>
      </c>
      <c r="AL77" s="112">
        <f>公交!AL61-公交!AL63</f>
        <v>24.399999999999991</v>
      </c>
      <c r="AM77" s="19">
        <f t="shared" si="59"/>
        <v>8.2644628099171058E-3</v>
      </c>
      <c r="AN77" s="112">
        <f>公交!AN61-公交!AN63</f>
        <v>24.950000000000003</v>
      </c>
      <c r="AO77" s="19">
        <f t="shared" si="60"/>
        <v>-0.22274143302180682</v>
      </c>
      <c r="AP77" s="112">
        <f>公交!AP61-公交!AP63</f>
        <v>23.5</v>
      </c>
      <c r="AQ77" s="19">
        <f t="shared" si="61"/>
        <v>-8.5603112840466955E-2</v>
      </c>
      <c r="AR77" s="112">
        <f>公交!AR61-公交!AR63</f>
        <v>21.600000000000009</v>
      </c>
      <c r="AS77" s="19">
        <f t="shared" si="62"/>
        <v>-0.12903225806451579</v>
      </c>
      <c r="AT77" s="112">
        <f t="shared" si="72"/>
        <v>306.04999999999995</v>
      </c>
      <c r="AU77" s="19">
        <f t="shared" si="73"/>
        <v>-0.14127384960718314</v>
      </c>
      <c r="AV77" s="20"/>
      <c r="AW77" s="540">
        <f t="shared" si="74"/>
        <v>331.6</v>
      </c>
      <c r="AX77" s="112">
        <v>29.5</v>
      </c>
      <c r="AY77" s="19"/>
      <c r="AZ77" s="112">
        <v>32.799999999999997</v>
      </c>
      <c r="BA77" s="19"/>
      <c r="BB77" s="112">
        <v>34.5</v>
      </c>
      <c r="BC77" s="19"/>
      <c r="BD77" s="112">
        <v>34.6</v>
      </c>
      <c r="BE77" s="19"/>
      <c r="BF77" s="112">
        <v>33.4</v>
      </c>
      <c r="BG77" s="19"/>
      <c r="BH77" s="112">
        <v>34.9</v>
      </c>
      <c r="BI77" s="19"/>
      <c r="BJ77" s="112">
        <v>21.1</v>
      </c>
      <c r="BK77" s="19"/>
      <c r="BL77" s="112">
        <v>28.8</v>
      </c>
      <c r="BM77" s="19"/>
      <c r="BN77" s="112">
        <v>24.2</v>
      </c>
      <c r="BO77" s="19"/>
      <c r="BP77" s="112">
        <v>32.1</v>
      </c>
      <c r="BQ77" s="19"/>
      <c r="BR77" s="112">
        <v>25.7</v>
      </c>
      <c r="BS77" s="19"/>
      <c r="BT77" s="112">
        <v>24.8</v>
      </c>
      <c r="BU77" s="19"/>
      <c r="BV77" s="112">
        <f t="shared" si="75"/>
        <v>356.40000000000003</v>
      </c>
      <c r="BW77" s="19"/>
      <c r="BX77" s="23"/>
      <c r="BY77" s="27"/>
      <c r="BZ77" s="27"/>
      <c r="CA77" s="27"/>
      <c r="CB77" s="27"/>
      <c r="CC77" s="27"/>
      <c r="CD77" s="27"/>
      <c r="CE77" s="108"/>
      <c r="CF77" s="27"/>
      <c r="CG77" s="108"/>
      <c r="CH77" s="108"/>
      <c r="CI77" s="108"/>
      <c r="CJ77" s="108"/>
      <c r="CK77" s="18"/>
    </row>
    <row r="78" spans="1:89" ht="26.7" customHeight="1">
      <c r="A78" s="597"/>
      <c r="B78" s="17" t="s">
        <v>648</v>
      </c>
      <c r="C78" s="112">
        <f>出租!C61-出租!C63</f>
        <v>6.9699999999999989</v>
      </c>
      <c r="D78" s="19">
        <f t="shared" si="63"/>
        <v>0.1616666666666664</v>
      </c>
      <c r="E78" s="112">
        <f>出租!E61-出租!E63</f>
        <v>7.2999999999999972</v>
      </c>
      <c r="F78" s="19">
        <f t="shared" si="64"/>
        <v>-8.7500000000000355E-2</v>
      </c>
      <c r="G78" s="112">
        <f>出租!G61-出租!G63</f>
        <v>7.1500000000000057</v>
      </c>
      <c r="H78" s="19">
        <f t="shared" si="65"/>
        <v>-0.10624999999999929</v>
      </c>
      <c r="I78" s="112">
        <f>出租!I61-出租!I63</f>
        <v>6.6199999999999974</v>
      </c>
      <c r="J78" s="19">
        <f t="shared" si="66"/>
        <v>0.10333333333333283</v>
      </c>
      <c r="K78" s="112">
        <f>出租!K61-出租!K63</f>
        <v>6.3999999999999986</v>
      </c>
      <c r="L78" s="19">
        <f t="shared" si="67"/>
        <v>6.666666666666643E-2</v>
      </c>
      <c r="M78" s="112">
        <f>出租!M61-出租!M63</f>
        <v>6.480000000000004</v>
      </c>
      <c r="N78" s="19">
        <f t="shared" si="68"/>
        <v>8.0000000000000737E-2</v>
      </c>
      <c r="O78" s="112">
        <f>出租!O61-出租!O63</f>
        <v>6.6800000000000068</v>
      </c>
      <c r="P78" s="19">
        <f t="shared" si="69"/>
        <v>7.7419354838710319E-2</v>
      </c>
      <c r="Q78" s="126"/>
      <c r="R78" s="126"/>
      <c r="S78" s="556">
        <f t="shared" si="70"/>
        <v>47.600000000000009</v>
      </c>
      <c r="T78" s="66">
        <f t="shared" si="71"/>
        <v>-9.5057034220532133E-2</v>
      </c>
      <c r="U78" s="19"/>
      <c r="V78" s="112">
        <f>出租!V61-出租!V63</f>
        <v>6</v>
      </c>
      <c r="W78" s="19">
        <f t="shared" si="51"/>
        <v>-0.4285714285714286</v>
      </c>
      <c r="X78" s="112">
        <f>出租!X61-出租!X63</f>
        <v>8</v>
      </c>
      <c r="Y78" s="19">
        <f t="shared" si="52"/>
        <v>-6.976744186046413E-2</v>
      </c>
      <c r="Z78" s="112">
        <f>出租!Z61-出租!Z63</f>
        <v>8</v>
      </c>
      <c r="AA78" s="19">
        <f t="shared" si="53"/>
        <v>0.11888111888111719</v>
      </c>
      <c r="AB78" s="112">
        <f>出租!AB61-出租!AB63</f>
        <v>6</v>
      </c>
      <c r="AC78" s="19">
        <f t="shared" si="54"/>
        <v>-0.1004497751124438</v>
      </c>
      <c r="AD78" s="112">
        <f>出租!AD61-出租!AD63</f>
        <v>6</v>
      </c>
      <c r="AE78" s="19">
        <f t="shared" si="55"/>
        <v>-6.3962558502340117E-2</v>
      </c>
      <c r="AF78" s="112">
        <f>出租!AF61-出租!AF63</f>
        <v>6</v>
      </c>
      <c r="AG78" s="19">
        <f t="shared" si="56"/>
        <v>-9.9099099099099086E-2</v>
      </c>
      <c r="AH78" s="112">
        <f>出租!AH61-出租!AH63</f>
        <v>6.2000000000000028</v>
      </c>
      <c r="AI78" s="19">
        <f t="shared" si="57"/>
        <v>-6.6265060240964901E-2</v>
      </c>
      <c r="AJ78" s="112">
        <f>出租!AJ61-出租!AJ63</f>
        <v>6.3999999999999986</v>
      </c>
      <c r="AK78" s="19">
        <f t="shared" si="58"/>
        <v>-7.1117561683599617E-2</v>
      </c>
      <c r="AL78" s="112">
        <f>出租!AL61-出租!AL63</f>
        <v>6.5999999999999943</v>
      </c>
      <c r="AM78" s="19">
        <f t="shared" si="59"/>
        <v>2.643856920684029E-2</v>
      </c>
      <c r="AN78" s="112">
        <f>出租!AN61-出租!AN63</f>
        <v>6.5</v>
      </c>
      <c r="AO78" s="19">
        <f t="shared" si="60"/>
        <v>-0.16129032258064513</v>
      </c>
      <c r="AP78" s="112">
        <f>出租!AP61-出租!AP63</f>
        <v>6.4000000000000057</v>
      </c>
      <c r="AQ78" s="19">
        <f t="shared" si="61"/>
        <v>6.666666666666754E-2</v>
      </c>
      <c r="AR78" s="112">
        <f>出租!AR61-出租!AR63</f>
        <v>6.3000000000000043</v>
      </c>
      <c r="AS78" s="19">
        <f t="shared" si="62"/>
        <v>5.0000000000000711E-2</v>
      </c>
      <c r="AT78" s="112">
        <f t="shared" si="72"/>
        <v>78.400000000000006</v>
      </c>
      <c r="AU78" s="19">
        <f t="shared" si="73"/>
        <v>-8.5180863477246294E-2</v>
      </c>
      <c r="AV78" s="20"/>
      <c r="AW78" s="540">
        <f t="shared" si="74"/>
        <v>79.700000000000017</v>
      </c>
      <c r="AX78" s="112">
        <v>10.5</v>
      </c>
      <c r="AY78" s="19"/>
      <c r="AZ78" s="112">
        <v>8.5999999999999908</v>
      </c>
      <c r="BA78" s="19"/>
      <c r="BB78" s="112">
        <v>7.1500000000000101</v>
      </c>
      <c r="BC78" s="19"/>
      <c r="BD78" s="112">
        <v>6.67</v>
      </c>
      <c r="BE78" s="19"/>
      <c r="BF78" s="112">
        <v>6.41</v>
      </c>
      <c r="BG78" s="19"/>
      <c r="BH78" s="112">
        <v>6.66</v>
      </c>
      <c r="BI78" s="19"/>
      <c r="BJ78" s="112">
        <v>6.6400000000000103</v>
      </c>
      <c r="BK78" s="19"/>
      <c r="BL78" s="112">
        <v>6.89</v>
      </c>
      <c r="BM78" s="19"/>
      <c r="BN78" s="112">
        <v>6.4300000000000104</v>
      </c>
      <c r="BO78" s="19"/>
      <c r="BP78" s="112">
        <v>7.75</v>
      </c>
      <c r="BQ78" s="19"/>
      <c r="BR78" s="112">
        <v>6</v>
      </c>
      <c r="BS78" s="19"/>
      <c r="BT78" s="112">
        <v>6</v>
      </c>
      <c r="BU78" s="19"/>
      <c r="BV78" s="112">
        <f t="shared" si="75"/>
        <v>85.700000000000017</v>
      </c>
      <c r="BW78" s="19"/>
      <c r="BX78" s="23"/>
      <c r="BY78" s="27"/>
      <c r="BZ78" s="27"/>
      <c r="CA78" s="27"/>
      <c r="CB78" s="27"/>
      <c r="CC78" s="27"/>
      <c r="CD78" s="27"/>
      <c r="CE78" s="108"/>
      <c r="CF78" s="27"/>
      <c r="CG78" s="108"/>
      <c r="CH78" s="108"/>
      <c r="CI78" s="108"/>
      <c r="CJ78" s="108"/>
      <c r="CK78" s="18"/>
    </row>
    <row r="79" spans="1:89" ht="27" customHeight="1">
      <c r="A79" s="598"/>
      <c r="B79" s="17" t="s">
        <v>649</v>
      </c>
      <c r="C79" s="112">
        <f>网约车!C61-网约车!C63</f>
        <v>11.763618370673598</v>
      </c>
      <c r="D79" s="19">
        <f t="shared" si="63"/>
        <v>10.741832802488712</v>
      </c>
      <c r="E79" s="112">
        <f>网约车!E61-网约车!E63</f>
        <v>11.046747708579701</v>
      </c>
      <c r="F79" s="19">
        <f t="shared" si="64"/>
        <v>5.2989664016202331</v>
      </c>
      <c r="G79" s="112">
        <f>网约车!G61-网约车!G63</f>
        <v>10.590224501835593</v>
      </c>
      <c r="H79" s="19">
        <f t="shared" si="65"/>
        <v>3.1112872940692178</v>
      </c>
      <c r="I79" s="112">
        <f>网约车!I61-网约车!I63</f>
        <v>10.1394236152003</v>
      </c>
      <c r="J79" s="19">
        <f t="shared" si="66"/>
        <v>4.9655717085990068</v>
      </c>
      <c r="K79" s="112">
        <f>网约车!K61-网约车!K63</f>
        <v>11.193802949795995</v>
      </c>
      <c r="L79" s="19">
        <f t="shared" si="67"/>
        <v>4.036359686344567</v>
      </c>
      <c r="M79" s="112">
        <f>网约车!M61-网约车!M63</f>
        <v>11.282424674276101</v>
      </c>
      <c r="N79" s="19">
        <f t="shared" si="68"/>
        <v>3.8183794253771417</v>
      </c>
      <c r="O79" s="112">
        <f>网约车!O61-网约车!O63</f>
        <v>11.943127293503295</v>
      </c>
      <c r="P79" s="19">
        <f t="shared" si="69"/>
        <v>2.8682453853179073</v>
      </c>
      <c r="Q79" s="126"/>
      <c r="R79" s="126"/>
      <c r="S79" s="556">
        <f t="shared" si="70"/>
        <v>77.959369113864582</v>
      </c>
      <c r="T79" s="66">
        <f t="shared" si="71"/>
        <v>3.4101607865859993</v>
      </c>
      <c r="U79" s="19"/>
      <c r="V79" s="112">
        <f>网约车!V61-网约车!V63</f>
        <v>1.0018553805484496</v>
      </c>
      <c r="W79" s="19">
        <f t="shared" ref="W79:W94" si="76">V79/AX79-1</f>
        <v>-0.89397899000309256</v>
      </c>
      <c r="X79" s="112">
        <f>网约车!X61-网约车!X63</f>
        <v>1.7537397414499996</v>
      </c>
      <c r="Y79" s="19">
        <f t="shared" ref="Y79:Y94" si="77">X79/AZ79-1</f>
        <v>-0.65138014410778888</v>
      </c>
      <c r="Z79" s="112">
        <f>网约车!Z61-网约车!Z63</f>
        <v>2.5758901639184</v>
      </c>
      <c r="AA79" s="19">
        <f t="shared" ref="AA79:AA94" si="78">Z79/BB79-1</f>
        <v>-0.62205349350052952</v>
      </c>
      <c r="AB79" s="112">
        <f>网约车!AB61-网约车!AB63</f>
        <v>1.6996566482613797</v>
      </c>
      <c r="AC79" s="19">
        <f t="shared" ref="AC79:AC94" si="79">AB79/BD79-1</f>
        <v>-0.77616113629642314</v>
      </c>
      <c r="AD79" s="112">
        <f>网约车!AD61-网约车!AD63</f>
        <v>2.2225979967527998</v>
      </c>
      <c r="AE79" s="19">
        <f t="shared" ref="AE79:AE94" si="80">AD79/BF79-1</f>
        <v>-0.72988655367355182</v>
      </c>
      <c r="AF79" s="112">
        <f>网约车!AF61-网约车!AF63</f>
        <v>2.3415392766403009</v>
      </c>
      <c r="AG79" s="19">
        <f t="shared" ref="AG79:AG94" si="81">AF79/BH79-1</f>
        <v>-0.84829985661403273</v>
      </c>
      <c r="AH79" s="112">
        <f>网约车!AH61-网约车!AH63</f>
        <v>3.0874792325310985</v>
      </c>
      <c r="AI79" s="19">
        <f t="shared" ref="AI79:AI94" si="82">AH79/BJ79-1</f>
        <v>-0.6501416404622864</v>
      </c>
      <c r="AJ79" s="112">
        <f>网约车!AJ61-网约车!AJ63</f>
        <v>2.9944585337065011</v>
      </c>
      <c r="AK79" s="19">
        <f t="shared" ref="AK79:AK94" si="83">AJ79/BL79-1</f>
        <v>-0.79248566331207759</v>
      </c>
      <c r="AL79" s="112">
        <f>网约车!AL61-网约车!AL63</f>
        <v>2.9451685118525983</v>
      </c>
      <c r="AM79" s="19">
        <f t="shared" ref="AM79:AM94" si="84">AL79/BN79-1</f>
        <v>-0.60371376977664748</v>
      </c>
      <c r="AN79" s="112">
        <f>网约车!AN61-网约车!AN63</f>
        <v>3.5786565443553009</v>
      </c>
      <c r="AO79" s="19">
        <f t="shared" ref="AO79:AO94" si="85">AN79/BP79-1</f>
        <v>-0.58026023803859283</v>
      </c>
      <c r="AP79" s="112">
        <f>网约车!AP61-网约车!AP63</f>
        <v>5.7820604125030002</v>
      </c>
      <c r="AQ79" s="19">
        <f t="shared" ref="AQ79:AQ94" si="86">AP79/BR79-1</f>
        <v>-0.23004583597224548</v>
      </c>
      <c r="AR79" s="112">
        <f>网约车!AR61-网约车!AR63</f>
        <v>10.741736199390701</v>
      </c>
      <c r="AS79" s="19">
        <f t="shared" ref="AS79:AS94" si="87">AR79/BT79-1</f>
        <v>0.22593037826404938</v>
      </c>
      <c r="AT79" s="112">
        <f t="shared" si="72"/>
        <v>40.724838641910537</v>
      </c>
      <c r="AU79" s="19">
        <f t="shared" si="73"/>
        <v>-0.62304775539605339</v>
      </c>
      <c r="AV79" s="20"/>
      <c r="AW79" s="540">
        <f t="shared" si="74"/>
        <v>99.275020479440428</v>
      </c>
      <c r="AX79" s="112">
        <v>9.4495928738810608</v>
      </c>
      <c r="AY79" s="19"/>
      <c r="AZ79" s="112">
        <v>5.0305216751401396</v>
      </c>
      <c r="BA79" s="19"/>
      <c r="BB79" s="112">
        <v>6.8154887520358898</v>
      </c>
      <c r="BC79" s="19"/>
      <c r="BD79" s="112">
        <v>7.59321513761875</v>
      </c>
      <c r="BE79" s="19"/>
      <c r="BF79" s="112">
        <v>8.2283870980145792</v>
      </c>
      <c r="BG79" s="19"/>
      <c r="BH79" s="112">
        <v>15.435313536143299</v>
      </c>
      <c r="BI79" s="19"/>
      <c r="BJ79" s="112">
        <v>8.8249405748393404</v>
      </c>
      <c r="BK79" s="19"/>
      <c r="BL79" s="112">
        <v>14.430128450401099</v>
      </c>
      <c r="BM79" s="19"/>
      <c r="BN79" s="112">
        <v>7.4319224016253598</v>
      </c>
      <c r="BO79" s="19"/>
      <c r="BP79" s="112">
        <v>8.52589358614145</v>
      </c>
      <c r="BQ79" s="19"/>
      <c r="BR79" s="112">
        <v>7.5096163935994698</v>
      </c>
      <c r="BS79" s="19"/>
      <c r="BT79" s="112">
        <v>8.7621094883065798</v>
      </c>
      <c r="BU79" s="19"/>
      <c r="BV79" s="112">
        <f t="shared" si="75"/>
        <v>108.03712996774701</v>
      </c>
      <c r="BW79" s="19"/>
      <c r="BX79" s="23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18"/>
    </row>
    <row r="80" spans="1:89" s="11" customFormat="1" ht="27" customHeight="1">
      <c r="A80" s="716" t="s">
        <v>108</v>
      </c>
      <c r="B80" s="17" t="s">
        <v>645</v>
      </c>
      <c r="C80" s="112">
        <f>C81+C82+C83+C84</f>
        <v>142.24436921488478</v>
      </c>
      <c r="D80" s="19">
        <f t="shared" si="63"/>
        <v>5.9015198895726595E-3</v>
      </c>
      <c r="E80" s="112">
        <f>E81+E82+E83+E84</f>
        <v>146.49694938746771</v>
      </c>
      <c r="F80" s="19">
        <f t="shared" si="64"/>
        <v>8.0254894383586128E-2</v>
      </c>
      <c r="G80" s="112">
        <f>G81+G82+G83+G84</f>
        <v>135.2834867756016</v>
      </c>
      <c r="H80" s="19">
        <f t="shared" si="65"/>
        <v>9.8156445527281422E-2</v>
      </c>
      <c r="I80" s="112">
        <f>I81+I82+I83+I84</f>
        <v>137.0720327604175</v>
      </c>
      <c r="J80" s="19">
        <f t="shared" si="66"/>
        <v>-0.10163866351828099</v>
      </c>
      <c r="K80" s="112">
        <f>K81+K82+K83+K84</f>
        <v>150.49347173513979</v>
      </c>
      <c r="L80" s="19">
        <f t="shared" si="67"/>
        <v>-5.1245581634525528E-2</v>
      </c>
      <c r="M80" s="112">
        <f>M81+M82+M83+M84</f>
        <v>154.3886802294879</v>
      </c>
      <c r="N80" s="19">
        <f t="shared" si="68"/>
        <v>-7.8965327505145733E-2</v>
      </c>
      <c r="O80" s="112">
        <f>O81+O82+O83+O84</f>
        <v>160.55932643866538</v>
      </c>
      <c r="P80" s="19">
        <f t="shared" si="69"/>
        <v>-8.1626944296445791E-2</v>
      </c>
      <c r="Q80" s="126"/>
      <c r="R80" s="126"/>
      <c r="S80" s="556">
        <f t="shared" si="70"/>
        <v>1026.5383165416647</v>
      </c>
      <c r="T80" s="66">
        <f t="shared" si="71"/>
        <v>-0.15433154890831402</v>
      </c>
      <c r="U80" s="19"/>
      <c r="V80" s="112">
        <f>V81+V82+V83+V84</f>
        <v>141.40983625365263</v>
      </c>
      <c r="W80" s="19">
        <f t="shared" si="76"/>
        <v>-3.0055387616276352E-2</v>
      </c>
      <c r="X80" s="112">
        <f>X81+X82+X83+X84</f>
        <v>135.61331695799595</v>
      </c>
      <c r="Y80" s="19">
        <f t="shared" si="77"/>
        <v>0.11562287000604754</v>
      </c>
      <c r="Z80" s="112">
        <f>Z81+Z82+Z83+Z84</f>
        <v>123.19145175225469</v>
      </c>
      <c r="AA80" s="19">
        <f t="shared" si="78"/>
        <v>5.5263162527002807E-2</v>
      </c>
      <c r="AB80" s="112">
        <f>AB81+AB82+AB83+AB84</f>
        <v>152.58006683283705</v>
      </c>
      <c r="AC80" s="19">
        <f t="shared" si="79"/>
        <v>4.5586502778366178E-2</v>
      </c>
      <c r="AD80" s="112">
        <f>AD81+AD82+AD83+AD84</f>
        <v>158.62215639997942</v>
      </c>
      <c r="AE80" s="19">
        <f t="shared" si="80"/>
        <v>3.9863883960606916E-2</v>
      </c>
      <c r="AF80" s="112">
        <f>AF81+AF82+AF83+AF84</f>
        <v>167.6252641079052</v>
      </c>
      <c r="AG80" s="19">
        <f t="shared" si="81"/>
        <v>1.7651734226963756E-2</v>
      </c>
      <c r="AH80" s="112">
        <f>AH81+AH82+AH83+AH84</f>
        <v>174.83017978534102</v>
      </c>
      <c r="AI80" s="19">
        <f t="shared" si="82"/>
        <v>9.4532160043470759E-2</v>
      </c>
      <c r="AJ80" s="112">
        <f>AJ81+AJ82+AJ83+AJ84</f>
        <v>160.00571427276429</v>
      </c>
      <c r="AK80" s="19">
        <f t="shared" si="83"/>
        <v>-1.0139025954598591E-3</v>
      </c>
      <c r="AL80" s="112">
        <f>AL81+AL82+AL83+AL84</f>
        <v>153.36593444254612</v>
      </c>
      <c r="AM80" s="19">
        <f t="shared" si="84"/>
        <v>3.579781496791834E-2</v>
      </c>
      <c r="AN80" s="112">
        <f>AN81+AN82+AN83+AN84</f>
        <v>172.182163827388</v>
      </c>
      <c r="AO80" s="19">
        <f t="shared" si="85"/>
        <v>6.3469080587184257E-2</v>
      </c>
      <c r="AP80" s="112">
        <f>AP81+AP82+AP83+AP84</f>
        <v>152.57059239941876</v>
      </c>
      <c r="AQ80" s="19">
        <f t="shared" si="86"/>
        <v>4.4853285659171016E-2</v>
      </c>
      <c r="AR80" s="112">
        <f>AR81+AR82+AR83+AR84</f>
        <v>152.39481154402387</v>
      </c>
      <c r="AS80" s="19">
        <f t="shared" si="87"/>
        <v>5.4582963928882178E-2</v>
      </c>
      <c r="AT80" s="112">
        <f t="shared" si="72"/>
        <v>1844.3914885761069</v>
      </c>
      <c r="AU80" s="19">
        <f t="shared" si="73"/>
        <v>4.3399479989636225E-2</v>
      </c>
      <c r="AV80" s="20"/>
      <c r="AW80" s="540">
        <f t="shared" si="74"/>
        <v>1623.168118494619</v>
      </c>
      <c r="AX80" s="540">
        <f>AX81+AX82+AX83+AX84</f>
        <v>145.79166114044966</v>
      </c>
      <c r="AY80" s="20"/>
      <c r="AZ80" s="540">
        <f>AZ81+AZ82+AZ83+AZ84</f>
        <v>121.55838734039291</v>
      </c>
      <c r="BA80" s="20"/>
      <c r="BB80" s="540">
        <f>BB81+BB82+BB83+BB84</f>
        <v>116.740028579461</v>
      </c>
      <c r="BC80" s="20"/>
      <c r="BD80" s="540">
        <f>BD81+BD82+BD83+BD84</f>
        <v>145.92773187813381</v>
      </c>
      <c r="BE80" s="20"/>
      <c r="BF80" s="540">
        <f>BF81+BF82+BF83+BF84</f>
        <v>152.54126895514767</v>
      </c>
      <c r="BG80" s="20"/>
      <c r="BH80" s="540">
        <f>BH81+BH82+BH83+BH84</f>
        <v>164.71771085344631</v>
      </c>
      <c r="BI80" s="20"/>
      <c r="BJ80" s="540">
        <f>BJ81+BJ82+BJ83+BJ84</f>
        <v>159.73050968040758</v>
      </c>
      <c r="BK80" s="20"/>
      <c r="BL80" s="540">
        <f>BL81+BL82+BL83+BL84</f>
        <v>160.16810913432548</v>
      </c>
      <c r="BM80" s="20"/>
      <c r="BN80" s="540">
        <f>BN81+BN82+BN83+BN84</f>
        <v>148.0655126186922</v>
      </c>
      <c r="BO80" s="20"/>
      <c r="BP80" s="540">
        <f>BP81+BP82+BP83+BP84</f>
        <v>161.90613057816336</v>
      </c>
      <c r="BQ80" s="20"/>
      <c r="BR80" s="540">
        <f>BR81+BR82+BR83+BR84</f>
        <v>146.02106773599886</v>
      </c>
      <c r="BS80" s="20"/>
      <c r="BT80" s="540">
        <f>BT81+BT82+BT83+BT84</f>
        <v>144.50718128071421</v>
      </c>
      <c r="BU80" s="20"/>
      <c r="BV80" s="540">
        <f t="shared" si="75"/>
        <v>1767.6752997753331</v>
      </c>
      <c r="BW80" s="20"/>
      <c r="BX80" s="22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</row>
    <row r="81" spans="1:89" s="12" customFormat="1" ht="27" customHeight="1">
      <c r="A81" s="597"/>
      <c r="B81" s="17" t="s">
        <v>646</v>
      </c>
      <c r="C81" s="112">
        <f>班线包车!C52</f>
        <v>2.2826</v>
      </c>
      <c r="D81" s="19">
        <f t="shared" si="63"/>
        <v>-0.27052507110670809</v>
      </c>
      <c r="E81" s="112">
        <f>班线包车!E52</f>
        <v>2.1524999999999999</v>
      </c>
      <c r="F81" s="19">
        <f t="shared" si="64"/>
        <v>-0.20248240088921821</v>
      </c>
      <c r="G81" s="112">
        <f>班线包车!G52</f>
        <v>2.2928999999999999</v>
      </c>
      <c r="H81" s="19">
        <f t="shared" si="65"/>
        <v>-0.1191317710334231</v>
      </c>
      <c r="I81" s="112">
        <f>班线包车!I52</f>
        <v>2.2599999999999998</v>
      </c>
      <c r="J81" s="19">
        <f t="shared" si="66"/>
        <v>-1.2496722887354927E-2</v>
      </c>
      <c r="K81" s="112">
        <f>班线包车!K52</f>
        <v>2.0421</v>
      </c>
      <c r="L81" s="19">
        <f t="shared" si="67"/>
        <v>-0.19140764205107896</v>
      </c>
      <c r="M81" s="112">
        <f>班线包车!M52</f>
        <v>2.0575999999999999</v>
      </c>
      <c r="N81" s="19">
        <f t="shared" si="68"/>
        <v>-0.19489767969636496</v>
      </c>
      <c r="O81" s="112">
        <f>班线包车!O52</f>
        <v>1.9482999999999999</v>
      </c>
      <c r="P81" s="19">
        <f t="shared" si="69"/>
        <v>-0.19524989673688553</v>
      </c>
      <c r="Q81" s="126"/>
      <c r="R81" s="126"/>
      <c r="S81" s="556">
        <f t="shared" si="70"/>
        <v>15.035999999999998</v>
      </c>
      <c r="T81" s="66">
        <f t="shared" si="71"/>
        <v>-0.28074279235968613</v>
      </c>
      <c r="U81" s="19"/>
      <c r="V81" s="112">
        <f>班线包车!V52</f>
        <v>3.1291000000000002</v>
      </c>
      <c r="W81" s="19">
        <f t="shared" si="76"/>
        <v>-0.21842841442701555</v>
      </c>
      <c r="X81" s="112">
        <f>班线包车!X52</f>
        <v>2.6989999999999998</v>
      </c>
      <c r="Y81" s="19">
        <f t="shared" si="77"/>
        <v>0.18294179523141652</v>
      </c>
      <c r="Z81" s="112">
        <f>班线包车!Z52</f>
        <v>2.6030000000000002</v>
      </c>
      <c r="AA81" s="19">
        <f t="shared" si="78"/>
        <v>1.4973095219527499E-2</v>
      </c>
      <c r="AB81" s="112">
        <f>班线包车!AB52</f>
        <v>2.2886000000000002</v>
      </c>
      <c r="AC81" s="19">
        <f t="shared" si="79"/>
        <v>-0.23858003127391281</v>
      </c>
      <c r="AD81" s="112">
        <f>班线包车!AD52</f>
        <v>2.5255000000000001</v>
      </c>
      <c r="AE81" s="19">
        <f t="shared" si="80"/>
        <v>-0.26355232846353482</v>
      </c>
      <c r="AF81" s="112">
        <f>班线包车!AF52</f>
        <v>2.5556999999999999</v>
      </c>
      <c r="AG81" s="19">
        <f t="shared" si="81"/>
        <v>-0.24808026126099625</v>
      </c>
      <c r="AH81" s="112">
        <f>班线包车!AH52</f>
        <v>2.4209999999999998</v>
      </c>
      <c r="AI81" s="19">
        <f t="shared" si="82"/>
        <v>-0.11477567735566208</v>
      </c>
      <c r="AJ81" s="112">
        <f>班线包车!AJ52</f>
        <v>2.6829999999999998</v>
      </c>
      <c r="AK81" s="19">
        <f t="shared" si="83"/>
        <v>2.0152091254752813E-2</v>
      </c>
      <c r="AL81" s="112">
        <f>班线包车!AL52</f>
        <v>2.4104999999999999</v>
      </c>
      <c r="AM81" s="19">
        <f t="shared" si="84"/>
        <v>-4.0100350430073317E-2</v>
      </c>
      <c r="AN81" s="112">
        <f>班线包车!AN52</f>
        <v>2.71</v>
      </c>
      <c r="AO81" s="19">
        <f t="shared" si="85"/>
        <v>-6.6257795541467046E-2</v>
      </c>
      <c r="AP81" s="112">
        <f>班线包车!AP52</f>
        <v>2.4834999999999998</v>
      </c>
      <c r="AQ81" s="19">
        <f t="shared" si="86"/>
        <v>-0.22288628825333257</v>
      </c>
      <c r="AR81" s="112">
        <f>班线包车!AR52</f>
        <v>2.3858000000000001</v>
      </c>
      <c r="AS81" s="19">
        <f t="shared" si="87"/>
        <v>-0.2413266766305211</v>
      </c>
      <c r="AT81" s="112">
        <f t="shared" si="72"/>
        <v>30.8947</v>
      </c>
      <c r="AU81" s="19">
        <f t="shared" si="73"/>
        <v>-0.13708222307877072</v>
      </c>
      <c r="AV81" s="20"/>
      <c r="AW81" s="540">
        <f t="shared" si="74"/>
        <v>32.657899999999998</v>
      </c>
      <c r="AX81" s="112">
        <v>4.0035999999999996</v>
      </c>
      <c r="AY81" s="19"/>
      <c r="AZ81" s="112">
        <v>2.2816000000000001</v>
      </c>
      <c r="BA81" s="19"/>
      <c r="BB81" s="112">
        <v>2.5646</v>
      </c>
      <c r="BC81" s="19"/>
      <c r="BD81" s="112">
        <v>3.0057</v>
      </c>
      <c r="BE81" s="19"/>
      <c r="BF81" s="112">
        <v>3.4293</v>
      </c>
      <c r="BG81" s="19"/>
      <c r="BH81" s="112">
        <v>3.3988999999999998</v>
      </c>
      <c r="BI81" s="19"/>
      <c r="BJ81" s="112">
        <v>2.7349000000000001</v>
      </c>
      <c r="BK81" s="19"/>
      <c r="BL81" s="112">
        <v>2.63</v>
      </c>
      <c r="BM81" s="19"/>
      <c r="BN81" s="112">
        <v>2.5112000000000001</v>
      </c>
      <c r="BO81" s="19"/>
      <c r="BP81" s="112">
        <v>2.9022999999999999</v>
      </c>
      <c r="BQ81" s="19"/>
      <c r="BR81" s="112">
        <v>3.1958000000000002</v>
      </c>
      <c r="BS81" s="19"/>
      <c r="BT81" s="112">
        <v>3.1446999999999998</v>
      </c>
      <c r="BU81" s="19"/>
      <c r="BV81" s="112">
        <f t="shared" si="75"/>
        <v>35.802599999999998</v>
      </c>
      <c r="BW81" s="19"/>
      <c r="BX81" s="23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18"/>
    </row>
    <row r="82" spans="1:89" s="12" customFormat="1" ht="27" customHeight="1">
      <c r="A82" s="597"/>
      <c r="B82" s="17" t="s">
        <v>647</v>
      </c>
      <c r="C82" s="112">
        <f>公交!C65-公交!C67</f>
        <v>124.14999999999999</v>
      </c>
      <c r="D82" s="19">
        <f t="shared" si="63"/>
        <v>2.2652388797363976E-2</v>
      </c>
      <c r="E82" s="112">
        <f>公交!E65-公交!E67</f>
        <v>128.99</v>
      </c>
      <c r="F82" s="19">
        <f t="shared" si="64"/>
        <v>0.11698995497055775</v>
      </c>
      <c r="G82" s="112">
        <f>公交!G65-公交!G67</f>
        <v>118.21000000000001</v>
      </c>
      <c r="H82" s="19">
        <f t="shared" si="65"/>
        <v>0.15281841232689675</v>
      </c>
      <c r="I82" s="112">
        <f>公交!I65-公交!I67</f>
        <v>118.81</v>
      </c>
      <c r="J82" s="19">
        <f t="shared" si="66"/>
        <v>-0.11023739983524317</v>
      </c>
      <c r="K82" s="112">
        <f>公交!K65-公交!K67</f>
        <v>127.19000000000001</v>
      </c>
      <c r="L82" s="19">
        <f t="shared" si="67"/>
        <v>-6.7453625632377556E-2</v>
      </c>
      <c r="M82" s="112">
        <f>公交!M65-公交!M67</f>
        <v>134.92000000000002</v>
      </c>
      <c r="N82" s="19">
        <f t="shared" si="68"/>
        <v>-0.102985173858121</v>
      </c>
      <c r="O82" s="112">
        <f>公交!O65-公交!O67</f>
        <v>139.32</v>
      </c>
      <c r="P82" s="19">
        <f t="shared" si="69"/>
        <v>-0.10046487603305787</v>
      </c>
      <c r="Q82" s="126"/>
      <c r="R82" s="126"/>
      <c r="S82" s="556">
        <f t="shared" si="70"/>
        <v>891.58999999999992</v>
      </c>
      <c r="T82" s="66">
        <f t="shared" si="71"/>
        <v>-0.1602241687859095</v>
      </c>
      <c r="U82" s="19"/>
      <c r="V82" s="112">
        <f>公交!V65-公交!V67</f>
        <v>121.4</v>
      </c>
      <c r="W82" s="19">
        <f t="shared" si="76"/>
        <v>-3.0351437699680517E-2</v>
      </c>
      <c r="X82" s="112">
        <f>公交!X65-公交!X67</f>
        <v>115.48</v>
      </c>
      <c r="Y82" s="19">
        <f t="shared" si="77"/>
        <v>0.10613026819923377</v>
      </c>
      <c r="Z82" s="112">
        <f>公交!Z65-公交!Z67</f>
        <v>102.54</v>
      </c>
      <c r="AA82" s="19">
        <f t="shared" si="78"/>
        <v>2.910477719791249E-2</v>
      </c>
      <c r="AB82" s="112">
        <f>公交!AB65-公交!AB67</f>
        <v>133.53000000000003</v>
      </c>
      <c r="AC82" s="19">
        <f t="shared" si="79"/>
        <v>6.9866196618860954E-2</v>
      </c>
      <c r="AD82" s="112">
        <f>公交!AD65-公交!AD67</f>
        <v>136.38999999999999</v>
      </c>
      <c r="AE82" s="19">
        <f t="shared" si="80"/>
        <v>6.9054710769713035E-2</v>
      </c>
      <c r="AF82" s="112">
        <f>公交!AF65-公交!AF67</f>
        <v>150.41</v>
      </c>
      <c r="AG82" s="19">
        <f t="shared" si="81"/>
        <v>8.0919870643190839E-2</v>
      </c>
      <c r="AH82" s="112">
        <f>公交!AH65-公交!AH67</f>
        <v>154.88</v>
      </c>
      <c r="AI82" s="19">
        <f t="shared" si="82"/>
        <v>0.12549960031974416</v>
      </c>
      <c r="AJ82" s="112">
        <f>公交!AJ65-公交!AJ67</f>
        <v>147.07</v>
      </c>
      <c r="AK82" s="19">
        <f t="shared" si="83"/>
        <v>8.3228990204021303E-2</v>
      </c>
      <c r="AL82" s="112">
        <f>公交!AL65-公交!AL67</f>
        <v>141.24</v>
      </c>
      <c r="AM82" s="19">
        <f t="shared" si="84"/>
        <v>9.8716452742123595E-2</v>
      </c>
      <c r="AN82" s="112">
        <f>公交!AN65-公交!AN67</f>
        <v>153.07</v>
      </c>
      <c r="AO82" s="19">
        <f t="shared" si="85"/>
        <v>0.10896181989422593</v>
      </c>
      <c r="AP82" s="112">
        <f>公交!AP65-公交!AP67</f>
        <v>139.21999999999997</v>
      </c>
      <c r="AQ82" s="19">
        <f t="shared" si="86"/>
        <v>0.11171444542042619</v>
      </c>
      <c r="AR82" s="112">
        <f>公交!AR65-公交!AR67</f>
        <v>137.57999999999998</v>
      </c>
      <c r="AS82" s="19">
        <f t="shared" si="87"/>
        <v>0.10799710074897306</v>
      </c>
      <c r="AT82" s="112">
        <f t="shared" si="72"/>
        <v>1632.81</v>
      </c>
      <c r="AU82" s="19">
        <f t="shared" si="73"/>
        <v>8.1230879256227739E-2</v>
      </c>
      <c r="AV82" s="20"/>
      <c r="AW82" s="540">
        <f t="shared" si="74"/>
        <v>1385.97</v>
      </c>
      <c r="AX82" s="112">
        <v>125.2</v>
      </c>
      <c r="AY82" s="19"/>
      <c r="AZ82" s="112">
        <v>104.4</v>
      </c>
      <c r="BA82" s="19"/>
      <c r="BB82" s="112">
        <v>99.64</v>
      </c>
      <c r="BC82" s="19"/>
      <c r="BD82" s="112">
        <v>124.81</v>
      </c>
      <c r="BE82" s="19"/>
      <c r="BF82" s="112">
        <v>127.58</v>
      </c>
      <c r="BG82" s="19"/>
      <c r="BH82" s="112">
        <v>139.15</v>
      </c>
      <c r="BI82" s="19"/>
      <c r="BJ82" s="112">
        <v>137.61000000000001</v>
      </c>
      <c r="BK82" s="19"/>
      <c r="BL82" s="112">
        <v>135.77000000000001</v>
      </c>
      <c r="BM82" s="19"/>
      <c r="BN82" s="112">
        <v>128.55000000000001</v>
      </c>
      <c r="BO82" s="19"/>
      <c r="BP82" s="112">
        <v>138.03</v>
      </c>
      <c r="BQ82" s="19"/>
      <c r="BR82" s="112">
        <v>125.23</v>
      </c>
      <c r="BS82" s="19"/>
      <c r="BT82" s="112">
        <v>124.17</v>
      </c>
      <c r="BU82" s="19"/>
      <c r="BV82" s="112">
        <f t="shared" si="75"/>
        <v>1510.14</v>
      </c>
      <c r="BW82" s="19"/>
      <c r="BX82" s="23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18"/>
    </row>
    <row r="83" spans="1:89" s="12" customFormat="1" ht="27" customHeight="1">
      <c r="A83" s="597"/>
      <c r="B83" s="17" t="s">
        <v>648</v>
      </c>
      <c r="C83" s="112">
        <f>出租!C65-出租!C67</f>
        <v>9.8699999999999903</v>
      </c>
      <c r="D83" s="19">
        <f t="shared" si="63"/>
        <v>-0.36730769230769322</v>
      </c>
      <c r="E83" s="112">
        <f>出租!E65-出租!E67</f>
        <v>9.6299999999999955</v>
      </c>
      <c r="F83" s="19">
        <f t="shared" si="64"/>
        <v>-0.39050632911392424</v>
      </c>
      <c r="G83" s="112">
        <f>出租!G65-出租!G67</f>
        <v>9.25</v>
      </c>
      <c r="H83" s="19">
        <f t="shared" si="65"/>
        <v>-0.3728813559322034</v>
      </c>
      <c r="I83" s="112">
        <f>出租!I65-出租!I67</f>
        <v>10.11</v>
      </c>
      <c r="J83" s="19">
        <f t="shared" si="66"/>
        <v>-0.3084815321477431</v>
      </c>
      <c r="K83" s="112">
        <f>出租!K65-出租!K67</f>
        <v>14.030000000000001</v>
      </c>
      <c r="L83" s="19">
        <f t="shared" si="67"/>
        <v>-0.18096906012843006</v>
      </c>
      <c r="M83" s="112">
        <f>出租!M65-出租!M67</f>
        <v>10.86999999999999</v>
      </c>
      <c r="N83" s="19">
        <f t="shared" si="68"/>
        <v>-0.10165289256198495</v>
      </c>
      <c r="O83" s="112">
        <f>出租!O65-出租!O67</f>
        <v>11.899999999999991</v>
      </c>
      <c r="P83" s="19">
        <f t="shared" si="69"/>
        <v>-0.15602836879432735</v>
      </c>
      <c r="Q83" s="126"/>
      <c r="R83" s="126"/>
      <c r="S83" s="556">
        <f t="shared" si="70"/>
        <v>75.659999999999968</v>
      </c>
      <c r="T83" s="66">
        <f t="shared" si="71"/>
        <v>-0.32349785407725373</v>
      </c>
      <c r="U83" s="19"/>
      <c r="V83" s="112">
        <f>出租!V65-出租!V67</f>
        <v>15.600000000000009</v>
      </c>
      <c r="W83" s="19">
        <f t="shared" si="76"/>
        <v>0.16417910447761264</v>
      </c>
      <c r="X83" s="112">
        <f>出租!X65-出租!X67</f>
        <v>15.799999999999997</v>
      </c>
      <c r="Y83" s="19">
        <f t="shared" si="77"/>
        <v>0.21538461538461506</v>
      </c>
      <c r="Z83" s="112">
        <f>出租!Z65-出租!Z67</f>
        <v>14.75</v>
      </c>
      <c r="AA83" s="19">
        <f t="shared" si="78"/>
        <v>0.26068376068376087</v>
      </c>
      <c r="AB83" s="112">
        <f>出租!AB65-出租!AB67</f>
        <v>14.620000000000005</v>
      </c>
      <c r="AC83" s="19">
        <f t="shared" si="79"/>
        <v>1.5277777777778168E-2</v>
      </c>
      <c r="AD83" s="112">
        <f>出租!AD65-出租!AD67</f>
        <v>17.13000000000001</v>
      </c>
      <c r="AE83" s="19">
        <f t="shared" si="80"/>
        <v>-1.5517241379309654E-2</v>
      </c>
      <c r="AF83" s="112">
        <f>出租!AF65-出租!AF67</f>
        <v>12.100000000000009</v>
      </c>
      <c r="AG83" s="19">
        <f t="shared" si="81"/>
        <v>-9.701492537313372E-2</v>
      </c>
      <c r="AH83" s="112">
        <f>出租!AH65-出租!AH67</f>
        <v>14.100000000000009</v>
      </c>
      <c r="AI83" s="19">
        <f t="shared" si="82"/>
        <v>0</v>
      </c>
      <c r="AJ83" s="112">
        <f>出租!AJ65-出租!AJ67</f>
        <v>7.7399999999999949</v>
      </c>
      <c r="AK83" s="19">
        <f t="shared" si="83"/>
        <v>-0.37073170731707361</v>
      </c>
      <c r="AL83" s="112">
        <f>出租!AL65-出租!AL67</f>
        <v>7.3100000000000023</v>
      </c>
      <c r="AM83" s="19">
        <f t="shared" si="84"/>
        <v>-0.39083333333333314</v>
      </c>
      <c r="AN83" s="112">
        <f>出租!AN65-出租!AN67</f>
        <v>12.569999999999993</v>
      </c>
      <c r="AO83" s="19">
        <f t="shared" si="85"/>
        <v>-0.18376623376623424</v>
      </c>
      <c r="AP83" s="112">
        <f>出租!AP65-出租!AP67</f>
        <v>7.710000000000008</v>
      </c>
      <c r="AQ83" s="19">
        <f t="shared" si="86"/>
        <v>-0.41145038167938874</v>
      </c>
      <c r="AR83" s="112">
        <f>出租!AR65-出租!AR67</f>
        <v>7.6099999999999994</v>
      </c>
      <c r="AS83" s="19">
        <f t="shared" si="87"/>
        <v>-0.39603174603174607</v>
      </c>
      <c r="AT83" s="112">
        <f t="shared" si="72"/>
        <v>147.04000000000002</v>
      </c>
      <c r="AU83" s="19">
        <f t="shared" si="73"/>
        <v>-9.6805896805896574E-2</v>
      </c>
      <c r="AV83" s="20"/>
      <c r="AW83" s="540">
        <f t="shared" si="74"/>
        <v>150.19999999999999</v>
      </c>
      <c r="AX83" s="112">
        <v>13.4</v>
      </c>
      <c r="AY83" s="19"/>
      <c r="AZ83" s="112">
        <v>13</v>
      </c>
      <c r="BA83" s="19"/>
      <c r="BB83" s="112">
        <v>11.7</v>
      </c>
      <c r="BC83" s="19"/>
      <c r="BD83" s="112">
        <v>14.4</v>
      </c>
      <c r="BE83" s="19"/>
      <c r="BF83" s="112">
        <v>17.399999999999999</v>
      </c>
      <c r="BG83" s="19"/>
      <c r="BH83" s="112">
        <v>13.4</v>
      </c>
      <c r="BI83" s="19"/>
      <c r="BJ83" s="112">
        <v>14.1</v>
      </c>
      <c r="BK83" s="19"/>
      <c r="BL83" s="112">
        <v>12.3</v>
      </c>
      <c r="BM83" s="19"/>
      <c r="BN83" s="112">
        <v>12</v>
      </c>
      <c r="BO83" s="19"/>
      <c r="BP83" s="112">
        <v>15.4</v>
      </c>
      <c r="BQ83" s="19"/>
      <c r="BR83" s="112">
        <v>13.1</v>
      </c>
      <c r="BS83" s="19"/>
      <c r="BT83" s="112">
        <v>12.6</v>
      </c>
      <c r="BU83" s="19"/>
      <c r="BV83" s="112">
        <f t="shared" si="75"/>
        <v>162.79999999999998</v>
      </c>
      <c r="BW83" s="19"/>
      <c r="BX83" s="23"/>
      <c r="BY83" s="27"/>
      <c r="BZ83" s="27"/>
      <c r="CA83" s="27"/>
      <c r="CB83" s="27"/>
      <c r="CC83" s="27"/>
      <c r="CD83" s="27"/>
      <c r="CE83" s="108"/>
      <c r="CF83" s="27"/>
      <c r="CG83" s="108"/>
      <c r="CH83" s="108"/>
      <c r="CI83" s="108"/>
      <c r="CJ83" s="108"/>
      <c r="CK83" s="18"/>
    </row>
    <row r="84" spans="1:89" s="12" customFormat="1" ht="27" customHeight="1">
      <c r="A84" s="598"/>
      <c r="B84" s="17" t="s">
        <v>649</v>
      </c>
      <c r="C84" s="112">
        <f>网约车!C65-网约车!C67</f>
        <v>5.9417692148848005</v>
      </c>
      <c r="D84" s="19">
        <f t="shared" si="63"/>
        <v>3.6393386600395328</v>
      </c>
      <c r="E84" s="112">
        <f>网约车!E65-网约车!E67</f>
        <v>5.7244493874677005</v>
      </c>
      <c r="F84" s="19">
        <f t="shared" si="64"/>
        <v>2.5026555647364717</v>
      </c>
      <c r="G84" s="112">
        <f>网约车!G65-网约车!G67</f>
        <v>5.5305867756015985</v>
      </c>
      <c r="H84" s="19">
        <f t="shared" si="65"/>
        <v>0.676722047494281</v>
      </c>
      <c r="I84" s="112">
        <f>网约车!I65-网约车!I67</f>
        <v>5.8920327604175</v>
      </c>
      <c r="J84" s="19">
        <f t="shared" si="66"/>
        <v>1.7514004280008959</v>
      </c>
      <c r="K84" s="112">
        <f>网约车!K65-网约车!K67</f>
        <v>7.2313717351397955</v>
      </c>
      <c r="L84" s="19">
        <f t="shared" si="67"/>
        <v>1.8064943914126879</v>
      </c>
      <c r="M84" s="112">
        <f>网约车!M65-网约车!M67</f>
        <v>6.5410802294879034</v>
      </c>
      <c r="N84" s="19">
        <f t="shared" si="68"/>
        <v>1.5555445981156768</v>
      </c>
      <c r="O84" s="112">
        <f>网约车!O65-网约车!O67</f>
        <v>7.3910264386653992</v>
      </c>
      <c r="P84" s="19">
        <f t="shared" si="69"/>
        <v>1.155333607838362</v>
      </c>
      <c r="Q84" s="126"/>
      <c r="R84" s="126"/>
      <c r="S84" s="556">
        <f t="shared" si="70"/>
        <v>44.252316541664698</v>
      </c>
      <c r="T84" s="66">
        <f t="shared" si="71"/>
        <v>1.2771635815160143</v>
      </c>
      <c r="U84" s="19"/>
      <c r="V84" s="112">
        <f>网约车!V65-网约车!V67</f>
        <v>1.2807362536526208</v>
      </c>
      <c r="W84" s="19">
        <f t="shared" si="76"/>
        <v>-0.5982711129962911</v>
      </c>
      <c r="X84" s="112">
        <f>网约车!X65-网约车!X67</f>
        <v>1.6343169579959511</v>
      </c>
      <c r="Y84" s="19">
        <f t="shared" si="77"/>
        <v>-0.12919438296413333</v>
      </c>
      <c r="Z84" s="112">
        <f>网约车!Z65-网约车!Z67</f>
        <v>3.2984517522546994</v>
      </c>
      <c r="AA84" s="19">
        <f t="shared" si="78"/>
        <v>0.16329918381570296</v>
      </c>
      <c r="AB84" s="112">
        <f>网约车!AB65-网约车!AB67</f>
        <v>2.1414668328370201</v>
      </c>
      <c r="AC84" s="19">
        <f t="shared" si="79"/>
        <v>-0.42310117392805979</v>
      </c>
      <c r="AD84" s="112">
        <f>网约车!AD65-网约车!AD67</f>
        <v>2.5766563999794005</v>
      </c>
      <c r="AE84" s="19">
        <f t="shared" si="80"/>
        <v>-0.37640954519530723</v>
      </c>
      <c r="AF84" s="112">
        <f>网约车!AF65-网约车!AF67</f>
        <v>2.5595641079051994</v>
      </c>
      <c r="AG84" s="19">
        <f t="shared" si="81"/>
        <v>-0.708105905044212</v>
      </c>
      <c r="AH84" s="112">
        <f>网约车!AH65-网约车!AH67</f>
        <v>3.4291797853410007</v>
      </c>
      <c r="AI84" s="19">
        <f t="shared" si="82"/>
        <v>-0.35122341741348717</v>
      </c>
      <c r="AJ84" s="112">
        <f>网约车!AJ65-网约车!AJ67</f>
        <v>2.512714272764299</v>
      </c>
      <c r="AK84" s="19">
        <f t="shared" si="83"/>
        <v>-0.73461287389952434</v>
      </c>
      <c r="AL84" s="112">
        <f>网约车!AL65-网约车!AL67</f>
        <v>2.4054344425461007</v>
      </c>
      <c r="AM84" s="19">
        <f t="shared" si="84"/>
        <v>-0.51932770275756091</v>
      </c>
      <c r="AN84" s="112">
        <f>网约车!AN65-网约车!AN67</f>
        <v>3.8321638273880012</v>
      </c>
      <c r="AO84" s="19">
        <f t="shared" si="85"/>
        <v>-0.31247213677406827</v>
      </c>
      <c r="AP84" s="112">
        <f>网约车!AP65-网约车!AP67</f>
        <v>3.1570923994187972</v>
      </c>
      <c r="AQ84" s="19">
        <f t="shared" si="86"/>
        <v>-0.29768534716268913</v>
      </c>
      <c r="AR84" s="112">
        <f>网约车!AR65-网约车!AR67</f>
        <v>4.8190115440239012</v>
      </c>
      <c r="AS84" s="19">
        <f t="shared" si="87"/>
        <v>4.9326333514087439E-2</v>
      </c>
      <c r="AT84" s="112">
        <f t="shared" si="72"/>
        <v>33.646788576106985</v>
      </c>
      <c r="AU84" s="19">
        <f t="shared" si="73"/>
        <v>-0.42906419179203648</v>
      </c>
      <c r="AV84" s="20"/>
      <c r="AW84" s="540">
        <f t="shared" si="74"/>
        <v>54.34021849461876</v>
      </c>
      <c r="AX84" s="112">
        <v>3.1880611404496699</v>
      </c>
      <c r="AY84" s="19"/>
      <c r="AZ84" s="112">
        <v>1.8767873403929101</v>
      </c>
      <c r="BA84" s="19"/>
      <c r="BB84" s="112">
        <v>2.8354285794609999</v>
      </c>
      <c r="BC84" s="19"/>
      <c r="BD84" s="112">
        <v>3.71203187813382</v>
      </c>
      <c r="BE84" s="19"/>
      <c r="BF84" s="112">
        <v>4.1319689551476602</v>
      </c>
      <c r="BG84" s="19"/>
      <c r="BH84" s="112">
        <v>8.7688108534463005</v>
      </c>
      <c r="BI84" s="19"/>
      <c r="BJ84" s="112">
        <v>5.2856096804075499</v>
      </c>
      <c r="BK84" s="19"/>
      <c r="BL84" s="112">
        <v>9.46810913432547</v>
      </c>
      <c r="BM84" s="19"/>
      <c r="BN84" s="112">
        <v>5.0043126186921896</v>
      </c>
      <c r="BO84" s="19"/>
      <c r="BP84" s="112">
        <v>5.5738305781633404</v>
      </c>
      <c r="BQ84" s="19"/>
      <c r="BR84" s="112">
        <v>4.4952677359988504</v>
      </c>
      <c r="BS84" s="19"/>
      <c r="BT84" s="112">
        <v>4.5924812807141899</v>
      </c>
      <c r="BU84" s="19"/>
      <c r="BV84" s="112">
        <f t="shared" si="75"/>
        <v>58.932699775332949</v>
      </c>
      <c r="BW84" s="19"/>
      <c r="BX84" s="23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18"/>
    </row>
    <row r="85" spans="1:89" s="11" customFormat="1" ht="27" customHeight="1">
      <c r="A85" s="716" t="s">
        <v>110</v>
      </c>
      <c r="B85" s="17" t="s">
        <v>645</v>
      </c>
      <c r="C85" s="112">
        <f>C86+C87+C88+C89</f>
        <v>96.259022792809787</v>
      </c>
      <c r="D85" s="19">
        <f t="shared" si="63"/>
        <v>0.25188301787074874</v>
      </c>
      <c r="E85" s="112">
        <f>E86+E87+E88+E89</f>
        <v>107.7379167053826</v>
      </c>
      <c r="F85" s="19">
        <f t="shared" si="64"/>
        <v>4.7911546830143648E-2</v>
      </c>
      <c r="G85" s="112">
        <f>G86+G87+G88+G89</f>
        <v>100.25544759678851</v>
      </c>
      <c r="H85" s="19">
        <f t="shared" si="65"/>
        <v>-7.6739529292002562E-4</v>
      </c>
      <c r="I85" s="112">
        <f>I86+I87+I88+I89</f>
        <v>101.94950754810101</v>
      </c>
      <c r="J85" s="19">
        <f t="shared" si="66"/>
        <v>5.8160309572552471E-2</v>
      </c>
      <c r="K85" s="112">
        <f>K86+K87+K88+K89</f>
        <v>105.92971210681588</v>
      </c>
      <c r="L85" s="19">
        <f t="shared" si="67"/>
        <v>5.8062690876790501E-2</v>
      </c>
      <c r="M85" s="112">
        <f>M86+M87+M88+M89</f>
        <v>101.7766214972972</v>
      </c>
      <c r="N85" s="19">
        <f t="shared" si="68"/>
        <v>0.13797782985359408</v>
      </c>
      <c r="O85" s="112">
        <f>O86+O87+O88+O89</f>
        <v>98.409524997827589</v>
      </c>
      <c r="P85" s="19">
        <f t="shared" si="69"/>
        <v>0.14149755285501664</v>
      </c>
      <c r="Q85" s="126"/>
      <c r="R85" s="126"/>
      <c r="S85" s="556">
        <f t="shared" si="70"/>
        <v>712.31775324502269</v>
      </c>
      <c r="T85" s="66">
        <f t="shared" si="71"/>
        <v>-3.3937638116775193E-2</v>
      </c>
      <c r="U85" s="19"/>
      <c r="V85" s="112">
        <f>V86+V87+V88+V89</f>
        <v>76.891387948157387</v>
      </c>
      <c r="W85" s="19">
        <f t="shared" si="76"/>
        <v>-0.20780223046517976</v>
      </c>
      <c r="X85" s="112">
        <f>X86+X87+X88+X89</f>
        <v>102.81203316375507</v>
      </c>
      <c r="Y85" s="19">
        <f t="shared" si="77"/>
        <v>0.1044917251455455</v>
      </c>
      <c r="Z85" s="112">
        <f>Z86+Z87+Z88+Z89</f>
        <v>100.33244224069119</v>
      </c>
      <c r="AA85" s="19">
        <f t="shared" si="78"/>
        <v>0.19467841789327811</v>
      </c>
      <c r="AB85" s="112">
        <f>AB86+AB87+AB88+AB89</f>
        <v>96.345994671907391</v>
      </c>
      <c r="AC85" s="19">
        <f t="shared" si="79"/>
        <v>0.21443523302381484</v>
      </c>
      <c r="AD85" s="112">
        <f>AD86+AD87+AD88+AD89</f>
        <v>100.11666890837493</v>
      </c>
      <c r="AE85" s="19">
        <f t="shared" si="80"/>
        <v>0.22080369849435466</v>
      </c>
      <c r="AF85" s="112">
        <f>AF86+AF87+AF88+AF89</f>
        <v>89.436383405106596</v>
      </c>
      <c r="AG85" s="19">
        <f t="shared" si="81"/>
        <v>3.2138331248988239E-2</v>
      </c>
      <c r="AH85" s="112">
        <f>AH86+AH87+AH88+AH89</f>
        <v>86.2108944094484</v>
      </c>
      <c r="AI85" s="19">
        <f t="shared" si="82"/>
        <v>6.6055426885589075E-2</v>
      </c>
      <c r="AJ85" s="112">
        <f>AJ86+AJ87+AJ88+AJ89</f>
        <v>85.195573356186898</v>
      </c>
      <c r="AK85" s="19">
        <f t="shared" si="83"/>
        <v>-5.8225439417844971E-2</v>
      </c>
      <c r="AL85" s="112">
        <f>AL86+AL87+AL88+AL89</f>
        <v>81.412465270991902</v>
      </c>
      <c r="AM85" s="19">
        <f t="shared" si="84"/>
        <v>3.9043708579641567E-2</v>
      </c>
      <c r="AN85" s="112">
        <f>AN86+AN87+AN88+AN89</f>
        <v>87.953482079460898</v>
      </c>
      <c r="AO85" s="19">
        <f t="shared" si="85"/>
        <v>5.5265222877020515E-2</v>
      </c>
      <c r="AP85" s="112">
        <f>AP86+AP87+AP88+AP89</f>
        <v>82.63872875867041</v>
      </c>
      <c r="AQ85" s="19">
        <f t="shared" si="86"/>
        <v>4.7053344023192833E-2</v>
      </c>
      <c r="AR85" s="112">
        <f>AR86+AR87+AR88+AR89</f>
        <v>86.300389097336492</v>
      </c>
      <c r="AS85" s="19">
        <f t="shared" si="87"/>
        <v>0.15760144749045324</v>
      </c>
      <c r="AT85" s="112">
        <f t="shared" si="72"/>
        <v>1075.6464433100875</v>
      </c>
      <c r="AU85" s="19">
        <f t="shared" si="73"/>
        <v>6.6441058510655182E-2</v>
      </c>
      <c r="AV85" s="20"/>
      <c r="AW85" s="540">
        <f t="shared" si="74"/>
        <v>934.08083630527244</v>
      </c>
      <c r="AX85" s="540">
        <f>AX86+AX87+AX88+AX89</f>
        <v>97.060848824792998</v>
      </c>
      <c r="AY85" s="20"/>
      <c r="AZ85" s="540">
        <f>AZ86+AZ87+AZ88+AZ89</f>
        <v>93.085381106143558</v>
      </c>
      <c r="BA85" s="20"/>
      <c r="BB85" s="540">
        <f>BB86+BB87+BB88+BB89</f>
        <v>83.982803018756798</v>
      </c>
      <c r="BC85" s="20"/>
      <c r="BD85" s="540">
        <f>BD86+BD87+BD88+BD89</f>
        <v>79.333991679421302</v>
      </c>
      <c r="BE85" s="20"/>
      <c r="BF85" s="540">
        <f>BF86+BF87+BF88+BF89</f>
        <v>82.008818479048784</v>
      </c>
      <c r="BG85" s="20"/>
      <c r="BH85" s="540">
        <f>BH86+BH87+BH88+BH89</f>
        <v>86.651547275528301</v>
      </c>
      <c r="BI85" s="20"/>
      <c r="BJ85" s="540">
        <f>BJ86+BJ87+BJ88+BJ89</f>
        <v>80.869054493074401</v>
      </c>
      <c r="BK85" s="20"/>
      <c r="BL85" s="540">
        <f>BL86+BL87+BL88+BL89</f>
        <v>90.462810232974988</v>
      </c>
      <c r="BM85" s="20"/>
      <c r="BN85" s="540">
        <f>BN86+BN87+BN88+BN89</f>
        <v>78.353263292726751</v>
      </c>
      <c r="BO85" s="20"/>
      <c r="BP85" s="540">
        <f>BP86+BP87+BP88+BP89</f>
        <v>83.347276279672201</v>
      </c>
      <c r="BQ85" s="20"/>
      <c r="BR85" s="540">
        <f>BR86+BR87+BR88+BR89</f>
        <v>78.925041623132358</v>
      </c>
      <c r="BS85" s="20"/>
      <c r="BT85" s="540">
        <f>BT86+BT87+BT88+BT89</f>
        <v>74.551037651538707</v>
      </c>
      <c r="BU85" s="20"/>
      <c r="BV85" s="540">
        <f t="shared" si="75"/>
        <v>1008.6318739568112</v>
      </c>
      <c r="BW85" s="20"/>
      <c r="BX85" s="22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</row>
    <row r="86" spans="1:89" s="12" customFormat="1" ht="27" customHeight="1">
      <c r="A86" s="597"/>
      <c r="B86" s="17" t="s">
        <v>646</v>
      </c>
      <c r="C86" s="112">
        <f>班线包车!C54</f>
        <v>3.0068000000000001</v>
      </c>
      <c r="D86" s="19">
        <f t="shared" si="63"/>
        <v>-0.50232550441101009</v>
      </c>
      <c r="E86" s="112">
        <f>班线包车!E54</f>
        <v>3.7153999999999998</v>
      </c>
      <c r="F86" s="19">
        <f t="shared" si="64"/>
        <v>-0.38368389622453725</v>
      </c>
      <c r="G86" s="112">
        <f>班线包车!G54</f>
        <v>3.4622999999999999</v>
      </c>
      <c r="H86" s="19">
        <f t="shared" si="65"/>
        <v>-0.44355694127479028</v>
      </c>
      <c r="I86" s="112">
        <f>班线包车!I54</f>
        <v>4.4253</v>
      </c>
      <c r="J86" s="19">
        <f t="shared" si="66"/>
        <v>-0.31556236080178179</v>
      </c>
      <c r="K86" s="112">
        <f>班线包车!K54</f>
        <v>4.3403</v>
      </c>
      <c r="L86" s="19">
        <f t="shared" si="67"/>
        <v>-0.26135125936010895</v>
      </c>
      <c r="M86" s="112">
        <f>班线包车!M54</f>
        <v>4.3662000000000001</v>
      </c>
      <c r="N86" s="19">
        <f t="shared" si="68"/>
        <v>-0.19506664454399636</v>
      </c>
      <c r="O86" s="112">
        <f>班线包车!O54</f>
        <v>4.9798999999999998</v>
      </c>
      <c r="P86" s="19">
        <f t="shared" si="69"/>
        <v>-7.2125954909633028E-2</v>
      </c>
      <c r="Q86" s="126"/>
      <c r="R86" s="126"/>
      <c r="S86" s="556">
        <f t="shared" si="70"/>
        <v>28.296199999999999</v>
      </c>
      <c r="T86" s="66">
        <f t="shared" si="71"/>
        <v>-0.39498216775142614</v>
      </c>
      <c r="U86" s="19"/>
      <c r="V86" s="112">
        <f>班线包车!V54</f>
        <v>6.0416999999999996</v>
      </c>
      <c r="W86" s="19">
        <f t="shared" si="76"/>
        <v>-0.65510489510489511</v>
      </c>
      <c r="X86" s="112">
        <f>班线包车!X54</f>
        <v>6.0284000000000004</v>
      </c>
      <c r="Y86" s="19">
        <f t="shared" si="77"/>
        <v>-0.69779880992365262</v>
      </c>
      <c r="Z86" s="112">
        <f>班线包车!Z54</f>
        <v>6.2222</v>
      </c>
      <c r="AA86" s="19">
        <f t="shared" si="78"/>
        <v>-0.63193791296220714</v>
      </c>
      <c r="AB86" s="112">
        <f>班线包车!AB54</f>
        <v>6.4656000000000002</v>
      </c>
      <c r="AC86" s="19">
        <f t="shared" si="79"/>
        <v>-0.43650482390775747</v>
      </c>
      <c r="AD86" s="112">
        <f>班线包车!AD54</f>
        <v>5.8760000000000003</v>
      </c>
      <c r="AE86" s="19">
        <f t="shared" si="80"/>
        <v>-0.49058942860362897</v>
      </c>
      <c r="AF86" s="112">
        <f>班线包车!AF54</f>
        <v>5.4242999999999997</v>
      </c>
      <c r="AG86" s="19">
        <f t="shared" si="81"/>
        <v>-0.45717373682788431</v>
      </c>
      <c r="AH86" s="112">
        <f>班线包车!AH54</f>
        <v>5.367</v>
      </c>
      <c r="AI86" s="19">
        <f t="shared" si="82"/>
        <v>-0.46739044140997144</v>
      </c>
      <c r="AJ86" s="112">
        <f>班线包车!AJ54</f>
        <v>5.3440000000000003</v>
      </c>
      <c r="AK86" s="19">
        <f t="shared" si="83"/>
        <v>-0.47137784020654239</v>
      </c>
      <c r="AL86" s="112">
        <f>班线包车!AL54</f>
        <v>5.0092999999999996</v>
      </c>
      <c r="AM86" s="19">
        <f t="shared" si="84"/>
        <v>-0.44665127531012849</v>
      </c>
      <c r="AN86" s="112">
        <f>班线包车!AN54</f>
        <v>4.5789</v>
      </c>
      <c r="AO86" s="19">
        <f t="shared" si="85"/>
        <v>-0.48966831616958673</v>
      </c>
      <c r="AP86" s="112">
        <f>班线包车!AP54</f>
        <v>4.2378999999999998</v>
      </c>
      <c r="AQ86" s="19">
        <f t="shared" si="86"/>
        <v>-0.51291305097408202</v>
      </c>
      <c r="AR86" s="112">
        <f>班线包车!AR54</f>
        <v>3.6480999999999999</v>
      </c>
      <c r="AS86" s="19">
        <f t="shared" si="87"/>
        <v>-0.31960012682544714</v>
      </c>
      <c r="AT86" s="112">
        <f t="shared" si="72"/>
        <v>64.243399999999994</v>
      </c>
      <c r="AU86" s="19">
        <f t="shared" si="73"/>
        <v>-0.53995597445544541</v>
      </c>
      <c r="AV86" s="20"/>
      <c r="AW86" s="540">
        <f t="shared" si="74"/>
        <v>134.28450000000001</v>
      </c>
      <c r="AX86" s="112">
        <v>17.517499999999998</v>
      </c>
      <c r="AY86" s="19"/>
      <c r="AZ86" s="112">
        <v>19.9483</v>
      </c>
      <c r="BA86" s="19"/>
      <c r="BB86" s="112">
        <v>16.9053</v>
      </c>
      <c r="BC86" s="19"/>
      <c r="BD86" s="112">
        <v>11.4741</v>
      </c>
      <c r="BE86" s="19"/>
      <c r="BF86" s="112">
        <v>11.5349</v>
      </c>
      <c r="BG86" s="19"/>
      <c r="BH86" s="112">
        <v>9.9926999999999992</v>
      </c>
      <c r="BI86" s="19"/>
      <c r="BJ86" s="112">
        <v>10.0768</v>
      </c>
      <c r="BK86" s="19"/>
      <c r="BL86" s="112">
        <v>10.109299999999999</v>
      </c>
      <c r="BM86" s="19"/>
      <c r="BN86" s="112">
        <v>9.0526999999999997</v>
      </c>
      <c r="BO86" s="19"/>
      <c r="BP86" s="112">
        <v>8.9724000000000004</v>
      </c>
      <c r="BQ86" s="19"/>
      <c r="BR86" s="112">
        <v>8.7004999999999999</v>
      </c>
      <c r="BS86" s="19"/>
      <c r="BT86" s="112">
        <v>5.3616999999999999</v>
      </c>
      <c r="BU86" s="19"/>
      <c r="BV86" s="112">
        <f t="shared" si="75"/>
        <v>139.64620000000002</v>
      </c>
      <c r="BW86" s="19"/>
      <c r="BX86" s="23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18"/>
    </row>
    <row r="87" spans="1:89" s="12" customFormat="1" ht="27" customHeight="1">
      <c r="A87" s="597"/>
      <c r="B87" s="17" t="s">
        <v>647</v>
      </c>
      <c r="C87" s="112">
        <f>公交!C69-公交!C71</f>
        <v>54.899999999999991</v>
      </c>
      <c r="D87" s="19">
        <f t="shared" si="63"/>
        <v>0.13924050632911356</v>
      </c>
      <c r="E87" s="112">
        <f>公交!E69-公交!E71</f>
        <v>66.100000000000009</v>
      </c>
      <c r="F87" s="19">
        <f t="shared" si="64"/>
        <v>-0.10892423833917497</v>
      </c>
      <c r="G87" s="112">
        <f>公交!G69-公交!G71</f>
        <v>60.75</v>
      </c>
      <c r="H87" s="19">
        <f t="shared" si="65"/>
        <v>-0.11145239139973662</v>
      </c>
      <c r="I87" s="112">
        <f>公交!I69-公交!I71</f>
        <v>62.150000000000006</v>
      </c>
      <c r="J87" s="19">
        <f t="shared" si="66"/>
        <v>-6.4710308502633263E-2</v>
      </c>
      <c r="K87" s="112">
        <f>公交!K69-公交!K71</f>
        <v>64.47999999999999</v>
      </c>
      <c r="L87" s="19">
        <f t="shared" si="67"/>
        <v>-6.8477318694019407E-2</v>
      </c>
      <c r="M87" s="112">
        <f>公交!M69-公交!M71</f>
        <v>63.16</v>
      </c>
      <c r="N87" s="19">
        <f t="shared" si="68"/>
        <v>3.9328616093467161E-2</v>
      </c>
      <c r="O87" s="112">
        <f>公交!O69-公交!O71</f>
        <v>57.84</v>
      </c>
      <c r="P87" s="19">
        <f t="shared" si="69"/>
        <v>3.2304122791361634E-2</v>
      </c>
      <c r="Q87" s="126"/>
      <c r="R87" s="126"/>
      <c r="S87" s="556">
        <f t="shared" si="70"/>
        <v>429.38</v>
      </c>
      <c r="T87" s="66">
        <f t="shared" si="71"/>
        <v>-0.13761799558144217</v>
      </c>
      <c r="U87" s="19"/>
      <c r="V87" s="112">
        <f>公交!V69-公交!V71</f>
        <v>48.190000000000012</v>
      </c>
      <c r="W87" s="19">
        <f t="shared" si="76"/>
        <v>1.1544920235096789E-2</v>
      </c>
      <c r="X87" s="112">
        <f>公交!X69-公交!X71</f>
        <v>74.180000000000007</v>
      </c>
      <c r="Y87" s="19">
        <f t="shared" si="77"/>
        <v>0.69129046967624275</v>
      </c>
      <c r="Z87" s="112">
        <f>公交!Z69-公交!Z71</f>
        <v>68.36999999999999</v>
      </c>
      <c r="AA87" s="19">
        <f t="shared" si="78"/>
        <v>0.77170251360456033</v>
      </c>
      <c r="AB87" s="112">
        <f>公交!AB69-公交!AB71</f>
        <v>66.449999999999989</v>
      </c>
      <c r="AC87" s="19">
        <f t="shared" si="79"/>
        <v>0.68142712550607243</v>
      </c>
      <c r="AD87" s="112">
        <f>公交!AD69-公交!AD71</f>
        <v>69.220000000000013</v>
      </c>
      <c r="AE87" s="19">
        <f t="shared" si="80"/>
        <v>0.69118006352308847</v>
      </c>
      <c r="AF87" s="112">
        <f>公交!AF69-公交!AF71</f>
        <v>60.769999999999996</v>
      </c>
      <c r="AG87" s="19">
        <f t="shared" si="81"/>
        <v>0.46610373944511441</v>
      </c>
      <c r="AH87" s="112">
        <f>公交!AH69-公交!AH71</f>
        <v>56.030000000000008</v>
      </c>
      <c r="AI87" s="19">
        <f t="shared" si="82"/>
        <v>0.36259727626459171</v>
      </c>
      <c r="AJ87" s="112">
        <f>公交!AJ69-公交!AJ71</f>
        <v>54.690000000000005</v>
      </c>
      <c r="AK87" s="19">
        <f t="shared" si="83"/>
        <v>0.34870530209617767</v>
      </c>
      <c r="AL87" s="112">
        <f>公交!AL69-公交!AL71</f>
        <v>52.76</v>
      </c>
      <c r="AM87" s="19">
        <f t="shared" si="84"/>
        <v>0.28245017015070495</v>
      </c>
      <c r="AN87" s="112">
        <f>公交!AN69-公交!AN71</f>
        <v>56.109999999999992</v>
      </c>
      <c r="AO87" s="19">
        <f t="shared" si="85"/>
        <v>0.26888285843509707</v>
      </c>
      <c r="AP87" s="112">
        <f>公交!AP69-公交!AP71</f>
        <v>50.73</v>
      </c>
      <c r="AQ87" s="19">
        <f t="shared" si="86"/>
        <v>0.20127871181624446</v>
      </c>
      <c r="AR87" s="112">
        <f>公交!AR69-公交!AR71</f>
        <v>50.42</v>
      </c>
      <c r="AS87" s="19">
        <f t="shared" si="87"/>
        <v>0.17092429168601941</v>
      </c>
      <c r="AT87" s="112">
        <f t="shared" si="72"/>
        <v>707.92000000000007</v>
      </c>
      <c r="AU87" s="19">
        <f t="shared" si="73"/>
        <v>0.40373976324086391</v>
      </c>
      <c r="AV87" s="20"/>
      <c r="AW87" s="540">
        <f t="shared" si="74"/>
        <v>461.25</v>
      </c>
      <c r="AX87" s="112">
        <v>47.64</v>
      </c>
      <c r="AY87" s="19"/>
      <c r="AZ87" s="112">
        <v>43.86</v>
      </c>
      <c r="BA87" s="19"/>
      <c r="BB87" s="112">
        <v>38.590000000000003</v>
      </c>
      <c r="BC87" s="19"/>
      <c r="BD87" s="112">
        <v>39.520000000000003</v>
      </c>
      <c r="BE87" s="19"/>
      <c r="BF87" s="112">
        <v>40.93</v>
      </c>
      <c r="BG87" s="19"/>
      <c r="BH87" s="112">
        <v>41.45</v>
      </c>
      <c r="BI87" s="19"/>
      <c r="BJ87" s="112">
        <v>41.12</v>
      </c>
      <c r="BK87" s="19"/>
      <c r="BL87" s="112">
        <v>40.549999999999997</v>
      </c>
      <c r="BM87" s="19"/>
      <c r="BN87" s="112">
        <v>41.14</v>
      </c>
      <c r="BO87" s="19"/>
      <c r="BP87" s="112">
        <v>44.22</v>
      </c>
      <c r="BQ87" s="19"/>
      <c r="BR87" s="112">
        <v>42.23</v>
      </c>
      <c r="BS87" s="19"/>
      <c r="BT87" s="112">
        <v>43.06</v>
      </c>
      <c r="BU87" s="19"/>
      <c r="BV87" s="112">
        <f t="shared" si="75"/>
        <v>504.31</v>
      </c>
      <c r="BW87" s="19"/>
      <c r="BX87" s="23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18"/>
    </row>
    <row r="88" spans="1:89" s="12" customFormat="1" ht="27" customHeight="1">
      <c r="A88" s="597"/>
      <c r="B88" s="17" t="s">
        <v>648</v>
      </c>
      <c r="C88" s="112">
        <f>出租!C69-出租!C71</f>
        <v>20.699999999999996</v>
      </c>
      <c r="D88" s="19">
        <f t="shared" si="63"/>
        <v>-1.0043041606886738E-2</v>
      </c>
      <c r="E88" s="112">
        <f>出租!E69-出租!E71</f>
        <v>21.659999999999997</v>
      </c>
      <c r="F88" s="19">
        <f t="shared" si="64"/>
        <v>6.17647058823525E-2</v>
      </c>
      <c r="G88" s="112">
        <f>出租!G69-出租!G71</f>
        <v>20.369999999999997</v>
      </c>
      <c r="H88" s="19">
        <f t="shared" si="65"/>
        <v>-2.7684964200477613E-2</v>
      </c>
      <c r="I88" s="112">
        <f>出租!I69-出租!I71</f>
        <v>20.050000000000004</v>
      </c>
      <c r="J88" s="19">
        <f t="shared" si="66"/>
        <v>-1.2315270935960632E-2</v>
      </c>
      <c r="K88" s="112">
        <f>出租!K69-出租!K71</f>
        <v>20.6</v>
      </c>
      <c r="L88" s="19">
        <f t="shared" si="67"/>
        <v>-2.2306597057427546E-2</v>
      </c>
      <c r="M88" s="112">
        <f>出租!M69-出租!M71</f>
        <v>17.43</v>
      </c>
      <c r="N88" s="19">
        <f t="shared" si="68"/>
        <v>-8.1180811808118425E-2</v>
      </c>
      <c r="O88" s="112">
        <f>出租!O69-出租!O71</f>
        <v>17.399999999999999</v>
      </c>
      <c r="P88" s="19">
        <f t="shared" si="69"/>
        <v>-0.10077519379844946</v>
      </c>
      <c r="Q88" s="126"/>
      <c r="R88" s="126"/>
      <c r="S88" s="556">
        <f t="shared" si="70"/>
        <v>138.21</v>
      </c>
      <c r="T88" s="66">
        <f t="shared" si="71"/>
        <v>-0.14309628619257231</v>
      </c>
      <c r="U88" s="19"/>
      <c r="V88" s="112">
        <f>出租!V69-出租!V71</f>
        <v>20.909999999999997</v>
      </c>
      <c r="W88" s="19">
        <f t="shared" si="76"/>
        <v>-3.3733826247689613E-2</v>
      </c>
      <c r="X88" s="112">
        <f>出租!X69-出租!X71</f>
        <v>20.400000000000006</v>
      </c>
      <c r="Y88" s="19">
        <f t="shared" si="77"/>
        <v>-0.15737298636926866</v>
      </c>
      <c r="Z88" s="112">
        <f>出租!Z69-出租!Z71</f>
        <v>20.950000000000003</v>
      </c>
      <c r="AA88" s="19">
        <f t="shared" si="78"/>
        <v>-5.2231718898383406E-3</v>
      </c>
      <c r="AB88" s="112">
        <f>出租!AB69-出租!AB71</f>
        <v>20.300000000000004</v>
      </c>
      <c r="AC88" s="19">
        <f t="shared" si="79"/>
        <v>-3.4364261168383647E-3</v>
      </c>
      <c r="AD88" s="112">
        <f>出租!AD69-出租!AD71</f>
        <v>21.07</v>
      </c>
      <c r="AE88" s="19">
        <f t="shared" si="80"/>
        <v>4.7483380816726317E-4</v>
      </c>
      <c r="AF88" s="112">
        <f>出租!AF69-出租!AF71</f>
        <v>18.970000000000006</v>
      </c>
      <c r="AG88" s="19">
        <f t="shared" si="81"/>
        <v>4.2307692307692601E-2</v>
      </c>
      <c r="AH88" s="112">
        <f>出租!AH69-出租!AH71</f>
        <v>19.349999999999994</v>
      </c>
      <c r="AI88" s="19">
        <f t="shared" si="82"/>
        <v>2.0031628887717146E-2</v>
      </c>
      <c r="AJ88" s="112">
        <f>出租!AJ69-出租!AJ71</f>
        <v>19.339999999999996</v>
      </c>
      <c r="AK88" s="19">
        <f t="shared" si="83"/>
        <v>2.7630180658873238E-2</v>
      </c>
      <c r="AL88" s="112">
        <f>出租!AL69-出租!AL71</f>
        <v>18.689999999999998</v>
      </c>
      <c r="AM88" s="19">
        <f t="shared" si="84"/>
        <v>-1.7350157728706739E-2</v>
      </c>
      <c r="AN88" s="112">
        <f>出租!AN69-出租!AN71</f>
        <v>20.46</v>
      </c>
      <c r="AO88" s="19">
        <f t="shared" si="85"/>
        <v>-9.2009685230023397E-3</v>
      </c>
      <c r="AP88" s="112">
        <f>出租!AP69-出租!AP71</f>
        <v>18.350000000000009</v>
      </c>
      <c r="AQ88" s="19">
        <f t="shared" si="86"/>
        <v>-1.2378902045209306E-2</v>
      </c>
      <c r="AR88" s="112">
        <f>出租!AR69-出租!AR71</f>
        <v>17.459999999999994</v>
      </c>
      <c r="AS88" s="19">
        <f t="shared" si="87"/>
        <v>8.7173100871730691E-2</v>
      </c>
      <c r="AT88" s="112">
        <f t="shared" si="72"/>
        <v>236.25</v>
      </c>
      <c r="AU88" s="19">
        <f t="shared" si="73"/>
        <v>-1.0015085484411657E-2</v>
      </c>
      <c r="AV88" s="20"/>
      <c r="AW88" s="540">
        <f t="shared" si="74"/>
        <v>222.57999999999998</v>
      </c>
      <c r="AX88" s="112">
        <v>21.64</v>
      </c>
      <c r="AY88" s="19"/>
      <c r="AZ88" s="112">
        <v>24.21</v>
      </c>
      <c r="BA88" s="19"/>
      <c r="BB88" s="112">
        <v>21.06</v>
      </c>
      <c r="BC88" s="19"/>
      <c r="BD88" s="112">
        <v>20.37</v>
      </c>
      <c r="BE88" s="19"/>
      <c r="BF88" s="112">
        <v>21.06</v>
      </c>
      <c r="BG88" s="19"/>
      <c r="BH88" s="112">
        <v>18.2</v>
      </c>
      <c r="BI88" s="19"/>
      <c r="BJ88" s="112">
        <v>18.97</v>
      </c>
      <c r="BK88" s="19"/>
      <c r="BL88" s="112">
        <v>18.82</v>
      </c>
      <c r="BM88" s="19"/>
      <c r="BN88" s="112">
        <v>19.02</v>
      </c>
      <c r="BO88" s="19"/>
      <c r="BP88" s="112">
        <v>20.65</v>
      </c>
      <c r="BQ88" s="19"/>
      <c r="BR88" s="112">
        <v>18.579999999999998</v>
      </c>
      <c r="BS88" s="19"/>
      <c r="BT88" s="112">
        <v>16.059999999999999</v>
      </c>
      <c r="BU88" s="19"/>
      <c r="BV88" s="112">
        <f t="shared" si="75"/>
        <v>238.64</v>
      </c>
      <c r="BW88" s="19"/>
      <c r="BX88" s="23"/>
      <c r="BY88" s="27"/>
      <c r="BZ88" s="27"/>
      <c r="CA88" s="27"/>
      <c r="CB88" s="27"/>
      <c r="CC88" s="27"/>
      <c r="CD88" s="27"/>
      <c r="CE88" s="108"/>
      <c r="CF88" s="27"/>
      <c r="CG88" s="108"/>
      <c r="CH88" s="108"/>
      <c r="CI88" s="108"/>
      <c r="CJ88" s="108"/>
      <c r="CK88" s="18"/>
    </row>
    <row r="89" spans="1:89" s="12" customFormat="1" ht="27" customHeight="1">
      <c r="A89" s="598"/>
      <c r="B89" s="17" t="s">
        <v>649</v>
      </c>
      <c r="C89" s="112">
        <f>网约车!C69-网约车!C71</f>
        <v>17.652222792809802</v>
      </c>
      <c r="D89" s="19">
        <f t="shared" si="63"/>
        <v>9.0887834378694183</v>
      </c>
      <c r="E89" s="112">
        <f>网约车!E69-网约车!E71</f>
        <v>16.262516705382595</v>
      </c>
      <c r="F89" s="19">
        <f t="shared" si="64"/>
        <v>6.3798656568004972</v>
      </c>
      <c r="G89" s="112">
        <f>网约车!G69-网约车!G71</f>
        <v>15.673147596788503</v>
      </c>
      <c r="H89" s="19">
        <f t="shared" si="65"/>
        <v>2.2718903991224813</v>
      </c>
      <c r="I89" s="112">
        <f>网约车!I69-网约车!I71</f>
        <v>15.324207548101</v>
      </c>
      <c r="J89" s="19">
        <f t="shared" si="66"/>
        <v>3.8952956908669165</v>
      </c>
      <c r="K89" s="112">
        <f>网约车!K69-网约车!K71</f>
        <v>16.509412106815894</v>
      </c>
      <c r="L89" s="19">
        <f t="shared" si="67"/>
        <v>3.1788903321708544</v>
      </c>
      <c r="M89" s="112">
        <f>网约车!M69-网约车!M71</f>
        <v>16.820421497297204</v>
      </c>
      <c r="N89" s="19">
        <f t="shared" si="68"/>
        <v>2.9372877124053929</v>
      </c>
      <c r="O89" s="112">
        <f>网约车!O69-网约车!O71</f>
        <v>18.1896249978276</v>
      </c>
      <c r="P89" s="19">
        <f t="shared" si="69"/>
        <v>2.3290586594011264</v>
      </c>
      <c r="Q89" s="126"/>
      <c r="R89" s="126"/>
      <c r="S89" s="556">
        <f t="shared" si="70"/>
        <v>116.4315532450226</v>
      </c>
      <c r="T89" s="66">
        <f t="shared" si="71"/>
        <v>2.7101170244000024</v>
      </c>
      <c r="U89" s="19"/>
      <c r="V89" s="112">
        <f>网约车!V69-网约车!V71</f>
        <v>1.7496879481573702</v>
      </c>
      <c r="W89" s="19">
        <f t="shared" si="76"/>
        <v>-0.82952075603913233</v>
      </c>
      <c r="X89" s="112">
        <f>网约车!X69-网约车!X71</f>
        <v>2.2036331637550601</v>
      </c>
      <c r="Y89" s="19">
        <f t="shared" si="77"/>
        <v>-0.56510797486875053</v>
      </c>
      <c r="Z89" s="112">
        <f>网约车!Z69-网约车!Z71</f>
        <v>4.7902422406912013</v>
      </c>
      <c r="AA89" s="19">
        <f t="shared" si="78"/>
        <v>-0.35506694125948823</v>
      </c>
      <c r="AB89" s="112">
        <f>网约车!AB69-网约车!AB71</f>
        <v>3.1303946719073901</v>
      </c>
      <c r="AC89" s="19">
        <f t="shared" si="79"/>
        <v>-0.60722243189449543</v>
      </c>
      <c r="AD89" s="112">
        <f>网约车!AD69-网约车!AD71</f>
        <v>3.9506689083749098</v>
      </c>
      <c r="AE89" s="19">
        <f t="shared" si="80"/>
        <v>-0.53433440949118416</v>
      </c>
      <c r="AF89" s="112">
        <f>网约车!AF69-网约车!AF71</f>
        <v>4.2720834051065992</v>
      </c>
      <c r="AG89" s="19">
        <f t="shared" si="81"/>
        <v>-0.74883169118385151</v>
      </c>
      <c r="AH89" s="112">
        <f>网约车!AH69-网约车!AH71</f>
        <v>5.4638944094484003</v>
      </c>
      <c r="AI89" s="19">
        <f t="shared" si="82"/>
        <v>-0.48946323291189031</v>
      </c>
      <c r="AJ89" s="112">
        <f>网约车!AJ69-网约车!AJ71</f>
        <v>5.8215733561868994</v>
      </c>
      <c r="AK89" s="19">
        <f t="shared" si="83"/>
        <v>-0.72256437118712102</v>
      </c>
      <c r="AL89" s="112">
        <f>网约车!AL69-网约车!AL71</f>
        <v>4.9531652709918994</v>
      </c>
      <c r="AM89" s="19">
        <f t="shared" si="84"/>
        <v>-0.45811159418006731</v>
      </c>
      <c r="AN89" s="112">
        <f>网约车!AN69-网约车!AN71</f>
        <v>6.8045820794609</v>
      </c>
      <c r="AO89" s="19">
        <f t="shared" si="85"/>
        <v>-0.28409567055452789</v>
      </c>
      <c r="AP89" s="112">
        <f>网约车!AP69-网约车!AP71</f>
        <v>9.3208287586704017</v>
      </c>
      <c r="AQ89" s="19">
        <f t="shared" si="86"/>
        <v>-9.954054930480849E-3</v>
      </c>
      <c r="AR89" s="112">
        <f>网约车!AR69-网约车!AR71</f>
        <v>14.772289097336497</v>
      </c>
      <c r="AS89" s="19">
        <f t="shared" si="87"/>
        <v>0.4670566832247538</v>
      </c>
      <c r="AT89" s="112">
        <f t="shared" si="72"/>
        <v>67.233043310087538</v>
      </c>
      <c r="AU89" s="19">
        <f t="shared" si="73"/>
        <v>-0.46655545053754865</v>
      </c>
      <c r="AV89" s="20"/>
      <c r="AW89" s="540">
        <f t="shared" si="74"/>
        <v>115.96633630527246</v>
      </c>
      <c r="AX89" s="112">
        <v>10.263348824793001</v>
      </c>
      <c r="AY89" s="19"/>
      <c r="AZ89" s="112">
        <v>5.0670811061435499</v>
      </c>
      <c r="BA89" s="19"/>
      <c r="BB89" s="112">
        <v>7.4275030187567896</v>
      </c>
      <c r="BC89" s="19"/>
      <c r="BD89" s="112">
        <v>7.9698916794212904</v>
      </c>
      <c r="BE89" s="19"/>
      <c r="BF89" s="112">
        <v>8.4839184790487892</v>
      </c>
      <c r="BG89" s="19"/>
      <c r="BH89" s="112">
        <v>17.0088472755283</v>
      </c>
      <c r="BI89" s="19"/>
      <c r="BJ89" s="112">
        <v>10.702254493074401</v>
      </c>
      <c r="BK89" s="19"/>
      <c r="BL89" s="112">
        <v>20.983510232975</v>
      </c>
      <c r="BM89" s="19"/>
      <c r="BN89" s="112">
        <v>9.1405632927267604</v>
      </c>
      <c r="BO89" s="19"/>
      <c r="BP89" s="112">
        <v>9.5048762796721995</v>
      </c>
      <c r="BQ89" s="19"/>
      <c r="BR89" s="112">
        <v>9.4145416231323598</v>
      </c>
      <c r="BS89" s="19"/>
      <c r="BT89" s="112">
        <v>10.069337651538699</v>
      </c>
      <c r="BU89" s="19"/>
      <c r="BV89" s="112">
        <f t="shared" si="75"/>
        <v>126.03567395681117</v>
      </c>
      <c r="BW89" s="19"/>
      <c r="BX89" s="23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18"/>
    </row>
    <row r="90" spans="1:89" s="11" customFormat="1" ht="27" customHeight="1">
      <c r="A90" s="716" t="s">
        <v>112</v>
      </c>
      <c r="B90" s="17" t="s">
        <v>645</v>
      </c>
      <c r="C90" s="112">
        <f>C91+C92+C93+C94</f>
        <v>9.3714588900757967</v>
      </c>
      <c r="D90" s="19">
        <f t="shared" si="63"/>
        <v>-0.21715804389584614</v>
      </c>
      <c r="E90" s="112">
        <f>E91+E92+E93+E94</f>
        <v>18.713216279917923</v>
      </c>
      <c r="F90" s="19">
        <f t="shared" si="64"/>
        <v>0.81997660176417919</v>
      </c>
      <c r="G90" s="112">
        <f>G91+G92+G93+G94</f>
        <v>5.7874623847015396</v>
      </c>
      <c r="H90" s="19">
        <f t="shared" si="65"/>
        <v>-8.4789339329665814E-2</v>
      </c>
      <c r="I90" s="112">
        <f>I91+I92+I93+I94</f>
        <v>8.2354266226063899</v>
      </c>
      <c r="J90" s="19">
        <f t="shared" si="66"/>
        <v>-0.29092490749146471</v>
      </c>
      <c r="K90" s="112">
        <f>K91+K92+K93+K94</f>
        <v>10.469229695954331</v>
      </c>
      <c r="L90" s="19">
        <f t="shared" si="67"/>
        <v>-0.21485289072344194</v>
      </c>
      <c r="M90" s="112">
        <f>M91+M92+M93+M94</f>
        <v>6.6996365440590955</v>
      </c>
      <c r="N90" s="19">
        <f t="shared" si="68"/>
        <v>-0.3337666587270135</v>
      </c>
      <c r="O90" s="112">
        <f>O91+O92+O93+O94</f>
        <v>8.1594213303700585</v>
      </c>
      <c r="P90" s="19">
        <f t="shared" si="69"/>
        <v>-0.66096043998881737</v>
      </c>
      <c r="Q90" s="126"/>
      <c r="R90" s="126"/>
      <c r="S90" s="556">
        <f t="shared" si="70"/>
        <v>67.435851747685135</v>
      </c>
      <c r="T90" s="66">
        <f t="shared" si="71"/>
        <v>-0.42280516409478042</v>
      </c>
      <c r="U90" s="19"/>
      <c r="V90" s="112">
        <f>V91+V92+V93+V94</f>
        <v>11.971073876409561</v>
      </c>
      <c r="W90" s="19">
        <f t="shared" si="76"/>
        <v>0.42408241920844092</v>
      </c>
      <c r="X90" s="112">
        <f>X91+X92+X93+X94</f>
        <v>10.28211915569597</v>
      </c>
      <c r="Y90" s="19">
        <f t="shared" si="77"/>
        <v>-6.0084197301757403E-4</v>
      </c>
      <c r="Z90" s="112">
        <f>Z91+Z92+Z93+Z94</f>
        <v>6.3236396093360492</v>
      </c>
      <c r="AA90" s="19">
        <f t="shared" si="78"/>
        <v>0.27592150632797274</v>
      </c>
      <c r="AB90" s="112">
        <f>AB91+AB92+AB93+AB94</f>
        <v>11.614322248256462</v>
      </c>
      <c r="AC90" s="19">
        <f t="shared" si="79"/>
        <v>0.42445474217297186</v>
      </c>
      <c r="AD90" s="112">
        <f>AD91+AD92+AD93+AD94</f>
        <v>13.334099523846911</v>
      </c>
      <c r="AE90" s="19">
        <f t="shared" si="80"/>
        <v>0.21079984057439294</v>
      </c>
      <c r="AF90" s="112">
        <f>AF91+AF92+AF93+AF94</f>
        <v>10.055991090535869</v>
      </c>
      <c r="AG90" s="19">
        <f t="shared" si="81"/>
        <v>8.9425963912661555E-2</v>
      </c>
      <c r="AH90" s="112">
        <f>AH91+AH92+AH93+AH94</f>
        <v>24.066281026618061</v>
      </c>
      <c r="AI90" s="19">
        <f t="shared" si="82"/>
        <v>0.29339443990966796</v>
      </c>
      <c r="AJ90" s="112">
        <f>AJ91+AJ92+AJ93+AJ94</f>
        <v>29.186248743684708</v>
      </c>
      <c r="AK90" s="19">
        <f t="shared" si="83"/>
        <v>-0.14480858586440726</v>
      </c>
      <c r="AL90" s="112">
        <f>AL91+AL92+AL93+AL94</f>
        <v>9.3494259727193914</v>
      </c>
      <c r="AM90" s="19">
        <f t="shared" si="84"/>
        <v>7.2062362376894118E-2</v>
      </c>
      <c r="AN90" s="112">
        <f>AN91+AN92+AN93+AN94</f>
        <v>9.9189381335805376</v>
      </c>
      <c r="AO90" s="19">
        <f t="shared" si="85"/>
        <v>-0.24955161790051394</v>
      </c>
      <c r="AP90" s="112">
        <f>AP91+AP92+AP93+AP94</f>
        <v>6.8042498374668918</v>
      </c>
      <c r="AQ90" s="19">
        <f t="shared" si="86"/>
        <v>0.26145080081889849</v>
      </c>
      <c r="AR90" s="112">
        <f>AR91+AR92+AR93+AR94</f>
        <v>5.8410233367296467</v>
      </c>
      <c r="AS90" s="19">
        <f t="shared" si="87"/>
        <v>9.4672262076701097E-2</v>
      </c>
      <c r="AT90" s="112">
        <f t="shared" si="72"/>
        <v>148.74741255488004</v>
      </c>
      <c r="AU90" s="19">
        <f t="shared" si="73"/>
        <v>8.2186047678915797E-2</v>
      </c>
      <c r="AV90" s="20"/>
      <c r="AW90" s="540">
        <f t="shared" si="74"/>
        <v>132.11500395736564</v>
      </c>
      <c r="AX90" s="540">
        <f>AX91+AX92+AX93+AX94</f>
        <v>8.4061664654659083</v>
      </c>
      <c r="AY90" s="20"/>
      <c r="AZ90" s="540">
        <f>AZ91+AZ92+AZ93+AZ94</f>
        <v>10.288300798646826</v>
      </c>
      <c r="BA90" s="20"/>
      <c r="BB90" s="540">
        <f>BB91+BB92+BB93+BB94</f>
        <v>4.9561352935692051</v>
      </c>
      <c r="BC90" s="20"/>
      <c r="BD90" s="540">
        <f>BD91+BD92+BD93+BD94</f>
        <v>8.1535214172821586</v>
      </c>
      <c r="BE90" s="20"/>
      <c r="BF90" s="540">
        <f>BF91+BF92+BF93+BF94</f>
        <v>11.012637330313266</v>
      </c>
      <c r="BG90" s="20"/>
      <c r="BH90" s="540">
        <f>BH91+BH92+BH93+BH94</f>
        <v>9.2305410589076526</v>
      </c>
      <c r="BI90" s="20"/>
      <c r="BJ90" s="540">
        <f>BJ91+BJ92+BJ93+BJ94</f>
        <v>18.607070112578246</v>
      </c>
      <c r="BK90" s="20"/>
      <c r="BL90" s="540">
        <f>BL91+BL92+BL93+BL94</f>
        <v>34.128322924272432</v>
      </c>
      <c r="BM90" s="20"/>
      <c r="BN90" s="540">
        <f>BN91+BN92+BN93+BN94</f>
        <v>8.7209721195608108</v>
      </c>
      <c r="BO90" s="20"/>
      <c r="BP90" s="540">
        <f>BP91+BP92+BP93+BP94</f>
        <v>13.217348947879531</v>
      </c>
      <c r="BQ90" s="20"/>
      <c r="BR90" s="540">
        <f>BR91+BR92+BR93+BR94</f>
        <v>5.3939874888895893</v>
      </c>
      <c r="BS90" s="20"/>
      <c r="BT90" s="540">
        <f>BT91+BT92+BT93+BT94</f>
        <v>5.3358649333533403</v>
      </c>
      <c r="BU90" s="20"/>
      <c r="BV90" s="540">
        <f t="shared" si="75"/>
        <v>137.45086889071899</v>
      </c>
      <c r="BW90" s="20"/>
      <c r="BX90" s="22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</row>
    <row r="91" spans="1:89" s="12" customFormat="1" ht="27" customHeight="1">
      <c r="A91" s="597"/>
      <c r="B91" s="17" t="s">
        <v>646</v>
      </c>
      <c r="C91" s="112">
        <f>班线包车!C56</f>
        <v>5.8704999999999998</v>
      </c>
      <c r="D91" s="19">
        <f t="shared" si="63"/>
        <v>-0.36482260909081077</v>
      </c>
      <c r="E91" s="112">
        <f>班线包车!E56</f>
        <v>15.487399999999999</v>
      </c>
      <c r="F91" s="19">
        <f t="shared" si="64"/>
        <v>1.0293778499921378</v>
      </c>
      <c r="G91" s="112">
        <f>班线包车!G56</f>
        <v>2.5430000000000001</v>
      </c>
      <c r="H91" s="19">
        <f t="shared" si="65"/>
        <v>-0.23612988495389142</v>
      </c>
      <c r="I91" s="112">
        <f>班线包车!I56</f>
        <v>4.9911000000000003</v>
      </c>
      <c r="J91" s="19">
        <f t="shared" si="66"/>
        <v>-0.42527319415496934</v>
      </c>
      <c r="K91" s="112">
        <f>班线包车!K56</f>
        <v>7.1112000000000002</v>
      </c>
      <c r="L91" s="19">
        <f t="shared" si="67"/>
        <v>-0.30315145813734712</v>
      </c>
      <c r="M91" s="112">
        <f>班线包车!M56</f>
        <v>3.1459999999999999</v>
      </c>
      <c r="N91" s="19">
        <f t="shared" si="68"/>
        <v>-0.54808590102707755</v>
      </c>
      <c r="O91" s="112">
        <f>班线包车!O56</f>
        <v>4.3315000000000001</v>
      </c>
      <c r="P91" s="19">
        <f t="shared" si="69"/>
        <v>-0.79106169504606627</v>
      </c>
      <c r="Q91" s="126"/>
      <c r="R91" s="126"/>
      <c r="S91" s="556">
        <f t="shared" si="70"/>
        <v>43.480699999999999</v>
      </c>
      <c r="T91" s="66">
        <f t="shared" si="71"/>
        <v>-0.53148271265849112</v>
      </c>
      <c r="U91" s="19"/>
      <c r="V91" s="112">
        <f>班线包车!V56</f>
        <v>9.2423000000000002</v>
      </c>
      <c r="W91" s="19">
        <f t="shared" si="76"/>
        <v>0.55573323458120116</v>
      </c>
      <c r="X91" s="112">
        <f>班线包车!X56</f>
        <v>7.6315999999999997</v>
      </c>
      <c r="Y91" s="19">
        <f t="shared" si="77"/>
        <v>-2.4591002044989763E-2</v>
      </c>
      <c r="Z91" s="112">
        <f>班线包车!Z56</f>
        <v>3.3290999999999999</v>
      </c>
      <c r="AA91" s="19">
        <f t="shared" si="78"/>
        <v>0.34118926758520662</v>
      </c>
      <c r="AB91" s="112">
        <f>班线包车!AB56</f>
        <v>8.6843000000000004</v>
      </c>
      <c r="AC91" s="19">
        <f t="shared" si="79"/>
        <v>0.602358064099489</v>
      </c>
      <c r="AD91" s="112">
        <f>班线包车!AD56</f>
        <v>10.204800000000001</v>
      </c>
      <c r="AE91" s="19">
        <f t="shared" si="80"/>
        <v>0.25081816510387944</v>
      </c>
      <c r="AF91" s="112">
        <f>班线包车!AF56</f>
        <v>6.9615</v>
      </c>
      <c r="AG91" s="19">
        <f t="shared" si="81"/>
        <v>6.5590081126587929E-2</v>
      </c>
      <c r="AH91" s="112">
        <f>班线包车!AH56</f>
        <v>20.731000000000002</v>
      </c>
      <c r="AI91" s="19">
        <f t="shared" si="82"/>
        <v>0.36242056216031493</v>
      </c>
      <c r="AJ91" s="112">
        <f>班线包车!AJ56</f>
        <v>26.020299999999999</v>
      </c>
      <c r="AK91" s="19">
        <f t="shared" si="83"/>
        <v>-0.16257506806815181</v>
      </c>
      <c r="AL91" s="112">
        <f>班线包车!AL56</f>
        <v>6.3018000000000001</v>
      </c>
      <c r="AM91" s="19">
        <f t="shared" si="84"/>
        <v>3.4506533587234989E-2</v>
      </c>
      <c r="AN91" s="112">
        <f>班线包车!AN56</f>
        <v>6.5631000000000004</v>
      </c>
      <c r="AO91" s="19">
        <f t="shared" si="85"/>
        <v>-0.38339330508554192</v>
      </c>
      <c r="AP91" s="112">
        <f>班线包车!AP56</f>
        <v>3.6566000000000001</v>
      </c>
      <c r="AQ91" s="19">
        <f t="shared" si="86"/>
        <v>0.28767123287671237</v>
      </c>
      <c r="AR91" s="112">
        <f>班线包车!AR56</f>
        <v>2.5061</v>
      </c>
      <c r="AS91" s="19">
        <f t="shared" si="87"/>
        <v>-0.11049194292610209</v>
      </c>
      <c r="AT91" s="112">
        <f t="shared" si="72"/>
        <v>111.83250000000001</v>
      </c>
      <c r="AU91" s="19">
        <f t="shared" si="73"/>
        <v>6.4676991095679925E-2</v>
      </c>
      <c r="AV91" s="20"/>
      <c r="AW91" s="540">
        <f t="shared" si="74"/>
        <v>102.22149999999999</v>
      </c>
      <c r="AX91" s="112">
        <v>5.9408000000000003</v>
      </c>
      <c r="AY91" s="19"/>
      <c r="AZ91" s="112">
        <v>7.8239999999999998</v>
      </c>
      <c r="BA91" s="19"/>
      <c r="BB91" s="112">
        <v>2.4822000000000002</v>
      </c>
      <c r="BC91" s="19"/>
      <c r="BD91" s="112">
        <v>5.4196999999999997</v>
      </c>
      <c r="BE91" s="19"/>
      <c r="BF91" s="112">
        <v>8.1585000000000001</v>
      </c>
      <c r="BG91" s="19"/>
      <c r="BH91" s="112">
        <v>6.5330000000000004</v>
      </c>
      <c r="BI91" s="19"/>
      <c r="BJ91" s="112">
        <v>15.2163</v>
      </c>
      <c r="BK91" s="19"/>
      <c r="BL91" s="112">
        <v>31.0718</v>
      </c>
      <c r="BM91" s="19"/>
      <c r="BN91" s="112">
        <v>6.0915999999999997</v>
      </c>
      <c r="BO91" s="19"/>
      <c r="BP91" s="112">
        <v>10.6439</v>
      </c>
      <c r="BQ91" s="19"/>
      <c r="BR91" s="112">
        <v>2.8397000000000001</v>
      </c>
      <c r="BS91" s="19"/>
      <c r="BT91" s="112">
        <v>2.8174000000000001</v>
      </c>
      <c r="BU91" s="19"/>
      <c r="BV91" s="112">
        <f t="shared" si="75"/>
        <v>105.0389</v>
      </c>
      <c r="BW91" s="19"/>
      <c r="BX91" s="23"/>
      <c r="BY91" s="108"/>
      <c r="BZ91" s="108"/>
      <c r="CA91" s="108"/>
      <c r="CB91" s="108"/>
      <c r="CC91" s="108"/>
      <c r="CD91" s="108"/>
      <c r="CE91" s="108"/>
      <c r="CF91" s="108"/>
      <c r="CG91" s="108"/>
      <c r="CH91" s="108"/>
      <c r="CI91" s="108"/>
      <c r="CJ91" s="108"/>
      <c r="CK91" s="18"/>
    </row>
    <row r="92" spans="1:89" s="12" customFormat="1" ht="27" customHeight="1">
      <c r="A92" s="597"/>
      <c r="B92" s="17" t="s">
        <v>647</v>
      </c>
      <c r="C92" s="112">
        <f>公交!C73-公交!C75</f>
        <v>1.0499999999999989</v>
      </c>
      <c r="D92" s="19">
        <f t="shared" si="63"/>
        <v>2.4999999999999987</v>
      </c>
      <c r="E92" s="112">
        <f>公交!E73-公交!E75</f>
        <v>0.79999999999999982</v>
      </c>
      <c r="F92" s="19">
        <f t="shared" si="64"/>
        <v>2.6363636363636398</v>
      </c>
      <c r="G92" s="112">
        <f>公交!G73-公交!G75</f>
        <v>0.80000000000000071</v>
      </c>
      <c r="H92" s="19">
        <f t="shared" si="65"/>
        <v>0.48148148148148517</v>
      </c>
      <c r="I92" s="112">
        <f>公交!I73-公交!I75</f>
        <v>0.80000000000000071</v>
      </c>
      <c r="J92" s="19">
        <f t="shared" si="66"/>
        <v>0.60000000000000142</v>
      </c>
      <c r="K92" s="112">
        <f>公交!K73-公交!K75</f>
        <v>0.90000000000000036</v>
      </c>
      <c r="L92" s="19">
        <f t="shared" si="67"/>
        <v>0.28571428571428759</v>
      </c>
      <c r="M92" s="112">
        <f>公交!M73-公交!M75</f>
        <v>1.0699999999999985</v>
      </c>
      <c r="N92" s="19">
        <f t="shared" si="68"/>
        <v>0.59701492537313228</v>
      </c>
      <c r="O92" s="112">
        <f>公交!O73-公交!O75</f>
        <v>1.2999999999999989</v>
      </c>
      <c r="P92" s="19">
        <f t="shared" si="69"/>
        <v>0.62500000000000089</v>
      </c>
      <c r="Q92" s="126"/>
      <c r="R92" s="126"/>
      <c r="S92" s="556">
        <f t="shared" si="70"/>
        <v>6.719999999999998</v>
      </c>
      <c r="T92" s="66">
        <f t="shared" si="71"/>
        <v>0.51693002257336418</v>
      </c>
      <c r="U92" s="19"/>
      <c r="V92" s="112">
        <f>公交!V73-公交!V75</f>
        <v>0.29999999999999982</v>
      </c>
      <c r="W92" s="19">
        <f t="shared" si="76"/>
        <v>0.50000000000000644</v>
      </c>
      <c r="X92" s="112">
        <f>公交!X73-公交!X75</f>
        <v>0.21999999999999975</v>
      </c>
      <c r="Y92" s="19">
        <f t="shared" si="77"/>
        <v>9.9999999999998757E-2</v>
      </c>
      <c r="Z92" s="112">
        <f>公交!Z73-公交!Z75</f>
        <v>0.53999999999999915</v>
      </c>
      <c r="AA92" s="19">
        <f t="shared" si="78"/>
        <v>1.6999999999999957</v>
      </c>
      <c r="AB92" s="112">
        <f>公交!AB73-公交!AB75</f>
        <v>0.5</v>
      </c>
      <c r="AC92" s="19">
        <f t="shared" si="79"/>
        <v>4.1666666666666741E-2</v>
      </c>
      <c r="AD92" s="112">
        <f>公交!AD73-公交!AD75</f>
        <v>0.69999999999999929</v>
      </c>
      <c r="AE92" s="19">
        <f t="shared" si="80"/>
        <v>0.16666666666666563</v>
      </c>
      <c r="AF92" s="112">
        <f>公交!AF73-公交!AF75</f>
        <v>0.66999999999999993</v>
      </c>
      <c r="AG92" s="19">
        <f t="shared" si="81"/>
        <v>0.48888888888889204</v>
      </c>
      <c r="AH92" s="112">
        <f>公交!AH73-公交!AH75</f>
        <v>0.79999999999999893</v>
      </c>
      <c r="AI92" s="19">
        <f t="shared" si="82"/>
        <v>0.26984126984126622</v>
      </c>
      <c r="AJ92" s="112">
        <f>公交!AJ73-公交!AJ75</f>
        <v>0.69999999999999929</v>
      </c>
      <c r="AK92" s="19">
        <f t="shared" si="83"/>
        <v>0.94444444444443709</v>
      </c>
      <c r="AL92" s="112">
        <f>公交!AL73-公交!AL75</f>
        <v>0.59999999999999964</v>
      </c>
      <c r="AM92" s="19">
        <f t="shared" si="84"/>
        <v>0.99999999999999223</v>
      </c>
      <c r="AN92" s="112">
        <f>公交!AN73-公交!AN75</f>
        <v>0.90000000000000036</v>
      </c>
      <c r="AO92" s="19">
        <f t="shared" si="85"/>
        <v>2.0000000000000111</v>
      </c>
      <c r="AP92" s="112">
        <f>公交!AP73-公交!AP75</f>
        <v>0.75</v>
      </c>
      <c r="AQ92" s="19">
        <f t="shared" si="86"/>
        <v>1.8846153846153846</v>
      </c>
      <c r="AR92" s="112">
        <f>公交!AR73-公交!AR75</f>
        <v>0.90000000000000036</v>
      </c>
      <c r="AS92" s="19">
        <f t="shared" si="87"/>
        <v>2.0000000000000111</v>
      </c>
      <c r="AT92" s="112">
        <f t="shared" si="72"/>
        <v>7.5799999999999965</v>
      </c>
      <c r="AU92" s="19">
        <f t="shared" si="73"/>
        <v>0.77102803738317705</v>
      </c>
      <c r="AV92" s="20"/>
      <c r="AW92" s="540">
        <f t="shared" si="74"/>
        <v>3.9800000000000004</v>
      </c>
      <c r="AX92" s="112">
        <v>0.19999999999999901</v>
      </c>
      <c r="AY92" s="19"/>
      <c r="AZ92" s="112">
        <v>0.2</v>
      </c>
      <c r="BA92" s="19"/>
      <c r="BB92" s="112">
        <v>0.2</v>
      </c>
      <c r="BC92" s="19"/>
      <c r="BD92" s="112">
        <v>0.48</v>
      </c>
      <c r="BE92" s="19"/>
      <c r="BF92" s="112">
        <v>0.6</v>
      </c>
      <c r="BG92" s="19"/>
      <c r="BH92" s="112">
        <v>0.44999999999999901</v>
      </c>
      <c r="BI92" s="19"/>
      <c r="BJ92" s="112">
        <v>0.630000000000001</v>
      </c>
      <c r="BK92" s="19"/>
      <c r="BL92" s="112">
        <v>0.36000000000000099</v>
      </c>
      <c r="BM92" s="19"/>
      <c r="BN92" s="112">
        <v>0.30000000000000099</v>
      </c>
      <c r="BO92" s="19"/>
      <c r="BP92" s="112">
        <v>0.29999999999999899</v>
      </c>
      <c r="BQ92" s="19"/>
      <c r="BR92" s="112">
        <v>0.26</v>
      </c>
      <c r="BS92" s="19"/>
      <c r="BT92" s="112">
        <v>0.29999999999999899</v>
      </c>
      <c r="BU92" s="19"/>
      <c r="BV92" s="112">
        <f t="shared" si="75"/>
        <v>4.2799999999999994</v>
      </c>
      <c r="BW92" s="19"/>
      <c r="BX92" s="23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18"/>
    </row>
    <row r="93" spans="1:89" s="12" customFormat="1" ht="27" customHeight="1">
      <c r="A93" s="597"/>
      <c r="B93" s="17" t="s">
        <v>648</v>
      </c>
      <c r="C93" s="112">
        <f>出租!C73-出租!C75</f>
        <v>2.3900000000000006</v>
      </c>
      <c r="D93" s="19">
        <f t="shared" si="63"/>
        <v>-4.1666666666665408E-3</v>
      </c>
      <c r="E93" s="112">
        <f>出租!E73-出租!E75</f>
        <v>2.379999999999999</v>
      </c>
      <c r="F93" s="19">
        <f t="shared" si="64"/>
        <v>-8.3333333333338588E-3</v>
      </c>
      <c r="G93" s="112">
        <f>出租!G73-出租!G75</f>
        <v>2.379999999999999</v>
      </c>
      <c r="H93" s="19">
        <f t="shared" si="65"/>
        <v>-8.3333333333338588E-3</v>
      </c>
      <c r="I93" s="112">
        <f>出租!I73-出租!I75</f>
        <v>2.3800000000000008</v>
      </c>
      <c r="J93" s="19">
        <f t="shared" si="66"/>
        <v>-8.3333333333324155E-3</v>
      </c>
      <c r="K93" s="112">
        <f>出租!K73-出租!K75</f>
        <v>2.3800000000000008</v>
      </c>
      <c r="L93" s="19">
        <f t="shared" si="67"/>
        <v>-8.3333333333331927E-3</v>
      </c>
      <c r="M93" s="112">
        <f>出租!M73-出租!M75</f>
        <v>2.3900000000000023</v>
      </c>
      <c r="N93" s="19">
        <f t="shared" si="68"/>
        <v>-4.1666666666658747E-3</v>
      </c>
      <c r="O93" s="112">
        <f>出租!O73-出租!O75</f>
        <v>2.42</v>
      </c>
      <c r="P93" s="19">
        <f t="shared" si="69"/>
        <v>-2.4193548387097641E-2</v>
      </c>
      <c r="Q93" s="126"/>
      <c r="R93" s="126"/>
      <c r="S93" s="556">
        <f t="shared" si="70"/>
        <v>16.720000000000002</v>
      </c>
      <c r="T93" s="66">
        <f t="shared" si="71"/>
        <v>-0.13278008298755184</v>
      </c>
      <c r="U93" s="19"/>
      <c r="V93" s="112">
        <f>出租!V73-出租!V75</f>
        <v>2.4000000000000004</v>
      </c>
      <c r="W93" s="19">
        <f t="shared" si="76"/>
        <v>6.1946902654867575E-2</v>
      </c>
      <c r="X93" s="112">
        <f>出租!X73-出租!X75</f>
        <v>2.4000000000000004</v>
      </c>
      <c r="Y93" s="19">
        <f t="shared" si="77"/>
        <v>6.1946902654867575E-2</v>
      </c>
      <c r="Z93" s="112">
        <f>出租!Z73-出租!Z75</f>
        <v>2.4000000000000004</v>
      </c>
      <c r="AA93" s="19">
        <f t="shared" si="78"/>
        <v>5.7268722466960575E-2</v>
      </c>
      <c r="AB93" s="112">
        <f>出租!AB73-出租!AB75</f>
        <v>2.3999999999999986</v>
      </c>
      <c r="AC93" s="19">
        <f t="shared" si="79"/>
        <v>6.6666666666665986E-2</v>
      </c>
      <c r="AD93" s="112">
        <f>出租!AD73-出租!AD75</f>
        <v>2.4000000000000004</v>
      </c>
      <c r="AE93" s="19">
        <f t="shared" si="80"/>
        <v>6.6666666666666874E-2</v>
      </c>
      <c r="AF93" s="112">
        <f>出租!AF73-出租!AF75</f>
        <v>2.4000000000000004</v>
      </c>
      <c r="AG93" s="19">
        <f t="shared" si="81"/>
        <v>7.1428571428571397E-2</v>
      </c>
      <c r="AH93" s="112">
        <f>出租!AH73-出租!AH75</f>
        <v>2.4800000000000022</v>
      </c>
      <c r="AI93" s="19">
        <f t="shared" si="82"/>
        <v>-9.8181818181817371E-2</v>
      </c>
      <c r="AJ93" s="112">
        <f>出租!AJ73-出租!AJ75</f>
        <v>2.4000000000000004</v>
      </c>
      <c r="AK93" s="19">
        <f t="shared" si="83"/>
        <v>-9.7744360902255578E-2</v>
      </c>
      <c r="AL93" s="112">
        <f>出租!AL73-出租!AL75</f>
        <v>2.3999999999999986</v>
      </c>
      <c r="AM93" s="19">
        <f t="shared" si="84"/>
        <v>3.4482758620689058E-2</v>
      </c>
      <c r="AN93" s="112">
        <f>出租!AN73-出租!AN75</f>
        <v>2.4000000000000004</v>
      </c>
      <c r="AO93" s="19">
        <f t="shared" si="85"/>
        <v>6.1946902654867575E-2</v>
      </c>
      <c r="AP93" s="112">
        <f>出租!AP73-出租!AP75</f>
        <v>2.3500000000000014</v>
      </c>
      <c r="AQ93" s="19">
        <f t="shared" si="86"/>
        <v>3.0701754385965563E-2</v>
      </c>
      <c r="AR93" s="112">
        <f>出租!AR73-出租!AR75</f>
        <v>2.379999999999999</v>
      </c>
      <c r="AS93" s="19">
        <f t="shared" si="87"/>
        <v>8.1818181818181346E-2</v>
      </c>
      <c r="AT93" s="112">
        <f t="shared" si="72"/>
        <v>28.81</v>
      </c>
      <c r="AU93" s="19">
        <f t="shared" si="73"/>
        <v>2.8928571428571193E-2</v>
      </c>
      <c r="AV93" s="20"/>
      <c r="AW93" s="540">
        <f t="shared" si="74"/>
        <v>25.800000000000004</v>
      </c>
      <c r="AX93" s="112">
        <v>2.2599999999999998</v>
      </c>
      <c r="AY93" s="19"/>
      <c r="AZ93" s="112">
        <v>2.2599999999999998</v>
      </c>
      <c r="BA93" s="19"/>
      <c r="BB93" s="112">
        <v>2.27</v>
      </c>
      <c r="BC93" s="19"/>
      <c r="BD93" s="112">
        <v>2.25</v>
      </c>
      <c r="BE93" s="19"/>
      <c r="BF93" s="112">
        <v>2.25</v>
      </c>
      <c r="BG93" s="19"/>
      <c r="BH93" s="112">
        <v>2.2400000000000002</v>
      </c>
      <c r="BI93" s="19"/>
      <c r="BJ93" s="112">
        <v>2.75</v>
      </c>
      <c r="BK93" s="19"/>
      <c r="BL93" s="112">
        <v>2.66</v>
      </c>
      <c r="BM93" s="19"/>
      <c r="BN93" s="112">
        <v>2.3199999999999998</v>
      </c>
      <c r="BO93" s="19"/>
      <c r="BP93" s="112">
        <v>2.2599999999999998</v>
      </c>
      <c r="BQ93" s="19"/>
      <c r="BR93" s="112">
        <v>2.2799999999999998</v>
      </c>
      <c r="BS93" s="19"/>
      <c r="BT93" s="112">
        <v>2.2000000000000002</v>
      </c>
      <c r="BU93" s="19"/>
      <c r="BV93" s="112">
        <f t="shared" si="75"/>
        <v>28.000000000000004</v>
      </c>
      <c r="BW93" s="19"/>
      <c r="BX93" s="23"/>
      <c r="BY93" s="27"/>
      <c r="BZ93" s="27"/>
      <c r="CA93" s="27"/>
      <c r="CB93" s="27"/>
      <c r="CC93" s="27"/>
      <c r="CD93" s="27"/>
      <c r="CE93" s="108"/>
      <c r="CF93" s="27"/>
      <c r="CG93" s="108"/>
      <c r="CH93" s="108"/>
      <c r="CI93" s="108"/>
      <c r="CJ93" s="108"/>
      <c r="CK93" s="18"/>
    </row>
    <row r="94" spans="1:89" s="12" customFormat="1" ht="27" customHeight="1">
      <c r="A94" s="598"/>
      <c r="B94" s="17" t="s">
        <v>649</v>
      </c>
      <c r="C94" s="112">
        <f>网约车!C73-网约车!C75</f>
        <v>6.0958890075797967E-2</v>
      </c>
      <c r="D94" s="19">
        <f t="shared" si="63"/>
        <v>1.1185497987175834</v>
      </c>
      <c r="E94" s="112">
        <f>网约车!E73-网约车!E75</f>
        <v>4.5816279917927E-2</v>
      </c>
      <c r="F94" s="19">
        <f t="shared" si="64"/>
        <v>0.50123025598565052</v>
      </c>
      <c r="G94" s="112">
        <f>网约车!G73-网约车!G75</f>
        <v>6.4462384701539976E-2</v>
      </c>
      <c r="H94" s="19">
        <f t="shared" si="65"/>
        <v>0.18193704513633757</v>
      </c>
      <c r="I94" s="112">
        <f>网约车!I73-网约车!I75</f>
        <v>6.4326622606386996E-2</v>
      </c>
      <c r="J94" s="19">
        <f t="shared" si="66"/>
        <v>1.1426317595165156</v>
      </c>
      <c r="K94" s="112">
        <f>网约车!K73-网约车!K75</f>
        <v>7.8029695954329958E-2</v>
      </c>
      <c r="L94" s="19">
        <f t="shared" si="67"/>
        <v>1.6631728338669407</v>
      </c>
      <c r="M94" s="112">
        <f>网约车!M73-网约车!M75</f>
        <v>9.3636544059094995E-2</v>
      </c>
      <c r="N94" s="19">
        <f t="shared" si="68"/>
        <v>2.8232901030667126</v>
      </c>
      <c r="O94" s="112">
        <f>网约车!O73-网约车!O75</f>
        <v>0.10792133037006002</v>
      </c>
      <c r="P94" s="19">
        <f t="shared" si="69"/>
        <v>0.95223093658695857</v>
      </c>
      <c r="Q94" s="126"/>
      <c r="R94" s="126"/>
      <c r="S94" s="556">
        <f t="shared" si="70"/>
        <v>0.51515174768513683</v>
      </c>
      <c r="T94" s="66">
        <f t="shared" si="71"/>
        <v>0.61552741485199958</v>
      </c>
      <c r="U94" s="19"/>
      <c r="V94" s="112">
        <f>网约车!V73-网约车!V75</f>
        <v>2.8773876409560001E-2</v>
      </c>
      <c r="W94" s="19">
        <f t="shared" si="76"/>
        <v>4.3617928955942054</v>
      </c>
      <c r="X94" s="112">
        <f>网约车!X73-网约车!X75</f>
        <v>3.0519155695970024E-2</v>
      </c>
      <c r="Y94" s="19">
        <f t="shared" si="77"/>
        <v>6.0961600861009</v>
      </c>
      <c r="Z94" s="112">
        <f>网约车!Z73-网约车!Z75</f>
        <v>5.4539609336049011E-2</v>
      </c>
      <c r="AA94" s="19">
        <f t="shared" si="78"/>
        <v>12.859095484727796</v>
      </c>
      <c r="AB94" s="112">
        <f>网约车!AB73-网约车!AB75</f>
        <v>3.0022248256463019E-2</v>
      </c>
      <c r="AC94" s="19">
        <f t="shared" si="79"/>
        <v>6.8563124725027347</v>
      </c>
      <c r="AD94" s="112">
        <f>网约车!AD73-网约车!AD75</f>
        <v>2.9299523846910994E-2</v>
      </c>
      <c r="AE94" s="19">
        <f t="shared" si="80"/>
        <v>6.0817463505305014</v>
      </c>
      <c r="AF94" s="112">
        <f>网约车!AF73-网约车!AF75</f>
        <v>2.449109053586801E-2</v>
      </c>
      <c r="AG94" s="19">
        <f t="shared" si="81"/>
        <v>2.2476991409005067</v>
      </c>
      <c r="AH94" s="112">
        <f>网约车!AH73-网约车!AH75</f>
        <v>5.5281026618058032E-2</v>
      </c>
      <c r="AI94" s="19">
        <f t="shared" si="82"/>
        <v>4.132817899202899</v>
      </c>
      <c r="AJ94" s="112">
        <f>网约车!AJ73-网约车!AJ75</f>
        <v>6.594874368470699E-2</v>
      </c>
      <c r="AK94" s="19">
        <f t="shared" si="83"/>
        <v>0.80568081550057058</v>
      </c>
      <c r="AL94" s="112">
        <f>网约车!AL73-网约车!AL75</f>
        <v>4.7625972719393006E-2</v>
      </c>
      <c r="AM94" s="19">
        <f t="shared" si="84"/>
        <v>4.0816650823090406</v>
      </c>
      <c r="AN94" s="112">
        <f>网约车!AN73-网约车!AN75</f>
        <v>5.5838133580536964E-2</v>
      </c>
      <c r="AO94" s="19">
        <f t="shared" si="85"/>
        <v>3.1518588725829897</v>
      </c>
      <c r="AP94" s="112">
        <f>网约车!AP73-网约车!AP75</f>
        <v>4.7649837466889999E-2</v>
      </c>
      <c r="AQ94" s="19">
        <f t="shared" si="86"/>
        <v>2.3350743321738729</v>
      </c>
      <c r="AR94" s="112">
        <f>网约车!AR73-网约车!AR75</f>
        <v>5.4923336729646999E-2</v>
      </c>
      <c r="AS94" s="19">
        <f t="shared" si="87"/>
        <v>1.9744670981825827</v>
      </c>
      <c r="AT94" s="112">
        <f t="shared" si="72"/>
        <v>0.52491255488005306</v>
      </c>
      <c r="AU94" s="19">
        <f t="shared" si="73"/>
        <v>2.9775476782469097</v>
      </c>
      <c r="AV94" s="20"/>
      <c r="AW94" s="540">
        <f t="shared" si="74"/>
        <v>0.11350395736562743</v>
      </c>
      <c r="AX94" s="112">
        <v>5.3664654659085296E-3</v>
      </c>
      <c r="AY94" s="19"/>
      <c r="AZ94" s="112">
        <v>4.3007986468269303E-3</v>
      </c>
      <c r="BA94" s="19"/>
      <c r="BB94" s="112">
        <v>3.93529356920512E-3</v>
      </c>
      <c r="BC94" s="19"/>
      <c r="BD94" s="112">
        <v>3.8214172821589699E-3</v>
      </c>
      <c r="BE94" s="19"/>
      <c r="BF94" s="112">
        <v>4.1373303132660397E-3</v>
      </c>
      <c r="BG94" s="19"/>
      <c r="BH94" s="112">
        <v>7.5410589076540004E-3</v>
      </c>
      <c r="BI94" s="19"/>
      <c r="BJ94" s="112">
        <v>1.0770112578247301E-2</v>
      </c>
      <c r="BK94" s="19"/>
      <c r="BL94" s="112">
        <v>3.652292427243E-2</v>
      </c>
      <c r="BM94" s="19"/>
      <c r="BN94" s="112">
        <v>9.3721195608098603E-3</v>
      </c>
      <c r="BO94" s="19"/>
      <c r="BP94" s="112">
        <v>1.3448947879530999E-2</v>
      </c>
      <c r="BQ94" s="19"/>
      <c r="BR94" s="112">
        <v>1.42874888895897E-2</v>
      </c>
      <c r="BS94" s="19"/>
      <c r="BT94" s="112">
        <v>1.8464933353341002E-2</v>
      </c>
      <c r="BU94" s="19"/>
      <c r="BV94" s="112">
        <f t="shared" si="75"/>
        <v>0.13196889071896845</v>
      </c>
      <c r="BW94" s="19"/>
      <c r="BX94" s="23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18"/>
    </row>
    <row r="95" spans="1:89" ht="28.5" customHeight="1">
      <c r="A95" s="755" t="s">
        <v>650</v>
      </c>
      <c r="B95" s="615"/>
      <c r="D95" s="19"/>
      <c r="F95" s="19"/>
      <c r="H95" s="19"/>
      <c r="J95" s="19"/>
      <c r="L95" s="19"/>
      <c r="N95" s="19"/>
      <c r="P95" s="19"/>
      <c r="Q95" s="19"/>
      <c r="R95" s="126"/>
      <c r="S95" s="126"/>
      <c r="T95" s="66"/>
      <c r="U95" s="67"/>
      <c r="W95" s="19"/>
      <c r="Y95" s="19"/>
      <c r="AA95" s="19"/>
      <c r="AC95" s="19"/>
      <c r="AE95" s="19"/>
      <c r="AG95" s="19"/>
      <c r="AI95" s="19"/>
      <c r="AK95" s="19"/>
      <c r="AM95" s="19"/>
      <c r="AO95" s="19"/>
      <c r="AQ95" s="19"/>
      <c r="AR95" s="126"/>
      <c r="AS95" s="19"/>
      <c r="AT95" s="18"/>
      <c r="AU95" s="19"/>
      <c r="AV95" s="30"/>
      <c r="AW95" s="30"/>
    </row>
    <row r="96" spans="1:89" ht="51" customHeight="1">
      <c r="A96" s="754" t="s">
        <v>651</v>
      </c>
      <c r="B96" s="615"/>
      <c r="D96" s="19"/>
      <c r="F96" s="19"/>
      <c r="H96" s="19"/>
      <c r="J96" s="19"/>
      <c r="L96" s="19"/>
      <c r="N96" s="19"/>
      <c r="P96" s="19"/>
      <c r="Q96" s="19"/>
      <c r="R96" s="126"/>
      <c r="S96" s="126"/>
      <c r="T96" s="66"/>
      <c r="U96" s="67"/>
      <c r="W96" s="19"/>
      <c r="Y96" s="19"/>
      <c r="AA96" s="19"/>
      <c r="AC96" s="19"/>
      <c r="AE96" s="19"/>
      <c r="AG96" s="19"/>
      <c r="AI96" s="19"/>
      <c r="AK96" s="19"/>
      <c r="AM96" s="19"/>
      <c r="AO96" s="19"/>
      <c r="AQ96" s="19"/>
      <c r="AR96" s="126"/>
      <c r="AS96" s="19"/>
      <c r="AT96" s="18"/>
      <c r="AU96" s="19"/>
      <c r="AV96" s="30"/>
      <c r="AW96" s="30"/>
      <c r="BP96" s="126"/>
      <c r="BR96" s="113">
        <v>153182.70809199999</v>
      </c>
    </row>
    <row r="97" spans="1:89">
      <c r="A97" s="728" t="s">
        <v>1</v>
      </c>
      <c r="B97" s="723" t="s">
        <v>2</v>
      </c>
      <c r="C97" s="609" t="s">
        <v>151</v>
      </c>
      <c r="D97" s="714" t="s">
        <v>410</v>
      </c>
      <c r="E97" s="609" t="s">
        <v>197</v>
      </c>
      <c r="F97" s="714" t="s">
        <v>411</v>
      </c>
      <c r="G97" s="609" t="s">
        <v>198</v>
      </c>
      <c r="H97" s="714" t="s">
        <v>412</v>
      </c>
      <c r="I97" s="609" t="s">
        <v>199</v>
      </c>
      <c r="J97" s="714" t="s">
        <v>413</v>
      </c>
      <c r="K97" s="609" t="s">
        <v>200</v>
      </c>
      <c r="L97" s="714" t="s">
        <v>414</v>
      </c>
      <c r="M97" s="609" t="s">
        <v>201</v>
      </c>
      <c r="N97" s="714" t="s">
        <v>415</v>
      </c>
      <c r="O97" s="609" t="s">
        <v>202</v>
      </c>
      <c r="P97" s="714" t="s">
        <v>416</v>
      </c>
      <c r="Q97" s="609" t="s">
        <v>203</v>
      </c>
      <c r="R97" s="714" t="s">
        <v>417</v>
      </c>
      <c r="S97" s="751" t="s">
        <v>51</v>
      </c>
      <c r="T97" s="753" t="s">
        <v>12</v>
      </c>
      <c r="U97" s="14"/>
      <c r="V97" s="609" t="s">
        <v>13</v>
      </c>
      <c r="W97" s="714" t="s">
        <v>3</v>
      </c>
      <c r="X97" s="609" t="s">
        <v>14</v>
      </c>
      <c r="Y97" s="714" t="s">
        <v>4</v>
      </c>
      <c r="Z97" s="609" t="s">
        <v>15</v>
      </c>
      <c r="AA97" s="714" t="s">
        <v>5</v>
      </c>
      <c r="AB97" s="609" t="s">
        <v>16</v>
      </c>
      <c r="AC97" s="714" t="s">
        <v>6</v>
      </c>
      <c r="AD97" s="609" t="s">
        <v>17</v>
      </c>
      <c r="AE97" s="714" t="s">
        <v>7</v>
      </c>
      <c r="AF97" s="609" t="s">
        <v>18</v>
      </c>
      <c r="AG97" s="714" t="s">
        <v>8</v>
      </c>
      <c r="AH97" s="609" t="s">
        <v>19</v>
      </c>
      <c r="AI97" s="714" t="s">
        <v>9</v>
      </c>
      <c r="AJ97" s="609" t="s">
        <v>20</v>
      </c>
      <c r="AK97" s="714" t="s">
        <v>10</v>
      </c>
      <c r="AL97" s="609" t="s">
        <v>21</v>
      </c>
      <c r="AM97" s="714" t="s">
        <v>22</v>
      </c>
      <c r="AN97" s="609" t="s">
        <v>23</v>
      </c>
      <c r="AO97" s="714" t="s">
        <v>24</v>
      </c>
      <c r="AP97" s="609" t="s">
        <v>25</v>
      </c>
      <c r="AQ97" s="714" t="s">
        <v>26</v>
      </c>
      <c r="AR97" s="609" t="s">
        <v>27</v>
      </c>
      <c r="AS97" s="714" t="s">
        <v>28</v>
      </c>
      <c r="AT97" s="714" t="s">
        <v>29</v>
      </c>
      <c r="AU97" s="714" t="s">
        <v>44</v>
      </c>
      <c r="AV97" s="68"/>
      <c r="AW97" s="752" t="e">
        <f>AW99-AW103-公交!#REF!-出租!#REF!-班线包车!AV5</f>
        <v>#REF!</v>
      </c>
      <c r="AX97" s="609" t="s">
        <v>31</v>
      </c>
      <c r="AY97" s="714" t="s">
        <v>3</v>
      </c>
      <c r="AZ97" s="609" t="s">
        <v>32</v>
      </c>
      <c r="BA97" s="714" t="s">
        <v>4</v>
      </c>
      <c r="BB97" s="609" t="s">
        <v>33</v>
      </c>
      <c r="BC97" s="714" t="s">
        <v>5</v>
      </c>
      <c r="BD97" s="609" t="s">
        <v>34</v>
      </c>
      <c r="BE97" s="714" t="s">
        <v>6</v>
      </c>
      <c r="BF97" s="609" t="s">
        <v>35</v>
      </c>
      <c r="BG97" s="714" t="s">
        <v>7</v>
      </c>
      <c r="BH97" s="609" t="s">
        <v>36</v>
      </c>
      <c r="BI97" s="714" t="s">
        <v>8</v>
      </c>
      <c r="BJ97" s="609" t="s">
        <v>37</v>
      </c>
      <c r="BK97" s="714" t="s">
        <v>9</v>
      </c>
      <c r="BL97" s="609" t="s">
        <v>38</v>
      </c>
      <c r="BM97" s="714" t="s">
        <v>10</v>
      </c>
      <c r="BN97" s="609" t="s">
        <v>39</v>
      </c>
      <c r="BO97" s="714" t="s">
        <v>22</v>
      </c>
      <c r="BP97" s="609" t="s">
        <v>40</v>
      </c>
      <c r="BQ97" s="714" t="s">
        <v>24</v>
      </c>
      <c r="BR97" s="609" t="s">
        <v>41</v>
      </c>
      <c r="BS97" s="714" t="s">
        <v>26</v>
      </c>
      <c r="BT97" s="609" t="s">
        <v>42</v>
      </c>
      <c r="BU97" s="714" t="s">
        <v>28</v>
      </c>
      <c r="BV97" s="714" t="s">
        <v>51</v>
      </c>
      <c r="BW97" s="714" t="s">
        <v>44</v>
      </c>
      <c r="BX97" s="15"/>
      <c r="BY97" s="609" t="s">
        <v>45</v>
      </c>
      <c r="BZ97" s="609" t="s">
        <v>46</v>
      </c>
      <c r="CA97" s="609" t="s">
        <v>47</v>
      </c>
      <c r="CB97" s="609" t="s">
        <v>48</v>
      </c>
      <c r="CC97" s="609" t="s">
        <v>49</v>
      </c>
      <c r="CD97" s="609" t="s">
        <v>50</v>
      </c>
      <c r="CE97" s="609" t="s">
        <v>152</v>
      </c>
      <c r="CF97" s="609" t="s">
        <v>153</v>
      </c>
      <c r="CG97" s="609" t="s">
        <v>154</v>
      </c>
      <c r="CH97" s="609" t="s">
        <v>465</v>
      </c>
      <c r="CI97" s="609" t="s">
        <v>466</v>
      </c>
      <c r="CJ97" s="609" t="s">
        <v>467</v>
      </c>
      <c r="CK97" s="714" t="s">
        <v>51</v>
      </c>
    </row>
    <row r="98" spans="1:89">
      <c r="A98" s="729"/>
      <c r="B98" s="662"/>
      <c r="C98" s="598"/>
      <c r="D98" s="715"/>
      <c r="E98" s="598"/>
      <c r="F98" s="715"/>
      <c r="G98" s="598"/>
      <c r="H98" s="715"/>
      <c r="I98" s="598"/>
      <c r="J98" s="715"/>
      <c r="K98" s="598"/>
      <c r="L98" s="715"/>
      <c r="M98" s="598"/>
      <c r="N98" s="715"/>
      <c r="O98" s="598"/>
      <c r="P98" s="715"/>
      <c r="Q98" s="598"/>
      <c r="R98" s="696"/>
      <c r="S98" s="598"/>
      <c r="T98" s="715"/>
      <c r="U98" s="16"/>
      <c r="V98" s="598"/>
      <c r="W98" s="715"/>
      <c r="X98" s="598"/>
      <c r="Y98" s="715"/>
      <c r="Z98" s="598"/>
      <c r="AA98" s="715"/>
      <c r="AB98" s="598"/>
      <c r="AC98" s="715"/>
      <c r="AD98" s="598"/>
      <c r="AE98" s="715"/>
      <c r="AF98" s="598"/>
      <c r="AG98" s="715"/>
      <c r="AH98" s="598"/>
      <c r="AI98" s="715"/>
      <c r="AJ98" s="598"/>
      <c r="AK98" s="715"/>
      <c r="AL98" s="598"/>
      <c r="AM98" s="715"/>
      <c r="AN98" s="598"/>
      <c r="AO98" s="715"/>
      <c r="AP98" s="598"/>
      <c r="AQ98" s="715"/>
      <c r="AR98" s="598"/>
      <c r="AS98" s="715"/>
      <c r="AT98" s="696"/>
      <c r="AU98" s="715"/>
      <c r="AV98" s="69"/>
      <c r="AW98" s="696"/>
      <c r="AX98" s="598"/>
      <c r="AY98" s="715"/>
      <c r="AZ98" s="598"/>
      <c r="BA98" s="715"/>
      <c r="BB98" s="598"/>
      <c r="BC98" s="715"/>
      <c r="BD98" s="598"/>
      <c r="BE98" s="715"/>
      <c r="BF98" s="598"/>
      <c r="BG98" s="715"/>
      <c r="BH98" s="598"/>
      <c r="BI98" s="715"/>
      <c r="BJ98" s="598"/>
      <c r="BK98" s="715"/>
      <c r="BL98" s="598"/>
      <c r="BM98" s="715"/>
      <c r="BN98" s="598"/>
      <c r="BO98" s="715"/>
      <c r="BP98" s="598"/>
      <c r="BQ98" s="715"/>
      <c r="BR98" s="598"/>
      <c r="BS98" s="715"/>
      <c r="BT98" s="598"/>
      <c r="BU98" s="715"/>
      <c r="BV98" s="696"/>
      <c r="BW98" s="715"/>
      <c r="BX98" s="15"/>
      <c r="BY98" s="598"/>
      <c r="BZ98" s="598"/>
      <c r="CA98" s="598"/>
      <c r="CB98" s="598"/>
      <c r="CC98" s="598"/>
      <c r="CD98" s="598"/>
      <c r="CE98" s="598"/>
      <c r="CF98" s="598"/>
      <c r="CG98" s="598"/>
      <c r="CH98" s="598"/>
      <c r="CI98" s="598"/>
      <c r="CJ98" s="598"/>
      <c r="CK98" s="696"/>
    </row>
    <row r="99" spans="1:89" s="13" customFormat="1" ht="28.8" customHeight="1">
      <c r="A99" s="730" t="s">
        <v>80</v>
      </c>
      <c r="B99" s="17" t="s">
        <v>652</v>
      </c>
      <c r="C99" s="112">
        <f>C100+C101+C102+C103</f>
        <v>131496.28140000001</v>
      </c>
      <c r="D99" s="19">
        <f t="shared" ref="D99:D130" si="88">C99/V99-1</f>
        <v>-8.811330068632206E-2</v>
      </c>
      <c r="E99" s="112">
        <f>E100+E101+E102+E103</f>
        <v>148916.514818</v>
      </c>
      <c r="F99" s="19">
        <f t="shared" ref="F99:F130" si="89">E99/X99-1</f>
        <v>-2.2193785040835357E-2</v>
      </c>
      <c r="G99" s="112">
        <f>G100+G101+G102+G103</f>
        <v>155961.27027300003</v>
      </c>
      <c r="H99" s="19">
        <f t="shared" ref="H99:H130" si="90">G99/Z99-1</f>
        <v>-5.3016278819955076E-3</v>
      </c>
      <c r="I99" s="112">
        <f>I100+I101+I102+I103</f>
        <v>162178.99010900003</v>
      </c>
      <c r="J99" s="19">
        <f t="shared" ref="J99:J130" si="91">I99/AB99-1</f>
        <v>-4.5517565358977996E-2</v>
      </c>
      <c r="K99" s="112">
        <f>K100+K101+K102+K103</f>
        <v>163957.39039500002</v>
      </c>
      <c r="L99" s="19">
        <f t="shared" ref="L99:L130" si="92">K99/AD99-1</f>
        <v>-1.2041701712247388E-2</v>
      </c>
      <c r="M99" s="112">
        <f>M100+M101+M102+M103</f>
        <v>154548.75227500001</v>
      </c>
      <c r="N99" s="19">
        <f t="shared" ref="N99:N130" si="93">M99/AF99-1</f>
        <v>-7.6314268249209061E-3</v>
      </c>
      <c r="O99" s="112">
        <f>O100+O101+O102+O103</f>
        <v>154070.59411999999</v>
      </c>
      <c r="P99" s="19">
        <f t="shared" ref="P99:P130" si="94">O99/AH99-1</f>
        <v>-2.1033267767701758E-2</v>
      </c>
      <c r="Q99" s="126"/>
      <c r="R99" s="126"/>
      <c r="S99" s="556">
        <f t="shared" ref="S99:S130" si="95">E99+C99+G99+I99+K99+M99+O99+Q99</f>
        <v>1071129.79339</v>
      </c>
      <c r="T99" s="66">
        <f t="shared" ref="T99:T130" si="96">S99/SUM(V99,X99,Z99,AB99,AD99,AF99,AH99,AJ99)-1</f>
        <v>-0.14765397703917094</v>
      </c>
      <c r="U99" s="112">
        <f t="shared" ref="U99:U130" si="97">V99+X99+Z99+AB99+AD99+AF99+AH99</f>
        <v>1102278.3857239999</v>
      </c>
      <c r="V99" s="112">
        <f>V100+V101+V102+V103</f>
        <v>144202.43380999999</v>
      </c>
      <c r="W99" s="19">
        <f t="shared" ref="W99:W130" si="98">V99/AX99-1</f>
        <v>0.1073720029465306</v>
      </c>
      <c r="X99" s="112">
        <f>X100+X101+X102+X103</f>
        <v>152296.55174999996</v>
      </c>
      <c r="Y99" s="19">
        <f t="shared" ref="Y99:Y130" si="99">X99/AZ99-1</f>
        <v>0.10139368911775026</v>
      </c>
      <c r="Z99" s="112">
        <f>Z100+Z101+Z102+Z103</f>
        <v>156792.52589999998</v>
      </c>
      <c r="AA99" s="19">
        <f t="shared" ref="AA99:AA130" si="100">Z99/BB99-1</f>
        <v>0.1221012949199598</v>
      </c>
      <c r="AB99" s="112">
        <f>AB100+AB101+AB102+AB103</f>
        <v>169913.01696400004</v>
      </c>
      <c r="AC99" s="19">
        <f t="shared" ref="AC99:AC130" si="101">AB99/BD99-1</f>
        <v>0.10190391844447011</v>
      </c>
      <c r="AD99" s="112">
        <f>AD100+AD101+AD102+AD103</f>
        <v>165955.78040000005</v>
      </c>
      <c r="AE99" s="19">
        <f t="shared" ref="AE99:AE130" si="102">AD99/BF99-1</f>
        <v>8.3859622214413232E-2</v>
      </c>
      <c r="AF99" s="112">
        <f>AF100+AF101+AF102+AF103</f>
        <v>155737.24969999999</v>
      </c>
      <c r="AG99" s="19">
        <f t="shared" ref="AG99:AG130" si="103">AF99/BH99-1</f>
        <v>9.9088386556587249E-2</v>
      </c>
      <c r="AH99" s="112">
        <f>AH100+AH101+AH102+AH103</f>
        <v>157380.8272</v>
      </c>
      <c r="AI99" s="19">
        <f t="shared" ref="AI99:AI130" si="104">AH99/BJ99-1</f>
        <v>6.2655549326654736E-2</v>
      </c>
      <c r="AJ99" s="112">
        <f>AJ100+AJ101+AJ102+AJ103</f>
        <v>154405.82999999999</v>
      </c>
      <c r="AK99" s="19">
        <f t="shared" ref="AK99:AK130" si="105">AJ99/BL99-1</f>
        <v>3.6185823911734083E-2</v>
      </c>
      <c r="AL99" s="112">
        <f>AL100+AL101+AL102+AL103</f>
        <v>149915.80189999999</v>
      </c>
      <c r="AM99" s="19">
        <f t="shared" ref="AM99:AM130" si="106">AL99/BN99-1</f>
        <v>3.3105215384464648E-2</v>
      </c>
      <c r="AN99" s="112">
        <f>AN100+AN101+AN102+AN103</f>
        <v>157572.66934100003</v>
      </c>
      <c r="AO99" s="19">
        <f t="shared" ref="AO99:AO130" si="107">AN99/BP99-1</f>
        <v>-4.412478657766683E-2</v>
      </c>
      <c r="AP99" s="112">
        <f>AP100+AP101+AP102+AP103</f>
        <v>150427.71469199998</v>
      </c>
      <c r="AQ99" s="19">
        <f t="shared" ref="AQ99:AQ130" si="108">AP99/BR99-1</f>
        <v>-1.7985015634698232E-2</v>
      </c>
      <c r="AR99" s="112">
        <f>AR100+AR101+AR102+AR103</f>
        <v>137240.01677200003</v>
      </c>
      <c r="AS99" s="19">
        <f t="shared" ref="AS99:AS130" si="109">AR99/BT99-1</f>
        <v>1.3639162214357015E-2</v>
      </c>
      <c r="AT99" s="112">
        <f t="shared" ref="AT99:AT130" si="110">X99+V99+Z99+AB99+AD99+AF99+AH99+AJ99+AL99+AN99+AP99+AR99</f>
        <v>1851840.4184290003</v>
      </c>
      <c r="AU99" s="19">
        <f t="shared" ref="AU99:AU130" si="111">AT99/SUM(AX99,AZ99,BB99,BD99,BF99,BH99,BJ99,BL99,BN99,BP99,BR99,BT99)-1</f>
        <v>5.6450420684797997E-2</v>
      </c>
      <c r="AV99" s="20"/>
      <c r="AW99" s="540">
        <f t="shared" ref="AW99:AW130" si="112">AX99+AZ99+BB99+BD99+BF99+BH99+BJ99+BL99+BN99+BP99+BR99</f>
        <v>1617495.7270760001</v>
      </c>
      <c r="AX99" s="540">
        <f>AX100+AX101+AX102+AX103</f>
        <v>130220.40779999999</v>
      </c>
      <c r="AY99" s="20">
        <f>AX99/BY99-1</f>
        <v>0.21673532971100373</v>
      </c>
      <c r="AZ99" s="540">
        <f>AZ100+AZ101+AZ102+AZ103</f>
        <v>138276.21608400001</v>
      </c>
      <c r="BA99" s="20">
        <f>AZ99/BZ99-1</f>
        <v>5.5512650399654362E-2</v>
      </c>
      <c r="BB99" s="540">
        <f>BB100+BB101+BB102+BB103</f>
        <v>139731.16919999997</v>
      </c>
      <c r="BC99" s="20">
        <f>BB99/CA99-1</f>
        <v>2.1152020017201068E-3</v>
      </c>
      <c r="BD99" s="540">
        <f>BD100+BD101+BD102+BD103</f>
        <v>154199.48519999997</v>
      </c>
      <c r="BE99" s="20">
        <f>BD99/CB99-1</f>
        <v>5.1939451893045607E-2</v>
      </c>
      <c r="BF99" s="540">
        <f>BF100+BF101+BF102+BF103</f>
        <v>153115.56681199998</v>
      </c>
      <c r="BG99" s="20">
        <f>BF99/CC99-1</f>
        <v>5.9882637982141107E-2</v>
      </c>
      <c r="BH99" s="540">
        <f>BH100+BH101+BH102+BH103</f>
        <v>141696.7476</v>
      </c>
      <c r="BI99" s="20">
        <f>BH99/CD99-1</f>
        <v>1.0723223503706025E-2</v>
      </c>
      <c r="BJ99" s="540">
        <f>BJ100+BJ101+BJ102+BJ103</f>
        <v>148101.44952399997</v>
      </c>
      <c r="BK99" s="20">
        <f>BJ99/CE99-1</f>
        <v>-5.0883384790138875E-2</v>
      </c>
      <c r="BL99" s="540">
        <f>BL100+BL101+BL102+BL103</f>
        <v>149013.64835999996</v>
      </c>
      <c r="BM99" s="20">
        <f>BL99/CF99-1</f>
        <v>8.5911796907347515E-3</v>
      </c>
      <c r="BN99" s="540">
        <f>BN100+BN101+BN102+BN103</f>
        <v>145111.84307999996</v>
      </c>
      <c r="BO99" s="20">
        <f>BN99/CG99-1</f>
        <v>2.9579544516374456E-2</v>
      </c>
      <c r="BP99" s="540">
        <f>BP100+BP101+BP102+BP103</f>
        <v>164846.48532400001</v>
      </c>
      <c r="BQ99" s="20">
        <f>BP99/CH99-1</f>
        <v>9.5829757794270609E-2</v>
      </c>
      <c r="BR99" s="540">
        <f>BR100+BR101+BR102+BR103</f>
        <v>153182.70809200002</v>
      </c>
      <c r="BS99" s="20">
        <f>BR99/CI99-1</f>
        <v>6.7284353396509289E-2</v>
      </c>
      <c r="BT99" s="540">
        <f>BT100+BT101+BT102+BT103</f>
        <v>135393.36470800001</v>
      </c>
      <c r="BU99" s="20">
        <f>BT99/CJ99-1</f>
        <v>3.4210119384457283E-2</v>
      </c>
      <c r="BV99" s="540">
        <f t="shared" ref="BV99:BV130" si="113">AX99+AZ99+BB99+BD99+BF99+BH99+BJ99+BL99+BN99+BP99+BR99+BT99</f>
        <v>1752889.0917840002</v>
      </c>
      <c r="BW99" s="20">
        <f>BV99/CK99-1</f>
        <v>4.4438153157659421E-2</v>
      </c>
      <c r="BX99" s="22"/>
      <c r="BY99" s="540">
        <f t="shared" ref="BY99:CJ99" si="114">BY100+BY101+BY102+BY103</f>
        <v>107024.43220000001</v>
      </c>
      <c r="BZ99" s="540">
        <f t="shared" si="114"/>
        <v>131003.84541259999</v>
      </c>
      <c r="CA99" s="540">
        <f t="shared" si="114"/>
        <v>139436.2334</v>
      </c>
      <c r="CB99" s="540">
        <f t="shared" si="114"/>
        <v>146585.89419999998</v>
      </c>
      <c r="CC99" s="540">
        <f t="shared" si="114"/>
        <v>144464.64289999998</v>
      </c>
      <c r="CD99" s="540">
        <f t="shared" si="114"/>
        <v>140193.42219999997</v>
      </c>
      <c r="CE99" s="540">
        <f t="shared" si="114"/>
        <v>156041.3622</v>
      </c>
      <c r="CF99" s="540">
        <f t="shared" si="114"/>
        <v>147744.35010000004</v>
      </c>
      <c r="CG99" s="540">
        <f t="shared" si="114"/>
        <v>140942.8187</v>
      </c>
      <c r="CH99" s="540">
        <f t="shared" si="114"/>
        <v>150430.74359999999</v>
      </c>
      <c r="CI99" s="540">
        <f t="shared" si="114"/>
        <v>143525.6758</v>
      </c>
      <c r="CJ99" s="540">
        <f t="shared" si="114"/>
        <v>130914.75529999999</v>
      </c>
      <c r="CK99" s="540">
        <f>BY99+BZ99+CA99+CB99+CC99+CD99+CE99+CF99+CG99+CH99+CI99+CJ99</f>
        <v>1678308.1760126001</v>
      </c>
    </row>
    <row r="100" spans="1:89" ht="28.8" customHeight="1">
      <c r="A100" s="729"/>
      <c r="B100" s="17" t="s">
        <v>653</v>
      </c>
      <c r="C100" s="112">
        <f>C105+C110+C115+C120+C125+C130+C135+C140+C145+C150+C155+C160+C165+C170+C175+C180+C185</f>
        <v>91471.08140000001</v>
      </c>
      <c r="D100" s="19">
        <f t="shared" si="88"/>
        <v>-0.11859071338934613</v>
      </c>
      <c r="E100" s="112">
        <f>E105+E110+E115+E120+E125+E130+E135+E140+E145+E150+E155+E160+E165+E170+E175+E180+E185</f>
        <v>110843.064818</v>
      </c>
      <c r="F100" s="19">
        <f t="shared" si="89"/>
        <v>-1.3814989258262744E-2</v>
      </c>
      <c r="G100" s="112">
        <f>G105+G110+G115+G120+G125+G130+G135+G140+G145+G150+G155+G160+G165+G170+G175+G180+G185</f>
        <v>115505.52027300002</v>
      </c>
      <c r="H100" s="19">
        <f t="shared" si="90"/>
        <v>2.020757409908791E-2</v>
      </c>
      <c r="I100" s="112">
        <f>I105+I110+I115+I120+I125+I130+I135+I140+I145+I150+I155+I160+I165+I170+I175+I180+I185</f>
        <v>121466.09010900001</v>
      </c>
      <c r="J100" s="19">
        <f t="shared" si="91"/>
        <v>-3.6957971874687745E-2</v>
      </c>
      <c r="K100" s="112">
        <f>K105+K110+K115+K120+K125+K130+K135+K140+K145+K150+K155+K160+K165+K170+K175+K180+K185</f>
        <v>121944.20039500002</v>
      </c>
      <c r="L100" s="19">
        <f t="shared" si="92"/>
        <v>1.5403897578123216E-2</v>
      </c>
      <c r="M100" s="112">
        <f>M105+M110+M115+M120+M125+M130+M135+M140+M145+M150+M155+M160+M165+M170+M175+M180+M185</f>
        <v>112912.97227500001</v>
      </c>
      <c r="N100" s="19">
        <f t="shared" si="93"/>
        <v>1.2027969441955166E-2</v>
      </c>
      <c r="O100" s="112">
        <f>O105+O110+O115+O120+O125+O130+O135+O140+O145+O150+O155+O160+O165+O170+O175+O180+O185</f>
        <v>113731.31412</v>
      </c>
      <c r="P100" s="19">
        <f t="shared" si="94"/>
        <v>-1.6656665553082539E-2</v>
      </c>
      <c r="Q100" s="126"/>
      <c r="R100" s="126"/>
      <c r="S100" s="556">
        <f t="shared" si="95"/>
        <v>787874.24339000019</v>
      </c>
      <c r="T100" s="66">
        <f t="shared" si="96"/>
        <v>-0.14221767738892521</v>
      </c>
      <c r="U100" s="112">
        <f t="shared" si="97"/>
        <v>802842.26572400006</v>
      </c>
      <c r="V100" s="112">
        <f>V105+V110+V115+V120+V125+V130+V135+V140+V145+V150+V155+V160+V165+V170+V175+V180+V185</f>
        <v>103778.21381</v>
      </c>
      <c r="W100" s="19">
        <f t="shared" si="98"/>
        <v>0.1827294419673624</v>
      </c>
      <c r="X100" s="112">
        <f>X105+X110+X115+X120+X125+X130+X135+X140+X145+X150+X155+X160+X165+X170+X175+X180+X185</f>
        <v>112395.81174999996</v>
      </c>
      <c r="Y100" s="19">
        <f t="shared" si="99"/>
        <v>0.10186607637752854</v>
      </c>
      <c r="Z100" s="112">
        <f>Z105+Z110+Z115+Z120+Z125+Z130+Z135+Z140+Z145+Z150+Z155+Z160+Z165+Z170+Z175+Z180+Z185</f>
        <v>113217.66589999998</v>
      </c>
      <c r="AA100" s="19">
        <f t="shared" si="100"/>
        <v>0.12066175635259535</v>
      </c>
      <c r="AB100" s="112">
        <f>AB105+AB110+AB115+AB120+AB125+AB130+AB135+AB140+AB145+AB150+AB155+AB160+AB165+AB170+AB175+AB180+AB185</f>
        <v>126127.506964</v>
      </c>
      <c r="AC100" s="19">
        <f t="shared" si="101"/>
        <v>0.10966932548328745</v>
      </c>
      <c r="AD100" s="112">
        <f>AD105+AD110+AD115+AD120+AD125+AD130+AD135+AD140+AD145+AD150+AD155+AD160+AD165+AD170+AD175+AD180+AD185</f>
        <v>120094.28040000002</v>
      </c>
      <c r="AE100" s="19">
        <f t="shared" si="102"/>
        <v>6.4601269621365809E-2</v>
      </c>
      <c r="AF100" s="112">
        <f>AF105+AF110+AF115+AF120+AF125+AF130+AF135+AF140+AF145+AF150+AF155+AF160+AF165+AF170+AF175+AF180+AF185</f>
        <v>111570.99970000001</v>
      </c>
      <c r="AG100" s="19">
        <f t="shared" si="103"/>
        <v>8.5336026089139372E-2</v>
      </c>
      <c r="AH100" s="112">
        <f>AH105+AH110+AH115+AH120+AH125+AH130+AH135+AH140+AH145+AH150+AH155+AH160+AH165+AH170+AH175+AH180+AH185</f>
        <v>115657.78719999999</v>
      </c>
      <c r="AI100" s="19">
        <f t="shared" si="104"/>
        <v>6.3582381587895087E-2</v>
      </c>
      <c r="AJ100" s="112">
        <f>AJ105+AJ110+AJ115+AJ120+AJ125+AJ130+AJ135+AJ140+AJ145+AJ150+AJ155+AJ160+AJ165+AJ170+AJ175+AJ180+AJ185</f>
        <v>115659.11</v>
      </c>
      <c r="AK100" s="19">
        <f t="shared" si="105"/>
        <v>4.1768628927023821E-2</v>
      </c>
      <c r="AL100" s="112">
        <f>AL105+AL110+AL115+AL120+AL125+AL130+AL135+AL140+AL145+AL150+AL155+AL160+AL165+AL170+AL175+AL180+AL185</f>
        <v>110618.6519</v>
      </c>
      <c r="AM100" s="19">
        <f t="shared" si="106"/>
        <v>4.8135005377127005E-2</v>
      </c>
      <c r="AN100" s="112">
        <f>AN105+AN110+AN115+AN120+AN125+AN130+AN135+AN140+AN145+AN150+AN155+AN160+AN165+AN170+AN175+AN180+AN185</f>
        <v>117451.74934100003</v>
      </c>
      <c r="AO100" s="19">
        <f t="shared" si="107"/>
        <v>-5.4160377829736817E-2</v>
      </c>
      <c r="AP100" s="112">
        <f>AP105+AP110+AP115+AP120+AP125+AP130+AP135+AP140+AP145+AP150+AP155+AP160+AP165+AP170+AP175+AP180+AP185</f>
        <v>111181.80469199998</v>
      </c>
      <c r="AQ100" s="19">
        <f t="shared" si="108"/>
        <v>-1.8814863009160687E-2</v>
      </c>
      <c r="AR100" s="112">
        <f>AR105+AR110+AR115+AR120+AR125+AR130+AR135+AR140+AR145+AR150+AR155+AR160+AR165+AR170+AR175+AR180+AR185</f>
        <v>98094.606771999999</v>
      </c>
      <c r="AS100" s="19">
        <f t="shared" si="109"/>
        <v>3.0055782768889427E-2</v>
      </c>
      <c r="AT100" s="112">
        <f t="shared" si="110"/>
        <v>1355848.1884290001</v>
      </c>
      <c r="AU100" s="19">
        <f t="shared" si="111"/>
        <v>6.0854158124650004E-2</v>
      </c>
      <c r="AV100" s="20"/>
      <c r="AW100" s="540">
        <f t="shared" si="112"/>
        <v>1182839.857076</v>
      </c>
      <c r="AX100" s="112">
        <f>AX105+AX110+AX115+AX120+AX125+AX130+AX135+AX140+AX145+AX150+AX155+AX160+AX165+AX170+AX175+AX180+AX185</f>
        <v>87744.67779999999</v>
      </c>
      <c r="AY100" s="19">
        <f>AX100/BY100-1</f>
        <v>0.1510076652945096</v>
      </c>
      <c r="AZ100" s="112">
        <f>AZ105+AZ110+AZ115+AZ120+AZ125+AZ130+AZ135+AZ140+AZ145+AZ150+AZ155+AZ160+AZ165+AZ170+AZ175+AZ180+AZ185</f>
        <v>102004.96608400001</v>
      </c>
      <c r="BA100" s="19">
        <f>AZ100/BZ100-1</f>
        <v>0.10010726742500742</v>
      </c>
      <c r="BB100" s="112">
        <f>BB105+BB110+BB115+BB120+BB125+BB130+BB135+BB140+BB145+BB150+BB155+BB160+BB165+BB170+BB175+BB180+BB185</f>
        <v>101027.50919999999</v>
      </c>
      <c r="BC100" s="19">
        <f>BB100/CA100-1</f>
        <v>2.3810067763796461E-3</v>
      </c>
      <c r="BD100" s="112">
        <f>BD105+BD110+BD115+BD120+BD125+BD130+BD135+BD140+BD145+BD150+BD155+BD160+BD165+BD170+BD175+BD180+BD185</f>
        <v>113662.24519999998</v>
      </c>
      <c r="BE100" s="19">
        <f>BD100/CB100-1</f>
        <v>8.1001732553048322E-2</v>
      </c>
      <c r="BF100" s="112">
        <f>BF105+BF110+BF115+BF120+BF125+BF130+BF135+BF140+BF145+BF150+BF155+BF160+BF165+BF170+BF175+BF180+BF185</f>
        <v>112806.81681199998</v>
      </c>
      <c r="BG100" s="19">
        <f>BF100/CC100-1</f>
        <v>9.2721121411988738E-2</v>
      </c>
      <c r="BH100" s="112">
        <f>BH105+BH110+BH115+BH120+BH125+BH130+BH135+BH140+BH145+BH150+BH155+BH160+BH165+BH170+BH175+BH180+BH185</f>
        <v>102798.57759999999</v>
      </c>
      <c r="BI100" s="19">
        <f>BH100/CD100-1</f>
        <v>2.6441984673327479E-2</v>
      </c>
      <c r="BJ100" s="112">
        <f>BJ105+BJ110+BJ115+BJ120+BJ125+BJ130+BJ135+BJ140+BJ145+BJ150+BJ155+BJ160+BJ165+BJ170+BJ175+BJ180+BJ185</f>
        <v>108743.60952399997</v>
      </c>
      <c r="BK100" s="19">
        <f>BJ100/CE100-1</f>
        <v>-6.7008933891705591E-2</v>
      </c>
      <c r="BL100" s="112">
        <f>BL105+BL110+BL115+BL120+BL125+BL130+BL135+BL140+BL145+BL150+BL155+BL160+BL165+BL170+BL175+BL180+BL185</f>
        <v>111021.87835999999</v>
      </c>
      <c r="BM100" s="19">
        <f>BL100/CF100-1</f>
        <v>2.1883212357413528E-2</v>
      </c>
      <c r="BN100" s="112">
        <f>BN105+BN110+BN115+BN120+BN125+BN130+BN135+BN140+BN145+BN150+BN155+BN160+BN165+BN170+BN175+BN180+BN185</f>
        <v>105538.55307999998</v>
      </c>
      <c r="BO100" s="19">
        <f>BN100/CG100-1</f>
        <v>3.8609405873549552E-2</v>
      </c>
      <c r="BP100" s="112">
        <f>BP105+BP110+BP115+BP120+BP125+BP130+BP135+BP140+BP145+BP150+BP155+BP160+BP165+BP170+BP175+BP180+BP185</f>
        <v>124177.23532400001</v>
      </c>
      <c r="BQ100" s="19">
        <f>BP100/CH100-1</f>
        <v>0.14686223663899223</v>
      </c>
      <c r="BR100" s="112">
        <f>BR105+BR110+BR115+BR120+BR125+BR130+BR135+BR140+BR145+BR150+BR155+BR160+BR165+BR170+BR175+BR180+BR185</f>
        <v>113313.78809200002</v>
      </c>
      <c r="BS100" s="19">
        <f>BR100/CI100-1</f>
        <v>0.12415001154697913</v>
      </c>
      <c r="BT100" s="112">
        <f>BT105+BT110+BT115+BT120+BT125+BT130+BT135+BT140+BT145+BT150+BT155+BT160+BT165+BT170+BT175+BT180+BT185</f>
        <v>95232.324708</v>
      </c>
      <c r="BU100" s="19">
        <f>BT100/CJ100-1</f>
        <v>9.3660802426342116E-2</v>
      </c>
      <c r="BV100" s="112">
        <f t="shared" si="113"/>
        <v>1278072.181784</v>
      </c>
      <c r="BW100" s="19">
        <f>BV100/CK100-1</f>
        <v>6.3961720941334566E-2</v>
      </c>
      <c r="BX100" s="23"/>
      <c r="BY100" s="137">
        <v>76232.922200000001</v>
      </c>
      <c r="BZ100" s="137">
        <v>92722.745412599994</v>
      </c>
      <c r="CA100" s="137">
        <v>100787.5334</v>
      </c>
      <c r="CB100" s="137">
        <v>105145.2942</v>
      </c>
      <c r="CC100" s="137">
        <v>103234.7729</v>
      </c>
      <c r="CD100" s="137">
        <v>100150.4022</v>
      </c>
      <c r="CE100" s="137">
        <v>116553.7522</v>
      </c>
      <c r="CF100" s="137">
        <v>108644.3901</v>
      </c>
      <c r="CG100" s="137">
        <v>101615.2487</v>
      </c>
      <c r="CH100" s="137">
        <v>108275.6336</v>
      </c>
      <c r="CI100" s="137">
        <v>100799.5258</v>
      </c>
      <c r="CJ100" s="137">
        <v>87076.655299999999</v>
      </c>
      <c r="CK100" s="112">
        <f>BY100+BZ100+CA100+CB100+CC100+CD100+CE100+CF100+CG100+CH100+CI100+CJ100</f>
        <v>1201238.8760125998</v>
      </c>
    </row>
    <row r="101" spans="1:89" ht="28.8" customHeight="1">
      <c r="A101" s="729"/>
      <c r="B101" s="17" t="s">
        <v>654</v>
      </c>
      <c r="C101" s="112">
        <f>C106+C111+C116+C121+C126+C131+C136+C141+C146+C151+C156+C161+C166+C171+C176+C181+C186</f>
        <v>28031.860000000008</v>
      </c>
      <c r="D101" s="19">
        <f t="shared" si="88"/>
        <v>-6.3590762533287881E-2</v>
      </c>
      <c r="E101" s="112">
        <f>E106+E111+E116+E121+E126+E131+E136+E141+E146+E151+E156+E161+E166+E171+E176+E181+E186</f>
        <v>26676.989999999998</v>
      </c>
      <c r="F101" s="19">
        <f t="shared" si="89"/>
        <v>-0.10271355506119262</v>
      </c>
      <c r="G101" s="112">
        <f>G106+G111+G116+G121+G126+G131+G136+G141+G146+G151+G156+G161+G166+G171+G176+G181+G186</f>
        <v>28698.139999999996</v>
      </c>
      <c r="H101" s="19">
        <f t="shared" si="90"/>
        <v>-0.14217707449673633</v>
      </c>
      <c r="I101" s="112">
        <f>I106+I111+I116+I121+I126+I131+I136+I141+I146+I151+I156+I161+I166+I171+I176+I181+I186</f>
        <v>29205.849999999995</v>
      </c>
      <c r="J101" s="19">
        <f t="shared" si="91"/>
        <v>-0.12692818300224551</v>
      </c>
      <c r="K101" s="112">
        <f>K106+K111+K116+K121+K126+K131+K136+K141+K146+K151+K156+K161+K166+K171+K176+K181+K186</f>
        <v>29927.920000000006</v>
      </c>
      <c r="L101" s="19">
        <f t="shared" si="92"/>
        <v>-0.13305452808440987</v>
      </c>
      <c r="M101" s="112">
        <f>M106+M111+M116+M121+M126+M131+M136+M141+M146+M151+M156+M161+M166+M171+M176+M181+M186</f>
        <v>29472.93</v>
      </c>
      <c r="N101" s="19">
        <f t="shared" si="93"/>
        <v>-0.11718866771043901</v>
      </c>
      <c r="O101" s="112">
        <f>O106+O111+O116+O121+O126+O131+O136+O141+O146+O151+O156+O161+O166+O171+O176+O181+O186</f>
        <v>27882.399999999994</v>
      </c>
      <c r="P101" s="19">
        <f t="shared" si="94"/>
        <v>-7.9481331718712855E-2</v>
      </c>
      <c r="Q101" s="126"/>
      <c r="R101" s="126"/>
      <c r="S101" s="556">
        <f t="shared" si="95"/>
        <v>199896.09</v>
      </c>
      <c r="T101" s="66">
        <f t="shared" si="96"/>
        <v>-0.20750407227577361</v>
      </c>
      <c r="U101" s="112">
        <f t="shared" si="97"/>
        <v>224768.97</v>
      </c>
      <c r="V101" s="112">
        <f>V106+V111+V116+V121+V126+V131+V136+V141+V146+V151+V156+V161+V166+V171+V176+V181+V186</f>
        <v>29935.479999999996</v>
      </c>
      <c r="W101" s="19">
        <f t="shared" si="98"/>
        <v>-1.0399318216228415E-2</v>
      </c>
      <c r="X101" s="112">
        <f>X106+X111+X116+X121+X126+X131+X136+X141+X146+X151+X156+X161+X166+X171+X176+X181+X186</f>
        <v>29730.74</v>
      </c>
      <c r="Y101" s="19">
        <f t="shared" si="99"/>
        <v>0.13364084116878394</v>
      </c>
      <c r="Z101" s="112">
        <f>Z106+Z111+Z116+Z121+Z126+Z131+Z136+Z141+Z146+Z151+Z156+Z161+Z166+Z171+Z176+Z181+Z186</f>
        <v>33454.620000000003</v>
      </c>
      <c r="AA101" s="19">
        <f t="shared" si="100"/>
        <v>0.16171636644468057</v>
      </c>
      <c r="AB101" s="112">
        <f>AB106+AB111+AB116+AB121+AB126+AB131+AB136+AB141+AB146+AB151+AB156+AB161+AB166+AB171+AB176+AB181+AB186</f>
        <v>33451.83</v>
      </c>
      <c r="AC101" s="19">
        <f t="shared" si="101"/>
        <v>0.11008228096985029</v>
      </c>
      <c r="AD101" s="112">
        <f>AD106+AD111+AD116+AD121+AD126+AD131+AD136+AD141+AD146+AD151+AD156+AD161+AD166+AD171+AD176+AD181+AD186</f>
        <v>34521.110000000008</v>
      </c>
      <c r="AE101" s="19">
        <f t="shared" si="102"/>
        <v>0.15309056413442534</v>
      </c>
      <c r="AF101" s="112">
        <f>AF106+AF111+AF116+AF121+AF126+AF131+AF136+AF141+AF146+AF151+AF156+AF161+AF166+AF171+AF176+AF181+AF186</f>
        <v>33385.31</v>
      </c>
      <c r="AG101" s="19">
        <f t="shared" si="103"/>
        <v>0.17201602085561807</v>
      </c>
      <c r="AH101" s="112">
        <f>AH106+AH111+AH116+AH121+AH126+AH131+AH136+AH141+AH146+AH151+AH156+AH161+AH166+AH171+AH176+AH181+AH186</f>
        <v>30289.88</v>
      </c>
      <c r="AI101" s="19">
        <f t="shared" si="104"/>
        <v>8.5098341680873935E-2</v>
      </c>
      <c r="AJ101" s="112">
        <f>AJ106+AJ111+AJ116+AJ121+AJ126+AJ131+AJ136+AJ141+AJ146+AJ151+AJ156+AJ161+AJ166+AJ171+AJ176+AJ181+AJ186</f>
        <v>27467.139999999996</v>
      </c>
      <c r="AK101" s="19">
        <f t="shared" si="105"/>
        <v>2.1109083798400929E-2</v>
      </c>
      <c r="AL101" s="112">
        <f>AL106+AL111+AL116+AL121+AL126+AL131+AL136+AL141+AL146+AL151+AL156+AL161+AL166+AL171+AL176+AL181+AL186</f>
        <v>28395.26</v>
      </c>
      <c r="AM101" s="19">
        <f t="shared" si="106"/>
        <v>-1.6271643038232475E-2</v>
      </c>
      <c r="AN101" s="112">
        <f>AN106+AN111+AN116+AN121+AN126+AN131+AN136+AN141+AN146+AN151+AN156+AN161+AN166+AN171+AN176+AN181+AN186</f>
        <v>28034.410000000007</v>
      </c>
      <c r="AO101" s="19">
        <f t="shared" si="107"/>
        <v>-5.3053430731097806E-2</v>
      </c>
      <c r="AP101" s="112">
        <f>AP106+AP111+AP116+AP121+AP126+AP131+AP136+AP141+AP146+AP151+AP156+AP161+AP166+AP171+AP176+AP181+AP186</f>
        <v>27939.59</v>
      </c>
      <c r="AQ101" s="19">
        <f t="shared" si="108"/>
        <v>-3.9909295182053883E-2</v>
      </c>
      <c r="AR101" s="112">
        <f>AR106+AR111+AR116+AR121+AR126+AR131+AR136+AR141+AR146+AR151+AR156+AR161+AR166+AR171+AR176+AR181+AR186</f>
        <v>27005.379999999997</v>
      </c>
      <c r="AS101" s="19">
        <f t="shared" si="109"/>
        <v>-7.609193585523677E-2</v>
      </c>
      <c r="AT101" s="112">
        <f t="shared" si="110"/>
        <v>363610.75000000006</v>
      </c>
      <c r="AU101" s="19">
        <f t="shared" si="111"/>
        <v>5.2584751554789255E-2</v>
      </c>
      <c r="AV101" s="20"/>
      <c r="AW101" s="540">
        <f t="shared" si="112"/>
        <v>316216.07</v>
      </c>
      <c r="AX101" s="112">
        <f>AX106+AX111+AX116+AX121+AX126+AX131+AX136+AX141+AX146+AX151+AX156+AX161+AX166+AX171+AX176+AX181+AX186</f>
        <v>30250.059999999998</v>
      </c>
      <c r="AY101" s="19">
        <f>AX101/BY101-1</f>
        <v>0.48472818975426679</v>
      </c>
      <c r="AZ101" s="112">
        <f>AZ106+AZ111+AZ116+AZ121+AZ126+AZ131+AZ136+AZ141+AZ146+AZ151+AZ156+AZ161+AZ166+AZ171+AZ176+AZ181+AZ186</f>
        <v>26225.890000000003</v>
      </c>
      <c r="BA101" s="19">
        <f>AZ101/BZ101-1</f>
        <v>-5.7065637509860379E-2</v>
      </c>
      <c r="BB101" s="112">
        <f>BB106+BB111+BB116+BB121+BB126+BB131+BB136+BB141+BB146+BB151+BB156+BB161+BB166+BB171+BB176+BB181+BB186</f>
        <v>28797.579999999998</v>
      </c>
      <c r="BC101" s="19">
        <f>BB101/CA101-1</f>
        <v>9.2412916710620241E-3</v>
      </c>
      <c r="BD101" s="112">
        <f>BD106+BD111+BD116+BD121+BD126+BD131+BD136+BD141+BD146+BD151+BD156+BD161+BD166+BD171+BD176+BD181+BD186</f>
        <v>30134.55</v>
      </c>
      <c r="BE101" s="19">
        <f>BD101/CB101-1</f>
        <v>-2.1908791267642669E-2</v>
      </c>
      <c r="BF101" s="112">
        <f>BF106+BF111+BF116+BF121+BF126+BF131+BF136+BF141+BF146+BF151+BF156+BF161+BF166+BF171+BF176+BF181+BF186</f>
        <v>29937.899999999998</v>
      </c>
      <c r="BG101" s="19">
        <f>BF101/CC101-1</f>
        <v>-1.5109620330037155E-2</v>
      </c>
      <c r="BH101" s="112">
        <f>BH106+BH111+BH116+BH121+BH126+BH131+BH136+BH141+BH146+BH151+BH156+BH161+BH166+BH171+BH176+BH181+BH186</f>
        <v>28485.370000000003</v>
      </c>
      <c r="BI101" s="19">
        <f>BH101/CD101-1</f>
        <v>-3.0072965758972892E-2</v>
      </c>
      <c r="BJ101" s="112">
        <f>BJ106+BJ111+BJ116+BJ121+BJ126+BJ131+BJ136+BJ141+BJ146+BJ151+BJ156+BJ161+BJ166+BJ171+BJ176+BJ181+BJ186</f>
        <v>27914.409999999996</v>
      </c>
      <c r="BK101" s="19">
        <f>BJ101/CE101-1</f>
        <v>-1.73632745534128E-2</v>
      </c>
      <c r="BL101" s="112">
        <f>BL106+BL111+BL116+BL121+BL126+BL131+BL136+BL141+BL146+BL151+BL156+BL161+BL166+BL171+BL176+BL181+BL186</f>
        <v>26899.319999999996</v>
      </c>
      <c r="BM101" s="19">
        <f>BL101/CF101-1</f>
        <v>-3.9689322717526787E-2</v>
      </c>
      <c r="BN101" s="112">
        <f>BN106+BN111+BN116+BN121+BN126+BN131+BN136+BN141+BN146+BN151+BN156+BN161+BN166+BN171+BN176+BN181+BN186</f>
        <v>28864.939999999995</v>
      </c>
      <c r="BO101" s="19">
        <f>BN101/CG101-1</f>
        <v>9.9437593288345116E-3</v>
      </c>
      <c r="BP101" s="112">
        <f>BP106+BP111+BP116+BP121+BP126+BP131+BP136+BP141+BP146+BP151+BP156+BP161+BP166+BP171+BP176+BP181+BP186</f>
        <v>29605.06</v>
      </c>
      <c r="BQ101" s="19">
        <f>BP101/CH101-1</f>
        <v>-4.7615891930599674E-2</v>
      </c>
      <c r="BR101" s="112">
        <f>BR106+BR111+BR116+BR121+BR126+BR131+BR136+BR141+BR146+BR151+BR156+BR161+BR166+BR171+BR176+BR181+BR186</f>
        <v>29100.989999999998</v>
      </c>
      <c r="BS101" s="19">
        <f>BR101/CI101-1</f>
        <v>-9.0552568960958979E-2</v>
      </c>
      <c r="BT101" s="112">
        <f>BT106+BT111+BT116+BT121+BT126+BT131+BT136+BT141+BT146+BT151+BT156+BT161+BT166+BT171+BT176+BT181+BT186</f>
        <v>29229.51</v>
      </c>
      <c r="BU101" s="19">
        <f>BT101/CJ101-1</f>
        <v>-0.10707163464534597</v>
      </c>
      <c r="BV101" s="112">
        <f t="shared" si="113"/>
        <v>345445.58</v>
      </c>
      <c r="BW101" s="19">
        <f>BV101/CK101-1</f>
        <v>-7.6655050262980362E-3</v>
      </c>
      <c r="BX101" s="23"/>
      <c r="BY101" s="137">
        <v>20374.14</v>
      </c>
      <c r="BZ101" s="137">
        <v>27813.06</v>
      </c>
      <c r="CA101" s="137">
        <v>28533.89</v>
      </c>
      <c r="CB101" s="137">
        <v>30809.55</v>
      </c>
      <c r="CC101" s="137">
        <v>30397.19</v>
      </c>
      <c r="CD101" s="137">
        <v>29368.57</v>
      </c>
      <c r="CE101" s="137">
        <v>28407.66</v>
      </c>
      <c r="CF101" s="137">
        <v>28011.06</v>
      </c>
      <c r="CG101" s="137">
        <v>28580.74</v>
      </c>
      <c r="CH101" s="137">
        <v>31085.21</v>
      </c>
      <c r="CI101" s="137">
        <v>31998.54</v>
      </c>
      <c r="CJ101" s="137">
        <v>32734.44</v>
      </c>
      <c r="CK101" s="112">
        <f>BY101+BZ101+CA101+CB101+CC101+CD101+CE101+CF101+CG101+CH101+CI101+CJ101</f>
        <v>348114.05</v>
      </c>
    </row>
    <row r="102" spans="1:89" ht="28.8" customHeight="1">
      <c r="A102" s="729"/>
      <c r="B102" s="17" t="s">
        <v>655</v>
      </c>
      <c r="C102" s="112">
        <f>C107+C112+C117+C122+C127+C132+C137+C142+C147+C152+C157+C162+C167+C172+C177+C182+C187</f>
        <v>7393.31</v>
      </c>
      <c r="D102" s="19">
        <f t="shared" si="88"/>
        <v>-4.9787358190597542E-2</v>
      </c>
      <c r="E102" s="112">
        <f>E107+E112+E117+E122+E127+E132+E137+E142+E147+E152+E157+E162+E167+E172+E177+E182+E187</f>
        <v>7424.72</v>
      </c>
      <c r="F102" s="19">
        <f t="shared" si="89"/>
        <v>-2.1818550708598949E-2</v>
      </c>
      <c r="G102" s="112">
        <f>G107+G112+G117+G122+G127+G132+G137+G142+G147+G152+G157+G162+G167+G172+G177+G182+G187</f>
        <v>7017.0399999999991</v>
      </c>
      <c r="H102" s="19">
        <f t="shared" si="90"/>
        <v>-2.9480553069836546E-2</v>
      </c>
      <c r="I102" s="112">
        <f>I107+I112+I117+I122+I127+I132+I137+I142+I147+I152+I157+I162+I167+I172+I177+I182+I187</f>
        <v>6880.66</v>
      </c>
      <c r="J102" s="19">
        <f t="shared" si="91"/>
        <v>-3.2377100475467935E-2</v>
      </c>
      <c r="K102" s="112">
        <f>K107+K112+K117+K122+K127+K132+K137+K142+K147+K152+K157+K162+K167+K172+K177+K182+K187</f>
        <v>7052.9600000000009</v>
      </c>
      <c r="L102" s="19">
        <f t="shared" si="92"/>
        <v>-8.7842093487339068E-2</v>
      </c>
      <c r="M102" s="112">
        <f>M107+M112+M117+M122+M127+M132+M137+M142+M147+M152+M157+M162+M167+M172+M177+M182+M187</f>
        <v>6971.6900000000005</v>
      </c>
      <c r="N102" s="19">
        <f t="shared" si="93"/>
        <v>-4.8423112935851664E-2</v>
      </c>
      <c r="O102" s="112">
        <f>O107+O112+O117+O122+O127+O132+O137+O142+O147+O152+O157+O162+O167+O172+O177+O182+O187</f>
        <v>6814.4699999999993</v>
      </c>
      <c r="P102" s="19">
        <f t="shared" si="94"/>
        <v>-0.11900612541984601</v>
      </c>
      <c r="Q102" s="126"/>
      <c r="R102" s="126"/>
      <c r="S102" s="556">
        <f t="shared" si="95"/>
        <v>49554.850000000006</v>
      </c>
      <c r="T102" s="66">
        <f t="shared" si="96"/>
        <v>-0.17556651587082917</v>
      </c>
      <c r="U102" s="112">
        <f t="shared" si="97"/>
        <v>52505.709999999992</v>
      </c>
      <c r="V102" s="112">
        <f>V107+V112+V117+V122+V127+V132+V137+V142+V147+V152+V157+V162+V167+V172+V177+V182+V187</f>
        <v>7780.6900000000005</v>
      </c>
      <c r="W102" s="19">
        <f t="shared" si="98"/>
        <v>-0.10497545802672625</v>
      </c>
      <c r="X102" s="112">
        <f>X107+X112+X117+X122+X127+X132+X137+X142+X147+X152+X157+X162+X167+X172+X177+X182+X187</f>
        <v>7590.33</v>
      </c>
      <c r="Y102" s="19">
        <f t="shared" si="99"/>
        <v>-2.6832110836310874E-2</v>
      </c>
      <c r="Z102" s="112">
        <f>Z107+Z112+Z117+Z122+Z127+Z132+Z137+Z142+Z147+Z152+Z157+Z162+Z167+Z172+Z177+Z182+Z187</f>
        <v>7230.1900000000005</v>
      </c>
      <c r="AA102" s="19">
        <f t="shared" si="100"/>
        <v>1.9759974838119199E-2</v>
      </c>
      <c r="AB102" s="112">
        <f>AB107+AB112+AB117+AB122+AB127+AB132+AB137+AB142+AB147+AB152+AB157+AB162+AB167+AB172+AB177+AB182+AB187</f>
        <v>7110.89</v>
      </c>
      <c r="AC102" s="19">
        <f t="shared" si="101"/>
        <v>-9.0871085965914533E-3</v>
      </c>
      <c r="AD102" s="112">
        <f>AD107+AD112+AD117+AD122+AD127+AD132+AD137+AD142+AD147+AD152+AD157+AD162+AD167+AD172+AD177+AD182+AD187</f>
        <v>7732.1699999999992</v>
      </c>
      <c r="AE102" s="19">
        <f t="shared" si="102"/>
        <v>9.2764200181181256E-2</v>
      </c>
      <c r="AF102" s="112">
        <f>AF107+AF112+AF117+AF122+AF127+AF132+AF137+AF142+AF147+AF152+AF157+AF162+AF167+AF172+AF177+AF182+AF187</f>
        <v>7326.46</v>
      </c>
      <c r="AG102" s="19">
        <f t="shared" si="103"/>
        <v>5.1664097241959528E-2</v>
      </c>
      <c r="AH102" s="112">
        <f>AH107+AH112+AH117+AH122+AH127+AH132+AH137+AH142+AH147+AH152+AH157+AH162+AH167+AH172+AH177+AH182+AH187</f>
        <v>7734.98</v>
      </c>
      <c r="AI102" s="19">
        <f t="shared" si="104"/>
        <v>1.5715730174779674E-2</v>
      </c>
      <c r="AJ102" s="112">
        <f>AJ107+AJ112+AJ117+AJ122+AJ127+AJ132+AJ137+AJ142+AJ147+AJ152+AJ157+AJ162+AJ167+AJ172+AJ177+AJ182+AJ187</f>
        <v>7602.05</v>
      </c>
      <c r="AK102" s="19">
        <f t="shared" si="105"/>
        <v>4.7345144935523109E-2</v>
      </c>
      <c r="AL102" s="112">
        <f>AL107+AL112+AL117+AL122+AL127+AL132+AL137+AL142+AL147+AL152+AL157+AL162+AL167+AL172+AL177+AL182+AL187</f>
        <v>7505.9</v>
      </c>
      <c r="AM102" s="19">
        <f t="shared" si="106"/>
        <v>5.3193579165964788E-2</v>
      </c>
      <c r="AN102" s="112">
        <f>AN107+AN112+AN117+AN122+AN127+AN132+AN137+AN142+AN147+AN152+AN157+AN162+AN167+AN172+AN177+AN182+AN187</f>
        <v>7971.2500000000009</v>
      </c>
      <c r="AO102" s="19">
        <f t="shared" si="107"/>
        <v>7.5826447954090659E-2</v>
      </c>
      <c r="AP102" s="112">
        <f>AP107+AP112+AP117+AP122+AP127+AP132+AP137+AP142+AP147+AP152+AP157+AP162+AP167+AP172+AP177+AP182+AP187</f>
        <v>7440.63</v>
      </c>
      <c r="AQ102" s="19">
        <f t="shared" si="108"/>
        <v>5.1163598913324337E-2</v>
      </c>
      <c r="AR102" s="112">
        <f>AR107+AR112+AR117+AR122+AR127+AR132+AR137+AR142+AR147+AR152+AR157+AR162+AR167+AR172+AR177+AR182+AR187</f>
        <v>7698.5899999999983</v>
      </c>
      <c r="AS102" s="19">
        <f t="shared" si="109"/>
        <v>9.5360795406040477E-2</v>
      </c>
      <c r="AT102" s="112">
        <f t="shared" si="110"/>
        <v>90724.12999999999</v>
      </c>
      <c r="AU102" s="19">
        <f t="shared" si="111"/>
        <v>2.7242192006965427E-2</v>
      </c>
      <c r="AV102" s="20"/>
      <c r="AW102" s="540">
        <f t="shared" si="112"/>
        <v>81289.790000000008</v>
      </c>
      <c r="AX102" s="112">
        <f>AX107+AX112+AX117+AX122+AX127+AX132+AX137+AX142+AX147+AX152+AX157+AX162+AX167+AX172+AX177+AX182+AX187</f>
        <v>8693.2699999999986</v>
      </c>
      <c r="AY102" s="19">
        <f>AX102/BY102-1</f>
        <v>4.8976878096575582E-2</v>
      </c>
      <c r="AZ102" s="112">
        <f>AZ107+AZ112+AZ117+AZ122+AZ127+AZ132+AZ137+AZ142+AZ147+AZ152+AZ157+AZ162+AZ167+AZ172+AZ177+AZ182+AZ187</f>
        <v>7799.6099999999988</v>
      </c>
      <c r="BA102" s="19">
        <f>AZ102/BZ102-1</f>
        <v>-4.720131932567817E-2</v>
      </c>
      <c r="BB102" s="112">
        <f>BB107+BB112+BB117+BB122+BB127+BB132+BB137+BB142+BB147+BB152+BB157+BB162+BB167+BB172+BB177+BB182+BB187</f>
        <v>7090.09</v>
      </c>
      <c r="BC102" s="19">
        <f>BB102/CA102-1</f>
        <v>-8.777218525323327E-2</v>
      </c>
      <c r="BD102" s="112">
        <f>BD107+BD112+BD117+BD122+BD127+BD132+BD137+BD142+BD147+BD152+BD157+BD162+BD167+BD172+BD177+BD182+BD187</f>
        <v>7176.1</v>
      </c>
      <c r="BE102" s="19">
        <f>BD102/CB102-1</f>
        <v>-0.12138891099534133</v>
      </c>
      <c r="BF102" s="112">
        <f>BF107+BF112+BF117+BF122+BF127+BF132+BF137+BF142+BF147+BF152+BF157+BF162+BF167+BF172+BF177+BF182+BF187</f>
        <v>7075.7899999999991</v>
      </c>
      <c r="BG102" s="19">
        <f>BF102/CC102-1</f>
        <v>-0.14400726816981979</v>
      </c>
      <c r="BH102" s="112">
        <f>BH107+BH112+BH117+BH122+BH127+BH132+BH137+BH142+BH147+BH152+BH157+BH162+BH167+BH172+BH177+BH182+BH187</f>
        <v>6966.54</v>
      </c>
      <c r="BI102" s="19">
        <f>BH102/CD102-1</f>
        <v>-0.13059094267286997</v>
      </c>
      <c r="BJ102" s="112">
        <f>BJ107+BJ112+BJ117+BJ122+BJ127+BJ132+BJ137+BJ142+BJ147+BJ152+BJ157+BJ162+BJ167+BJ172+BJ177+BJ182+BJ187</f>
        <v>7615.3</v>
      </c>
      <c r="BK102" s="19">
        <f>BJ102/CE102-1</f>
        <v>-7.3106668257071017E-2</v>
      </c>
      <c r="BL102" s="112">
        <f>BL107+BL112+BL117+BL122+BL127+BL132+BL137+BL142+BL147+BL152+BL157+BL162+BL167+BL172+BL177+BL182+BL187</f>
        <v>7258.4</v>
      </c>
      <c r="BM102" s="19">
        <f>BL102/CF102-1</f>
        <v>-0.11609691466871908</v>
      </c>
      <c r="BN102" s="112">
        <f>BN107+BN112+BN117+BN122+BN127+BN132+BN137+BN142+BN147+BN152+BN157+BN162+BN167+BN172+BN177+BN182+BN187</f>
        <v>7126.8000000000011</v>
      </c>
      <c r="BO102" s="19">
        <f>BN102/CG102-1</f>
        <v>-0.10703031320597256</v>
      </c>
      <c r="BP102" s="112">
        <f>BP107+BP112+BP117+BP122+BP127+BP132+BP137+BP142+BP147+BP152+BP157+BP162+BP167+BP172+BP177+BP182+BP187</f>
        <v>7409.4200000000019</v>
      </c>
      <c r="BQ102" s="19">
        <f>BP102/CH102-1</f>
        <v>-0.1014157750865301</v>
      </c>
      <c r="BR102" s="112">
        <f>BR107+BR112+BR117+BR122+BR127+BR132+BR137+BR142+BR147+BR152+BR157+BR162+BR167+BR172+BR177+BR182+BR187</f>
        <v>7078.4700000000012</v>
      </c>
      <c r="BS102" s="19">
        <f>BR102/CI102-1</f>
        <v>-9.7974974863997866E-2</v>
      </c>
      <c r="BT102" s="112">
        <f>BT107+BT112+BT117+BT122+BT127+BT132+BT137+BT142+BT147+BT152+BT157+BT162+BT167+BT172+BT177+BT182+BT187</f>
        <v>7028.36</v>
      </c>
      <c r="BU102" s="19">
        <f>BT102/CJ102-1</f>
        <v>-0.11959293906612378</v>
      </c>
      <c r="BV102" s="112">
        <f t="shared" si="113"/>
        <v>88318.150000000009</v>
      </c>
      <c r="BW102" s="19">
        <f>BV102/CK102-1</f>
        <v>-9.1163032117336895E-2</v>
      </c>
      <c r="BX102" s="23"/>
      <c r="BY102" s="137">
        <v>8287.3799999999992</v>
      </c>
      <c r="BZ102" s="137">
        <v>8186</v>
      </c>
      <c r="CA102" s="137">
        <v>7772.28</v>
      </c>
      <c r="CB102" s="137">
        <v>8167.55</v>
      </c>
      <c r="CC102" s="137">
        <v>8266.18</v>
      </c>
      <c r="CD102" s="137">
        <v>8012.96</v>
      </c>
      <c r="CE102" s="137">
        <v>8215.94</v>
      </c>
      <c r="CF102" s="137">
        <v>8211.76</v>
      </c>
      <c r="CG102" s="137">
        <v>7981.01</v>
      </c>
      <c r="CH102" s="137">
        <v>8245.66</v>
      </c>
      <c r="CI102" s="137">
        <v>7847.31</v>
      </c>
      <c r="CJ102" s="137">
        <v>7983.0799999999899</v>
      </c>
      <c r="CK102" s="112">
        <f>BY102+BZ102+CA102+CB102+CC102+CD102+CE102+CF102+CG102+CH102+CI102+CJ102</f>
        <v>97177.109999999986</v>
      </c>
    </row>
    <row r="103" spans="1:89" ht="28.8" customHeight="1">
      <c r="A103" s="731"/>
      <c r="B103" s="17" t="s">
        <v>656</v>
      </c>
      <c r="C103" s="112">
        <f>C108+C113+C118+C123+C128+C133+C138+C143+C148+C153+C158+C163+C168+C173+C178+C183+C188</f>
        <v>4600.03</v>
      </c>
      <c r="D103" s="19">
        <f t="shared" si="88"/>
        <v>0.69865032034120444</v>
      </c>
      <c r="E103" s="112">
        <f>E108+E113+E118+E123+E128+E133+E138+E143+E148+E153+E158+E163+E168+E173+E178+E183+E188</f>
        <v>3971.7399999999975</v>
      </c>
      <c r="F103" s="19">
        <f t="shared" si="89"/>
        <v>0.53963103807851209</v>
      </c>
      <c r="G103" s="112">
        <f>G108+G113+G118+G123+G128+G133+G138+G143+G148+G153+G158+G163+G168+G173+G178+G183+G188</f>
        <v>4740.569999999997</v>
      </c>
      <c r="H103" s="19">
        <f t="shared" si="90"/>
        <v>0.64030726112004732</v>
      </c>
      <c r="I103" s="112">
        <f>I108+I113+I118+I123+I128+I133+I138+I143+I148+I153+I158+I163+I168+I173+I178+I183+I188</f>
        <v>4626.3900000000058</v>
      </c>
      <c r="J103" s="19">
        <f t="shared" si="91"/>
        <v>0.43552325779836987</v>
      </c>
      <c r="K103" s="112">
        <f>K108+K113+K118+K123+K128+K133+K138+K143+K148+K153+K158+K163+K168+K173+K178+K183+K188</f>
        <v>5032.3099999999868</v>
      </c>
      <c r="L103" s="19">
        <f t="shared" si="92"/>
        <v>0.39467937099178441</v>
      </c>
      <c r="M103" s="112">
        <f>M108+M113+M118+M123+M128+M133+M138+M143+M148+M153+M158+M163+M168+M173+M178+M183+M188</f>
        <v>5191.1599999999908</v>
      </c>
      <c r="N103" s="19">
        <f t="shared" si="93"/>
        <v>0.50273268335610588</v>
      </c>
      <c r="O103" s="112">
        <f>O108+O113+O118+O123+O128+O133+O138+O143+O148+O153+O158+O163+O168+O173+O178+O183+O188</f>
        <v>5642.4099999999935</v>
      </c>
      <c r="P103" s="19">
        <f t="shared" si="94"/>
        <v>0.5257261680069647</v>
      </c>
      <c r="Q103" s="126"/>
      <c r="R103" s="126"/>
      <c r="S103" s="556">
        <f t="shared" si="95"/>
        <v>33804.609999999971</v>
      </c>
      <c r="T103" s="66">
        <f t="shared" si="96"/>
        <v>0.3082800901119509</v>
      </c>
      <c r="U103" s="112">
        <f t="shared" si="97"/>
        <v>22161.439999999999</v>
      </c>
      <c r="V103" s="112">
        <f>V108+V113+V118+V123+V128+V133+V138+V143+V148+V153+V158+V163+V168+V173+V178+V183+V188</f>
        <v>2708.0500000000006</v>
      </c>
      <c r="W103" s="19">
        <f t="shared" si="98"/>
        <v>-0.23336824821650992</v>
      </c>
      <c r="X103" s="112">
        <f>X108+X113+X118+X123+X128+X133+X138+X143+X148+X153+X158+X163+X168+X173+X178+X183+X188</f>
        <v>2579.6700000000014</v>
      </c>
      <c r="Y103" s="19">
        <f t="shared" si="99"/>
        <v>0.14868974730045714</v>
      </c>
      <c r="Z103" s="112">
        <f>Z108+Z113+Z118+Z123+Z128+Z133+Z138+Z143+Z148+Z153+Z158+Z163+Z168+Z173+Z178+Z183+Z188</f>
        <v>2890.0500000000025</v>
      </c>
      <c r="AA103" s="19">
        <f t="shared" si="100"/>
        <v>2.6299809303305777E-2</v>
      </c>
      <c r="AB103" s="112">
        <f>AB108+AB113+AB118+AB123+AB128+AB133+AB138+AB143+AB148+AB153+AB158+AB163+AB168+AB173+AB178+AB183+AB188</f>
        <v>3222.7899999999981</v>
      </c>
      <c r="AC103" s="19">
        <f t="shared" si="101"/>
        <v>-1.1777139332851405E-3</v>
      </c>
      <c r="AD103" s="112">
        <f>AD108+AD113+AD118+AD123+AD128+AD133+AD138+AD143+AD148+AD153+AD158+AD163+AD168+AD173+AD178+AD183+AD188</f>
        <v>3608.2200000000075</v>
      </c>
      <c r="AE103" s="19">
        <f t="shared" si="102"/>
        <v>9.5039240560112814E-2</v>
      </c>
      <c r="AF103" s="112">
        <f>AF108+AF113+AF118+AF123+AF128+AF133+AF138+AF143+AF148+AF153+AF158+AF163+AF168+AF173+AF178+AF183+AF188</f>
        <v>3454.4799999999937</v>
      </c>
      <c r="AG103" s="19">
        <f t="shared" si="103"/>
        <v>2.3851943846364687E-3</v>
      </c>
      <c r="AH103" s="112">
        <f>AH108+AH113+AH118+AH123+AH128+AH133+AH138+AH143+AH148+AH153+AH158+AH163+AH168+AH173+AH178+AH183+AH188</f>
        <v>3698.179999999998</v>
      </c>
      <c r="AI103" s="19">
        <f t="shared" si="104"/>
        <v>-3.3946078111246614E-2</v>
      </c>
      <c r="AJ103" s="112">
        <f>AJ108+AJ113+AJ118+AJ123+AJ128+AJ133+AJ138+AJ143+AJ148+AJ153+AJ158+AJ163+AJ168+AJ173+AJ178+AJ183+AJ188</f>
        <v>3677.5299999999852</v>
      </c>
      <c r="AK103" s="19">
        <f t="shared" si="105"/>
        <v>-4.0823672096089281E-2</v>
      </c>
      <c r="AL103" s="112">
        <f>AL108+AL113+AL118+AL123+AL128+AL133+AL138+AL143+AL148+AL153+AL158+AL163+AL168+AL173+AL178+AL183+AL188</f>
        <v>3395.9899999999971</v>
      </c>
      <c r="AM103" s="19">
        <f t="shared" si="106"/>
        <v>-5.1809970543481132E-2</v>
      </c>
      <c r="AN103" s="112">
        <f>AN108+AN113+AN118+AN123+AN128+AN133+AN138+AN143+AN148+AN153+AN158+AN163+AN168+AN173+AN178+AN183+AN188</f>
        <v>4115.2599999999939</v>
      </c>
      <c r="AO103" s="19">
        <f t="shared" si="107"/>
        <v>0.12599698476237631</v>
      </c>
      <c r="AP103" s="112">
        <f>AP108+AP113+AP118+AP123+AP128+AP133+AP138+AP143+AP148+AP153+AP158+AP163+AP168+AP173+AP178+AP183+AP188</f>
        <v>3865.6899999999996</v>
      </c>
      <c r="AQ103" s="19">
        <f t="shared" si="108"/>
        <v>4.7765797704811597E-2</v>
      </c>
      <c r="AR103" s="112">
        <f>AR108+AR113+AR118+AR123+AR128+AR133+AR138+AR143+AR148+AR153+AR158+AR163+AR168+AR173+AR178+AR183+AR188</f>
        <v>4441.4400000000178</v>
      </c>
      <c r="AS103" s="19">
        <f t="shared" si="109"/>
        <v>0.13790585600934824</v>
      </c>
      <c r="AT103" s="112">
        <f t="shared" si="110"/>
        <v>41657.349999999991</v>
      </c>
      <c r="AU103" s="19">
        <f t="shared" si="111"/>
        <v>1.4716764937575899E-2</v>
      </c>
      <c r="AV103" s="20"/>
      <c r="AW103" s="540">
        <f t="shared" si="112"/>
        <v>37150.009999999995</v>
      </c>
      <c r="AX103" s="112">
        <f>AX108+AX113+AX118+AX123+AX128+AX133+AX138+AX143+AX148+AX153+AX158+AX163+AX168+AX173+AX178+AX183+AX188</f>
        <v>3532.4000000000005</v>
      </c>
      <c r="AY103" s="19">
        <f>AX103/BY103-1</f>
        <v>0.65841154183822503</v>
      </c>
      <c r="AZ103" s="112">
        <f>AZ108+AZ113+AZ118+AZ123+AZ128+AZ133+AZ138+AZ143+AZ148+AZ153+AZ158+AZ163+AZ168+AZ173+AZ178+AZ183+AZ188</f>
        <v>2245.75</v>
      </c>
      <c r="BA103" s="19">
        <f>AZ103/BZ103-1</f>
        <v>-1.5902438169357214E-2</v>
      </c>
      <c r="BB103" s="112">
        <f>BB108+BB113+BB118+BB123+BB128+BB133+BB138+BB143+BB148+BB153+BB158+BB163+BB168+BB173+BB178+BB183+BB188</f>
        <v>2815.989999999987</v>
      </c>
      <c r="BC103" s="19">
        <f>BB103/CA103-1</f>
        <v>0.20211480749445543</v>
      </c>
      <c r="BD103" s="112">
        <f>BD108+BD113+BD118+BD123+BD128+BD133+BD138+BD143+BD148+BD153+BD158+BD163+BD168+BD173+BD178+BD183+BD188</f>
        <v>3226.5899999999965</v>
      </c>
      <c r="BE103" s="19">
        <f>BD103/CB103-1</f>
        <v>0.30975847371625598</v>
      </c>
      <c r="BF103" s="112">
        <f>BF108+BF113+BF118+BF123+BF128+BF133+BF138+BF143+BF148+BF153+BF158+BF163+BF168+BF173+BF178+BF183+BF188</f>
        <v>3295.0600000000018</v>
      </c>
      <c r="BG103" s="19">
        <f>BF103/CC103-1</f>
        <v>0.28387297876485551</v>
      </c>
      <c r="BH103" s="112">
        <f>BH108+BH113+BH118+BH123+BH128+BH133+BH138+BH143+BH148+BH153+BH158+BH163+BH168+BH173+BH178+BH183+BH188</f>
        <v>3446.2599999999961</v>
      </c>
      <c r="BI103" s="19">
        <f>BH103/CD103-1</f>
        <v>0.29486114920589457</v>
      </c>
      <c r="BJ103" s="112">
        <f>BJ108+BJ113+BJ118+BJ123+BJ128+BJ133+BJ138+BJ143+BJ148+BJ153+BJ158+BJ163+BJ168+BJ173+BJ178+BJ183+BJ188</f>
        <v>3828.1300000000047</v>
      </c>
      <c r="BK103" s="19">
        <f>BJ103/CE103-1</f>
        <v>0.33663290281807834</v>
      </c>
      <c r="BL103" s="112">
        <f>BL108+BL113+BL118+BL123+BL128+BL133+BL138+BL143+BL148+BL153+BL158+BL163+BL168+BL173+BL178+BL183+BL188</f>
        <v>3834.0499999999961</v>
      </c>
      <c r="BM103" s="19">
        <f>BL103/CF103-1</f>
        <v>0.33259069770674921</v>
      </c>
      <c r="BN103" s="112">
        <f>BN108+BN113+BN118+BN123+BN128+BN133+BN138+BN143+BN148+BN153+BN158+BN163+BN168+BN173+BN178+BN183+BN188</f>
        <v>3581.550000000002</v>
      </c>
      <c r="BO103" s="19">
        <f>BN103/CG103-1</f>
        <v>0.29493242510358653</v>
      </c>
      <c r="BP103" s="112">
        <f>BP108+BP113+BP118+BP123+BP128+BP133+BP138+BP143+BP148+BP153+BP158+BP163+BP168+BP173+BP178+BP183+BP188</f>
        <v>3654.7700000000036</v>
      </c>
      <c r="BQ103" s="19">
        <f>BP103/CH103-1</f>
        <v>0.29407203353822764</v>
      </c>
      <c r="BR103" s="112">
        <f>BR108+BR113+BR118+BR123+BR128+BR133+BR138+BR143+BR148+BR153+BR158+BR163+BR168+BR173+BR178+BR183+BR188</f>
        <v>3689.4600000000055</v>
      </c>
      <c r="BS103" s="19">
        <f>BR103/CI103-1</f>
        <v>0.28092906988855515</v>
      </c>
      <c r="BT103" s="112">
        <f>BT108+BT113+BT118+BT123+BT128+BT133+BT138+BT143+BT148+BT153+BT158+BT163+BT168+BT173+BT178+BT183+BT188</f>
        <v>3903.1700000000087</v>
      </c>
      <c r="BU103" s="19">
        <f>BT103/CJ103-1</f>
        <v>0.25078350819399242</v>
      </c>
      <c r="BV103" s="112">
        <f t="shared" si="113"/>
        <v>41053.18</v>
      </c>
      <c r="BW103" s="19">
        <f>BV103/CK103-1</f>
        <v>0.29186856121849836</v>
      </c>
      <c r="BX103" s="23"/>
      <c r="BY103" s="137">
        <v>2129.9899999999998</v>
      </c>
      <c r="BZ103" s="137">
        <v>2282.04</v>
      </c>
      <c r="CA103" s="137">
        <v>2342.5300000000002</v>
      </c>
      <c r="CB103" s="137">
        <v>2463.5</v>
      </c>
      <c r="CC103" s="137">
        <v>2566.5</v>
      </c>
      <c r="CD103" s="137">
        <v>2661.49</v>
      </c>
      <c r="CE103" s="137">
        <v>2864.01</v>
      </c>
      <c r="CF103" s="137">
        <v>2877.14</v>
      </c>
      <c r="CG103" s="137">
        <v>2765.82</v>
      </c>
      <c r="CH103" s="137">
        <v>2824.24</v>
      </c>
      <c r="CI103" s="137">
        <v>2880.3</v>
      </c>
      <c r="CJ103" s="137">
        <v>3120.58</v>
      </c>
      <c r="CK103" s="112">
        <f>BY103+BZ103+CA103+CB103+CC103+CD103+CE103+CF103+CG103+CH103+CI103+CJ103</f>
        <v>31778.139999999992</v>
      </c>
    </row>
    <row r="104" spans="1:89" s="13" customFormat="1" ht="28.8" customHeight="1">
      <c r="A104" s="732" t="s">
        <v>87</v>
      </c>
      <c r="B104" s="17" t="s">
        <v>652</v>
      </c>
      <c r="C104" s="112">
        <f>C105+C106+C107+C108</f>
        <v>16223.315500000001</v>
      </c>
      <c r="D104" s="19">
        <f t="shared" si="88"/>
        <v>0.24819465192038104</v>
      </c>
      <c r="E104" s="112">
        <f>E105+E106+E107+E108</f>
        <v>14192.4661</v>
      </c>
      <c r="F104" s="19">
        <f t="shared" si="89"/>
        <v>-6.6140635543399107E-4</v>
      </c>
      <c r="G104" s="112">
        <f>G105+G106+G107+G108</f>
        <v>19555.153699999999</v>
      </c>
      <c r="H104" s="19">
        <f t="shared" si="90"/>
        <v>3.9412766480011463E-3</v>
      </c>
      <c r="I104" s="112">
        <f>I105+I106+I107+I108</f>
        <v>22085.238400000002</v>
      </c>
      <c r="J104" s="19">
        <f t="shared" si="91"/>
        <v>-3.5086358532864126E-2</v>
      </c>
      <c r="K104" s="112">
        <f>K105+K106+K107+K108</f>
        <v>21521.852200000001</v>
      </c>
      <c r="L104" s="19">
        <f t="shared" si="92"/>
        <v>6.5010789333105112E-2</v>
      </c>
      <c r="M104" s="112">
        <f>M105+M106+M107+M108</f>
        <v>19895.284</v>
      </c>
      <c r="N104" s="19">
        <f t="shared" si="93"/>
        <v>7.2424639985125827E-2</v>
      </c>
      <c r="O104" s="112">
        <f>O105+O106+O107+O108</f>
        <v>19940.427599999999</v>
      </c>
      <c r="P104" s="19">
        <f t="shared" si="94"/>
        <v>2.372844346357339E-2</v>
      </c>
      <c r="Q104" s="126"/>
      <c r="R104" s="126"/>
      <c r="S104" s="556">
        <f t="shared" si="95"/>
        <v>133413.73750000002</v>
      </c>
      <c r="T104" s="66">
        <f t="shared" si="96"/>
        <v>-8.7813092478831623E-2</v>
      </c>
      <c r="U104" s="112">
        <f t="shared" si="97"/>
        <v>127804.0047</v>
      </c>
      <c r="V104" s="112">
        <f>V105+V106+V107+V108</f>
        <v>12997.424299999999</v>
      </c>
      <c r="W104" s="19">
        <f t="shared" si="98"/>
        <v>0.61994766881099705</v>
      </c>
      <c r="X104" s="112">
        <f>X105+X106+X107+X108</f>
        <v>14201.859299999998</v>
      </c>
      <c r="Y104" s="19">
        <f t="shared" si="99"/>
        <v>0.5725135396451233</v>
      </c>
      <c r="Z104" s="112">
        <f>Z105+Z106+Z107+Z108</f>
        <v>19478.383999999998</v>
      </c>
      <c r="AA104" s="19">
        <f t="shared" si="100"/>
        <v>0.55168029929839602</v>
      </c>
      <c r="AB104" s="112">
        <f>AB105+AB106+AB107+AB108</f>
        <v>22888.305700000001</v>
      </c>
      <c r="AC104" s="19">
        <f t="shared" si="101"/>
        <v>0.54583253221897987</v>
      </c>
      <c r="AD104" s="112">
        <f>AD105+AD106+AD107+AD108</f>
        <v>20208.107199999999</v>
      </c>
      <c r="AE104" s="19">
        <f t="shared" si="102"/>
        <v>0.46690245575793243</v>
      </c>
      <c r="AF104" s="112">
        <f>AF105+AF106+AF107+AF108</f>
        <v>18551.684900000004</v>
      </c>
      <c r="AG104" s="19">
        <f t="shared" si="103"/>
        <v>0.57554723594961188</v>
      </c>
      <c r="AH104" s="112">
        <f>AH105+AH106+AH107+AH108</f>
        <v>19478.239299999997</v>
      </c>
      <c r="AI104" s="19">
        <f t="shared" si="104"/>
        <v>0.57940556504068375</v>
      </c>
      <c r="AJ104" s="112">
        <f>AJ105+AJ106+AJ107+AJ108</f>
        <v>18453.013900000002</v>
      </c>
      <c r="AK104" s="19">
        <f t="shared" si="105"/>
        <v>0.6856885786924618</v>
      </c>
      <c r="AL104" s="112">
        <f>AL105+AL106+AL107+AL108</f>
        <v>19973.3894</v>
      </c>
      <c r="AM104" s="19">
        <f t="shared" si="106"/>
        <v>0.74384921632387102</v>
      </c>
      <c r="AN104" s="112">
        <f>AN105+AN106+AN107+AN108</f>
        <v>21606.9097</v>
      </c>
      <c r="AO104" s="19">
        <f t="shared" si="107"/>
        <v>5.2152849488903419E-2</v>
      </c>
      <c r="AP104" s="112">
        <f>AP105+AP106+AP107+AP108</f>
        <v>21386.1168</v>
      </c>
      <c r="AQ104" s="19">
        <f t="shared" si="108"/>
        <v>0.13033543051887286</v>
      </c>
      <c r="AR104" s="112">
        <f>AR105+AR106+AR107+AR108</f>
        <v>18833.626</v>
      </c>
      <c r="AS104" s="19">
        <f t="shared" si="109"/>
        <v>0.25553716618474343</v>
      </c>
      <c r="AT104" s="112">
        <f t="shared" si="110"/>
        <v>228057.06049999996</v>
      </c>
      <c r="AU104" s="19">
        <f t="shared" si="111"/>
        <v>0.43292734751707584</v>
      </c>
      <c r="AV104" s="20"/>
      <c r="AW104" s="540">
        <f t="shared" si="112"/>
        <v>144154.20419999998</v>
      </c>
      <c r="AX104" s="540">
        <f>AX105+AX106+AX107+AX108</f>
        <v>8023.3605999999972</v>
      </c>
      <c r="AY104" s="20"/>
      <c r="AZ104" s="540">
        <f>AZ105+AZ106+AZ107+AZ108</f>
        <v>9031.3112999999994</v>
      </c>
      <c r="BA104" s="20"/>
      <c r="BB104" s="540">
        <f>BB105+BB106+BB107+BB108</f>
        <v>12553.090999999999</v>
      </c>
      <c r="BC104" s="20"/>
      <c r="BD104" s="540">
        <f>BD105+BD106+BD107+BD108</f>
        <v>14806.458800000002</v>
      </c>
      <c r="BE104" s="20"/>
      <c r="BF104" s="540">
        <f>BF105+BF106+BF107+BF108</f>
        <v>13776.040199999999</v>
      </c>
      <c r="BG104" s="20"/>
      <c r="BH104" s="540">
        <f>BH105+BH106+BH107+BH108</f>
        <v>11774.7564</v>
      </c>
      <c r="BI104" s="20"/>
      <c r="BJ104" s="540">
        <f>BJ105+BJ106+BJ107+BJ108</f>
        <v>12332.639399999998</v>
      </c>
      <c r="BK104" s="20"/>
      <c r="BL104" s="540">
        <f>BL105+BL106+BL107+BL108</f>
        <v>10946.870099999996</v>
      </c>
      <c r="BM104" s="20"/>
      <c r="BN104" s="540">
        <f>BN105+BN106+BN107+BN108</f>
        <v>11453.621799999997</v>
      </c>
      <c r="BO104" s="20"/>
      <c r="BP104" s="540">
        <f>BP105+BP106+BP107+BP108</f>
        <v>20535.9038</v>
      </c>
      <c r="BQ104" s="20"/>
      <c r="BR104" s="540">
        <f>BR105+BR106+BR107+BR108</f>
        <v>18920.150800000003</v>
      </c>
      <c r="BS104" s="20"/>
      <c r="BT104" s="540">
        <f>BT105+BT106+BT107+BT108</f>
        <v>15000.452800000001</v>
      </c>
      <c r="BU104" s="20"/>
      <c r="BV104" s="540">
        <f t="shared" si="113"/>
        <v>159154.65699999998</v>
      </c>
      <c r="BW104" s="20"/>
      <c r="BX104" s="22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</row>
    <row r="105" spans="1:89" ht="28.8" customHeight="1">
      <c r="A105" s="597"/>
      <c r="B105" s="17" t="s">
        <v>653</v>
      </c>
      <c r="C105" s="112">
        <f>班线包车!C9</f>
        <v>15634.2955</v>
      </c>
      <c r="D105" s="19">
        <f t="shared" si="88"/>
        <v>0.25303978026358265</v>
      </c>
      <c r="E105" s="112">
        <f>班线包车!E9</f>
        <v>13762.8961</v>
      </c>
      <c r="F105" s="19">
        <f t="shared" si="89"/>
        <v>3.0293566382084691E-3</v>
      </c>
      <c r="G105" s="112">
        <f>班线包车!G9</f>
        <v>18904.2637</v>
      </c>
      <c r="H105" s="19">
        <f t="shared" si="90"/>
        <v>2.2293088181482013E-3</v>
      </c>
      <c r="I105" s="112">
        <f>班线包车!I9</f>
        <v>21448.608400000001</v>
      </c>
      <c r="J105" s="19">
        <f t="shared" si="91"/>
        <v>-3.7261834151716133E-2</v>
      </c>
      <c r="K105" s="112">
        <f>班线包车!K9</f>
        <v>20903.512200000001</v>
      </c>
      <c r="L105" s="19">
        <f t="shared" si="92"/>
        <v>6.4352734401461165E-2</v>
      </c>
      <c r="M105" s="112">
        <f>班线包车!M9</f>
        <v>19301.074000000001</v>
      </c>
      <c r="N105" s="19">
        <f t="shared" si="93"/>
        <v>7.2153534241614636E-2</v>
      </c>
      <c r="O105" s="112">
        <f>班线包车!O9</f>
        <v>19436.177599999999</v>
      </c>
      <c r="P105" s="19">
        <f t="shared" si="94"/>
        <v>2.3671707375108486E-2</v>
      </c>
      <c r="Q105" s="126"/>
      <c r="R105" s="126"/>
      <c r="S105" s="556">
        <f t="shared" si="95"/>
        <v>129390.82749999998</v>
      </c>
      <c r="T105" s="66">
        <f t="shared" si="96"/>
        <v>-8.848828609550663E-2</v>
      </c>
      <c r="U105" s="112">
        <f t="shared" si="97"/>
        <v>123967.9247</v>
      </c>
      <c r="V105" s="112">
        <f>班线包车!V9</f>
        <v>12477.094300000001</v>
      </c>
      <c r="W105" s="19">
        <f t="shared" si="98"/>
        <v>0.6957963921304009</v>
      </c>
      <c r="X105" s="112">
        <f>班线包车!X9</f>
        <v>13721.329299999999</v>
      </c>
      <c r="Y105" s="19">
        <f t="shared" si="99"/>
        <v>0.59685120509795864</v>
      </c>
      <c r="Z105" s="112">
        <f>班线包车!Z9</f>
        <v>18862.214</v>
      </c>
      <c r="AA105" s="19">
        <f t="shared" si="100"/>
        <v>0.59452652981554088</v>
      </c>
      <c r="AB105" s="112">
        <f>班线包车!AB9</f>
        <v>22278.755700000002</v>
      </c>
      <c r="AC105" s="19">
        <f t="shared" si="101"/>
        <v>0.57984084384437651</v>
      </c>
      <c r="AD105" s="112">
        <f>班线包车!AD9</f>
        <v>19639.647199999999</v>
      </c>
      <c r="AE105" s="19">
        <f t="shared" si="102"/>
        <v>0.49965271420407831</v>
      </c>
      <c r="AF105" s="112">
        <f>班线包车!AF9</f>
        <v>18002.154900000001</v>
      </c>
      <c r="AG105" s="19">
        <f t="shared" si="103"/>
        <v>0.61426558936542963</v>
      </c>
      <c r="AH105" s="112">
        <f>班线包车!AH9</f>
        <v>18986.729299999999</v>
      </c>
      <c r="AI105" s="19">
        <f t="shared" si="104"/>
        <v>0.61465243436880468</v>
      </c>
      <c r="AJ105" s="112">
        <f>班线包车!AJ9</f>
        <v>17983.983899999999</v>
      </c>
      <c r="AK105" s="19">
        <f t="shared" si="105"/>
        <v>0.72480607207472691</v>
      </c>
      <c r="AL105" s="112">
        <f>班线包车!AL9</f>
        <v>19399.779399999999</v>
      </c>
      <c r="AM105" s="19">
        <f t="shared" si="106"/>
        <v>0.78982887362260268</v>
      </c>
      <c r="AN105" s="112">
        <f>班线包车!AN9</f>
        <v>21001.8897</v>
      </c>
      <c r="AO105" s="19">
        <f t="shared" si="107"/>
        <v>5.6232579954213824E-2</v>
      </c>
      <c r="AP105" s="112">
        <f>班线包车!AP9</f>
        <v>20735.786800000002</v>
      </c>
      <c r="AQ105" s="19">
        <f t="shared" si="108"/>
        <v>0.13433967043461403</v>
      </c>
      <c r="AR105" s="112">
        <f>班线包车!AR9</f>
        <v>18221.526000000002</v>
      </c>
      <c r="AS105" s="19">
        <f t="shared" si="109"/>
        <v>0.26949525723686163</v>
      </c>
      <c r="AT105" s="112">
        <f t="shared" si="110"/>
        <v>221310.89050000001</v>
      </c>
      <c r="AU105" s="19">
        <f t="shared" si="111"/>
        <v>0.45914640562246256</v>
      </c>
      <c r="AV105" s="20"/>
      <c r="AW105" s="540">
        <f t="shared" si="112"/>
        <v>137318.11420000001</v>
      </c>
      <c r="AX105" s="112">
        <v>7357.6606000000002</v>
      </c>
      <c r="AY105" s="19"/>
      <c r="AZ105" s="112">
        <v>8592.7412999999997</v>
      </c>
      <c r="BA105" s="19"/>
      <c r="BB105" s="112">
        <v>11829.351000000001</v>
      </c>
      <c r="BC105" s="19"/>
      <c r="BD105" s="112">
        <v>14101.898800000001</v>
      </c>
      <c r="BE105" s="19"/>
      <c r="BF105" s="112">
        <v>13096.1302</v>
      </c>
      <c r="BG105" s="19"/>
      <c r="BH105" s="112">
        <v>11151.9164</v>
      </c>
      <c r="BI105" s="19"/>
      <c r="BJ105" s="112">
        <v>11759.019399999999</v>
      </c>
      <c r="BK105" s="19"/>
      <c r="BL105" s="112">
        <v>10426.670099999999</v>
      </c>
      <c r="BM105" s="19"/>
      <c r="BN105" s="112">
        <v>10838.9018</v>
      </c>
      <c r="BO105" s="19"/>
      <c r="BP105" s="112">
        <v>19883.773799999999</v>
      </c>
      <c r="BQ105" s="19"/>
      <c r="BR105" s="112">
        <v>18280.050800000001</v>
      </c>
      <c r="BS105" s="19"/>
      <c r="BT105" s="112">
        <v>14353.362800000001</v>
      </c>
      <c r="BU105" s="19"/>
      <c r="BV105" s="112">
        <f t="shared" si="113"/>
        <v>151671.47700000001</v>
      </c>
      <c r="BW105" s="19"/>
      <c r="BX105" s="23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18"/>
    </row>
    <row r="106" spans="1:89" ht="28.8" customHeight="1">
      <c r="A106" s="597"/>
      <c r="B106" s="17" t="s">
        <v>654</v>
      </c>
      <c r="C106" s="112">
        <f>公交!C10-公交!C12</f>
        <v>589.02000000000044</v>
      </c>
      <c r="D106" s="19">
        <f t="shared" si="88"/>
        <v>0.13201237676090671</v>
      </c>
      <c r="E106" s="112">
        <f>公交!E10-公交!E12</f>
        <v>429.56999999999971</v>
      </c>
      <c r="F106" s="19">
        <f t="shared" si="89"/>
        <v>-0.10604957026616291</v>
      </c>
      <c r="G106" s="112">
        <f>公交!G10-公交!G12</f>
        <v>650.88999999999942</v>
      </c>
      <c r="H106" s="19">
        <f t="shared" si="90"/>
        <v>5.6348085755556498E-2</v>
      </c>
      <c r="I106" s="112">
        <f>公交!I10-公交!I12</f>
        <v>636.63000000000102</v>
      </c>
      <c r="J106" s="19">
        <f t="shared" si="91"/>
        <v>4.4426216061031587E-2</v>
      </c>
      <c r="K106" s="112">
        <f>公交!K10-公交!K12</f>
        <v>618.34000000000015</v>
      </c>
      <c r="L106" s="19">
        <f t="shared" si="92"/>
        <v>8.7745839636915735E-2</v>
      </c>
      <c r="M106" s="112">
        <f>公交!M10-公交!M12</f>
        <v>594.20999999999913</v>
      </c>
      <c r="N106" s="19">
        <f t="shared" si="93"/>
        <v>8.1305843175070391E-2</v>
      </c>
      <c r="O106" s="112">
        <f>公交!O10-公交!O12</f>
        <v>504.25</v>
      </c>
      <c r="P106" s="19">
        <f t="shared" si="94"/>
        <v>2.5920123700436726E-2</v>
      </c>
      <c r="Q106" s="126"/>
      <c r="R106" s="126"/>
      <c r="S106" s="556">
        <f t="shared" si="95"/>
        <v>4022.91</v>
      </c>
      <c r="T106" s="66">
        <f t="shared" si="96"/>
        <v>-6.5550009175142421E-2</v>
      </c>
      <c r="U106" s="112">
        <f t="shared" si="97"/>
        <v>3836.0799999999945</v>
      </c>
      <c r="V106" s="112">
        <f>公交!V10-公交!V12</f>
        <v>520.32999999999811</v>
      </c>
      <c r="W106" s="19">
        <f t="shared" si="98"/>
        <v>-0.21837163887637001</v>
      </c>
      <c r="X106" s="112">
        <f>公交!X10-公交!X12</f>
        <v>480.52999999999884</v>
      </c>
      <c r="Y106" s="19">
        <f t="shared" si="99"/>
        <v>9.5674578744553429E-2</v>
      </c>
      <c r="Z106" s="112">
        <f>公交!Z10-公交!Z12</f>
        <v>616.16999999999825</v>
      </c>
      <c r="AA106" s="19">
        <f t="shared" si="100"/>
        <v>-0.14863072374056985</v>
      </c>
      <c r="AB106" s="112">
        <f>公交!AB10-公交!AB12</f>
        <v>609.54999999999927</v>
      </c>
      <c r="AC106" s="19">
        <f t="shared" si="101"/>
        <v>-0.13485011922334733</v>
      </c>
      <c r="AD106" s="112">
        <f>公交!AD10-公交!AD12</f>
        <v>568.45999999999913</v>
      </c>
      <c r="AE106" s="19">
        <f t="shared" si="102"/>
        <v>-0.16391875395273026</v>
      </c>
      <c r="AF106" s="112">
        <f>公交!AF10-公交!AF12</f>
        <v>549.53000000000247</v>
      </c>
      <c r="AG106" s="19">
        <f t="shared" si="103"/>
        <v>-0.11770278081047714</v>
      </c>
      <c r="AH106" s="112">
        <f>公交!AH10-公交!AH12</f>
        <v>491.5099999999984</v>
      </c>
      <c r="AI106" s="19">
        <f t="shared" si="104"/>
        <v>-0.14314354450681765</v>
      </c>
      <c r="AJ106" s="112">
        <f>公交!AJ10-公交!AJ12</f>
        <v>469.03000000000247</v>
      </c>
      <c r="AK106" s="19">
        <f t="shared" si="105"/>
        <v>-9.8366013071885416E-2</v>
      </c>
      <c r="AL106" s="112">
        <f>公交!AL10-公交!AL12</f>
        <v>573.61000000000058</v>
      </c>
      <c r="AM106" s="19">
        <f t="shared" si="106"/>
        <v>-6.6875976054134423E-2</v>
      </c>
      <c r="AN106" s="112">
        <f>公交!AN10-公交!AN12</f>
        <v>605.02000000000044</v>
      </c>
      <c r="AO106" s="19">
        <f t="shared" si="107"/>
        <v>-7.2240197506632908E-2</v>
      </c>
      <c r="AP106" s="112">
        <f>公交!AP10-公交!AP12</f>
        <v>650.32999999999811</v>
      </c>
      <c r="AQ106" s="19">
        <f t="shared" si="108"/>
        <v>1.598187783158278E-2</v>
      </c>
      <c r="AR106" s="112">
        <f>公交!AR10-公交!AR12</f>
        <v>612.09999999999854</v>
      </c>
      <c r="AS106" s="19">
        <f t="shared" si="109"/>
        <v>-5.4072849217267294E-2</v>
      </c>
      <c r="AT106" s="112">
        <f t="shared" si="110"/>
        <v>6746.1699999999946</v>
      </c>
      <c r="AU106" s="19">
        <f t="shared" si="111"/>
        <v>-9.8488877723106882E-2</v>
      </c>
      <c r="AV106" s="20"/>
      <c r="AW106" s="540">
        <f t="shared" si="112"/>
        <v>6836.0899999999929</v>
      </c>
      <c r="AX106" s="112">
        <v>665.69999999999698</v>
      </c>
      <c r="AY106" s="19"/>
      <c r="AZ106" s="112">
        <v>438.57</v>
      </c>
      <c r="BA106" s="19"/>
      <c r="BB106" s="112">
        <v>723.73999999999796</v>
      </c>
      <c r="BC106" s="19"/>
      <c r="BD106" s="112">
        <v>704.56000000000097</v>
      </c>
      <c r="BE106" s="19"/>
      <c r="BF106" s="112">
        <v>679.91</v>
      </c>
      <c r="BG106" s="19"/>
      <c r="BH106" s="112">
        <v>622.84</v>
      </c>
      <c r="BI106" s="19"/>
      <c r="BJ106" s="112">
        <v>573.61999999999898</v>
      </c>
      <c r="BK106" s="19"/>
      <c r="BL106" s="112">
        <v>520.19999999999698</v>
      </c>
      <c r="BM106" s="19"/>
      <c r="BN106" s="112">
        <v>614.71999999999798</v>
      </c>
      <c r="BO106" s="19"/>
      <c r="BP106" s="112">
        <v>652.13000000000102</v>
      </c>
      <c r="BQ106" s="19"/>
      <c r="BR106" s="112">
        <v>640.10000000000196</v>
      </c>
      <c r="BS106" s="19"/>
      <c r="BT106" s="112">
        <v>647.09</v>
      </c>
      <c r="BU106" s="19"/>
      <c r="BV106" s="112">
        <f t="shared" si="113"/>
        <v>7483.179999999993</v>
      </c>
      <c r="BW106" s="19"/>
      <c r="BX106" s="23"/>
      <c r="BY106" s="24"/>
      <c r="BZ106" s="24"/>
      <c r="CA106" s="24"/>
      <c r="CB106" s="24"/>
      <c r="CC106" s="24"/>
      <c r="CD106" s="24"/>
      <c r="CE106" s="137"/>
      <c r="CF106" s="24"/>
      <c r="CG106" s="137"/>
      <c r="CH106" s="137"/>
      <c r="CI106" s="137"/>
      <c r="CJ106" s="137"/>
      <c r="CK106" s="18"/>
    </row>
    <row r="107" spans="1:89" ht="28.8" customHeight="1">
      <c r="A107" s="597"/>
      <c r="B107" s="17" t="s">
        <v>655</v>
      </c>
      <c r="C107" s="112">
        <v>0</v>
      </c>
      <c r="D107" s="19" t="e">
        <f t="shared" si="88"/>
        <v>#DIV/0!</v>
      </c>
      <c r="E107" s="112">
        <v>0</v>
      </c>
      <c r="F107" s="19" t="e">
        <f t="shared" si="89"/>
        <v>#DIV/0!</v>
      </c>
      <c r="G107" s="112">
        <v>0</v>
      </c>
      <c r="H107" s="19" t="e">
        <f t="shared" si="90"/>
        <v>#DIV/0!</v>
      </c>
      <c r="I107" s="112">
        <v>0</v>
      </c>
      <c r="J107" s="19" t="e">
        <f t="shared" si="91"/>
        <v>#DIV/0!</v>
      </c>
      <c r="K107" s="112">
        <v>0</v>
      </c>
      <c r="L107" s="19" t="e">
        <f t="shared" si="92"/>
        <v>#DIV/0!</v>
      </c>
      <c r="M107" s="112">
        <v>0</v>
      </c>
      <c r="N107" s="19" t="e">
        <f t="shared" si="93"/>
        <v>#DIV/0!</v>
      </c>
      <c r="O107" s="112">
        <v>0</v>
      </c>
      <c r="P107" s="19" t="e">
        <f t="shared" si="94"/>
        <v>#DIV/0!</v>
      </c>
      <c r="Q107" s="126"/>
      <c r="R107" s="126"/>
      <c r="S107" s="556">
        <f t="shared" si="95"/>
        <v>0</v>
      </c>
      <c r="T107" s="66" t="e">
        <f t="shared" si="96"/>
        <v>#DIV/0!</v>
      </c>
      <c r="U107" s="112">
        <f t="shared" si="97"/>
        <v>0</v>
      </c>
      <c r="V107" s="112">
        <v>0</v>
      </c>
      <c r="W107" s="19" t="e">
        <f t="shared" si="98"/>
        <v>#DIV/0!</v>
      </c>
      <c r="X107" s="112">
        <v>0</v>
      </c>
      <c r="Y107" s="19" t="e">
        <f t="shared" si="99"/>
        <v>#DIV/0!</v>
      </c>
      <c r="Z107" s="112">
        <v>0</v>
      </c>
      <c r="AA107" s="19" t="e">
        <f t="shared" si="100"/>
        <v>#DIV/0!</v>
      </c>
      <c r="AB107" s="112">
        <v>0</v>
      </c>
      <c r="AC107" s="19" t="e">
        <f t="shared" si="101"/>
        <v>#DIV/0!</v>
      </c>
      <c r="AD107" s="112">
        <v>0</v>
      </c>
      <c r="AE107" s="19" t="e">
        <f t="shared" si="102"/>
        <v>#DIV/0!</v>
      </c>
      <c r="AF107" s="112">
        <v>0</v>
      </c>
      <c r="AG107" s="19" t="e">
        <f t="shared" si="103"/>
        <v>#DIV/0!</v>
      </c>
      <c r="AH107" s="112">
        <v>0</v>
      </c>
      <c r="AI107" s="19" t="e">
        <f t="shared" si="104"/>
        <v>#DIV/0!</v>
      </c>
      <c r="AJ107" s="112">
        <v>0</v>
      </c>
      <c r="AK107" s="19" t="e">
        <f t="shared" si="105"/>
        <v>#DIV/0!</v>
      </c>
      <c r="AL107" s="112">
        <v>0</v>
      </c>
      <c r="AM107" s="19" t="e">
        <f t="shared" si="106"/>
        <v>#DIV/0!</v>
      </c>
      <c r="AN107" s="112">
        <v>0</v>
      </c>
      <c r="AO107" s="19" t="e">
        <f t="shared" si="107"/>
        <v>#DIV/0!</v>
      </c>
      <c r="AP107" s="112">
        <v>0</v>
      </c>
      <c r="AQ107" s="19" t="e">
        <f t="shared" si="108"/>
        <v>#DIV/0!</v>
      </c>
      <c r="AR107" s="112">
        <v>0</v>
      </c>
      <c r="AS107" s="19" t="e">
        <f t="shared" si="109"/>
        <v>#DIV/0!</v>
      </c>
      <c r="AT107" s="112">
        <f t="shared" si="110"/>
        <v>0</v>
      </c>
      <c r="AU107" s="19" t="e">
        <f t="shared" si="111"/>
        <v>#DIV/0!</v>
      </c>
      <c r="AV107" s="20"/>
      <c r="AW107" s="540">
        <f t="shared" si="112"/>
        <v>0</v>
      </c>
      <c r="AX107" s="112">
        <v>0</v>
      </c>
      <c r="AY107" s="19"/>
      <c r="AZ107" s="112">
        <v>0</v>
      </c>
      <c r="BA107" s="19"/>
      <c r="BB107" s="112">
        <v>0</v>
      </c>
      <c r="BC107" s="19"/>
      <c r="BD107" s="112">
        <v>0</v>
      </c>
      <c r="BE107" s="19"/>
      <c r="BF107" s="112">
        <v>0</v>
      </c>
      <c r="BG107" s="19"/>
      <c r="BH107" s="112">
        <v>0</v>
      </c>
      <c r="BI107" s="19"/>
      <c r="BJ107" s="112">
        <v>0</v>
      </c>
      <c r="BK107" s="19"/>
      <c r="BL107" s="112">
        <v>0</v>
      </c>
      <c r="BM107" s="19"/>
      <c r="BN107" s="112">
        <v>0</v>
      </c>
      <c r="BO107" s="19"/>
      <c r="BP107" s="112">
        <v>0</v>
      </c>
      <c r="BQ107" s="19"/>
      <c r="BR107" s="112">
        <v>0</v>
      </c>
      <c r="BS107" s="19"/>
      <c r="BT107" s="112">
        <v>0</v>
      </c>
      <c r="BU107" s="19"/>
      <c r="BV107" s="112">
        <f t="shared" si="113"/>
        <v>0</v>
      </c>
      <c r="BW107" s="19"/>
      <c r="BX107" s="23"/>
      <c r="BY107" s="24"/>
      <c r="BZ107" s="24"/>
      <c r="CA107" s="24"/>
      <c r="CB107" s="24"/>
      <c r="CC107" s="24"/>
      <c r="CD107" s="24"/>
      <c r="CE107" s="137"/>
      <c r="CF107" s="24"/>
      <c r="CG107" s="137"/>
      <c r="CH107" s="137"/>
      <c r="CI107" s="137"/>
      <c r="CJ107" s="137"/>
      <c r="CK107" s="18"/>
    </row>
    <row r="108" spans="1:89" ht="28.8" customHeight="1">
      <c r="A108" s="598"/>
      <c r="B108" s="17" t="s">
        <v>656</v>
      </c>
      <c r="C108" s="112">
        <v>0</v>
      </c>
      <c r="D108" s="19" t="e">
        <f t="shared" si="88"/>
        <v>#DIV/0!</v>
      </c>
      <c r="E108" s="112">
        <v>0</v>
      </c>
      <c r="F108" s="19" t="e">
        <f t="shared" si="89"/>
        <v>#DIV/0!</v>
      </c>
      <c r="G108" s="112">
        <v>0</v>
      </c>
      <c r="H108" s="19" t="e">
        <f t="shared" si="90"/>
        <v>#DIV/0!</v>
      </c>
      <c r="I108" s="112">
        <v>0</v>
      </c>
      <c r="J108" s="19" t="e">
        <f t="shared" si="91"/>
        <v>#DIV/0!</v>
      </c>
      <c r="K108" s="112">
        <v>0</v>
      </c>
      <c r="L108" s="19" t="e">
        <f t="shared" si="92"/>
        <v>#DIV/0!</v>
      </c>
      <c r="M108" s="112">
        <v>0</v>
      </c>
      <c r="N108" s="19" t="e">
        <f t="shared" si="93"/>
        <v>#DIV/0!</v>
      </c>
      <c r="O108" s="112">
        <v>0</v>
      </c>
      <c r="P108" s="19" t="e">
        <f t="shared" si="94"/>
        <v>#DIV/0!</v>
      </c>
      <c r="Q108" s="126"/>
      <c r="R108" s="126"/>
      <c r="S108" s="556">
        <f t="shared" si="95"/>
        <v>0</v>
      </c>
      <c r="T108" s="66" t="e">
        <f t="shared" si="96"/>
        <v>#DIV/0!</v>
      </c>
      <c r="U108" s="112">
        <f t="shared" si="97"/>
        <v>0</v>
      </c>
      <c r="V108" s="112">
        <v>0</v>
      </c>
      <c r="W108" s="19" t="e">
        <f t="shared" si="98"/>
        <v>#DIV/0!</v>
      </c>
      <c r="X108" s="112">
        <v>0</v>
      </c>
      <c r="Y108" s="19" t="e">
        <f t="shared" si="99"/>
        <v>#DIV/0!</v>
      </c>
      <c r="Z108" s="112">
        <v>0</v>
      </c>
      <c r="AA108" s="19" t="e">
        <f t="shared" si="100"/>
        <v>#DIV/0!</v>
      </c>
      <c r="AB108" s="112">
        <v>0</v>
      </c>
      <c r="AC108" s="19" t="e">
        <f t="shared" si="101"/>
        <v>#DIV/0!</v>
      </c>
      <c r="AD108" s="112">
        <v>0</v>
      </c>
      <c r="AE108" s="19" t="e">
        <f t="shared" si="102"/>
        <v>#DIV/0!</v>
      </c>
      <c r="AF108" s="112">
        <v>0</v>
      </c>
      <c r="AG108" s="19" t="e">
        <f t="shared" si="103"/>
        <v>#DIV/0!</v>
      </c>
      <c r="AH108" s="112">
        <v>0</v>
      </c>
      <c r="AI108" s="19" t="e">
        <f t="shared" si="104"/>
        <v>#DIV/0!</v>
      </c>
      <c r="AJ108" s="112">
        <v>0</v>
      </c>
      <c r="AK108" s="19" t="e">
        <f t="shared" si="105"/>
        <v>#DIV/0!</v>
      </c>
      <c r="AL108" s="112">
        <v>0</v>
      </c>
      <c r="AM108" s="19" t="e">
        <f t="shared" si="106"/>
        <v>#DIV/0!</v>
      </c>
      <c r="AN108" s="112">
        <v>0</v>
      </c>
      <c r="AO108" s="19" t="e">
        <f t="shared" si="107"/>
        <v>#DIV/0!</v>
      </c>
      <c r="AP108" s="112">
        <v>0</v>
      </c>
      <c r="AQ108" s="19" t="e">
        <f t="shared" si="108"/>
        <v>#DIV/0!</v>
      </c>
      <c r="AR108" s="112">
        <v>0</v>
      </c>
      <c r="AS108" s="19" t="e">
        <f t="shared" si="109"/>
        <v>#DIV/0!</v>
      </c>
      <c r="AT108" s="112">
        <f t="shared" si="110"/>
        <v>0</v>
      </c>
      <c r="AU108" s="19" t="e">
        <f t="shared" si="111"/>
        <v>#DIV/0!</v>
      </c>
      <c r="AV108" s="20"/>
      <c r="AW108" s="540">
        <f t="shared" si="112"/>
        <v>0</v>
      </c>
      <c r="AX108" s="112">
        <v>0</v>
      </c>
      <c r="AY108" s="19"/>
      <c r="AZ108" s="112">
        <v>0</v>
      </c>
      <c r="BA108" s="19"/>
      <c r="BB108" s="112">
        <v>0</v>
      </c>
      <c r="BC108" s="19"/>
      <c r="BD108" s="112">
        <v>0</v>
      </c>
      <c r="BE108" s="19"/>
      <c r="BF108" s="112">
        <v>0</v>
      </c>
      <c r="BG108" s="19"/>
      <c r="BH108" s="112">
        <v>0</v>
      </c>
      <c r="BI108" s="19"/>
      <c r="BJ108" s="112">
        <v>0</v>
      </c>
      <c r="BK108" s="19"/>
      <c r="BL108" s="112">
        <v>0</v>
      </c>
      <c r="BM108" s="19"/>
      <c r="BN108" s="112">
        <v>0</v>
      </c>
      <c r="BO108" s="19"/>
      <c r="BP108" s="112">
        <v>0</v>
      </c>
      <c r="BQ108" s="19"/>
      <c r="BR108" s="112">
        <v>0</v>
      </c>
      <c r="BS108" s="19"/>
      <c r="BT108" s="112">
        <v>0</v>
      </c>
      <c r="BU108" s="19"/>
      <c r="BV108" s="112">
        <f t="shared" si="113"/>
        <v>0</v>
      </c>
      <c r="BW108" s="19"/>
      <c r="BX108" s="23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18"/>
    </row>
    <row r="109" spans="1:89" s="13" customFormat="1" ht="28.8" customHeight="1">
      <c r="A109" s="716" t="s">
        <v>94</v>
      </c>
      <c r="B109" s="17" t="s">
        <v>652</v>
      </c>
      <c r="C109" s="112">
        <f>C110+C111+C112+C113</f>
        <v>5389.6241118654334</v>
      </c>
      <c r="D109" s="19">
        <f t="shared" si="88"/>
        <v>-0.1825878223108266</v>
      </c>
      <c r="E109" s="112">
        <f>E110+E111+E112+E113</f>
        <v>5188.8073599479194</v>
      </c>
      <c r="F109" s="19">
        <f t="shared" si="89"/>
        <v>-0.22118491075248137</v>
      </c>
      <c r="G109" s="112">
        <f>G110+G111+G112+G113</f>
        <v>5951.310642593794</v>
      </c>
      <c r="H109" s="19">
        <f t="shared" si="90"/>
        <v>-0.13839140746343548</v>
      </c>
      <c r="I109" s="112">
        <f>I110+I111+I112+I113</f>
        <v>6254.1057074720084</v>
      </c>
      <c r="J109" s="19">
        <f t="shared" si="91"/>
        <v>-0.17459780961625271</v>
      </c>
      <c r="K109" s="112">
        <f>K110+K111+K112+K113</f>
        <v>6038.0074523868734</v>
      </c>
      <c r="L109" s="19">
        <f t="shared" si="92"/>
        <v>-0.14953041726055882</v>
      </c>
      <c r="M109" s="112">
        <f>M110+M111+M112+M113</f>
        <v>5835.4093663966632</v>
      </c>
      <c r="N109" s="19">
        <f t="shared" si="93"/>
        <v>-0.11868147932676387</v>
      </c>
      <c r="O109" s="112">
        <f>O110+O111+O112+O113</f>
        <v>5586.2005005489327</v>
      </c>
      <c r="P109" s="19">
        <f t="shared" si="94"/>
        <v>-0.11006170505165169</v>
      </c>
      <c r="Q109" s="126"/>
      <c r="R109" s="126"/>
      <c r="S109" s="556">
        <f t="shared" si="95"/>
        <v>40243.465141211629</v>
      </c>
      <c r="T109" s="66">
        <f t="shared" si="96"/>
        <v>-0.25695400096733911</v>
      </c>
      <c r="U109" s="112">
        <f t="shared" si="97"/>
        <v>47738.115489247881</v>
      </c>
      <c r="V109" s="112">
        <f>V110+V111+V112+V113</f>
        <v>6593.5206973572576</v>
      </c>
      <c r="W109" s="19">
        <f t="shared" si="98"/>
        <v>-4.3935221496799404E-2</v>
      </c>
      <c r="X109" s="112">
        <f>X110+X111+X112+X113</f>
        <v>6662.4381468536776</v>
      </c>
      <c r="Y109" s="19">
        <f t="shared" si="99"/>
        <v>9.3031489242064502E-2</v>
      </c>
      <c r="Z109" s="112">
        <f>Z110+Z111+Z112+Z113</f>
        <v>6907.2090205985678</v>
      </c>
      <c r="AA109" s="19">
        <f t="shared" si="100"/>
        <v>-3.4821094987993906E-2</v>
      </c>
      <c r="AB109" s="112">
        <f>AB110+AB111+AB112+AB113</f>
        <v>7577.0403572158439</v>
      </c>
      <c r="AC109" s="19">
        <f t="shared" si="101"/>
        <v>-1.6857041527913008E-2</v>
      </c>
      <c r="AD109" s="112">
        <f>AD110+AD111+AD112+AD113</f>
        <v>7099.6159944226256</v>
      </c>
      <c r="AE109" s="19">
        <f t="shared" si="102"/>
        <v>-5.0665593429916167E-2</v>
      </c>
      <c r="AF109" s="112">
        <f>AF110+AF111+AF112+AF113</f>
        <v>6621.2262984545187</v>
      </c>
      <c r="AG109" s="19">
        <f t="shared" si="103"/>
        <v>-4.6071303220951987E-2</v>
      </c>
      <c r="AH109" s="112">
        <f>AH110+AH111+AH112+AH113</f>
        <v>6277.0649743453887</v>
      </c>
      <c r="AI109" s="19">
        <f t="shared" si="104"/>
        <v>-0.12289248760504901</v>
      </c>
      <c r="AJ109" s="112">
        <f>AJ110+AJ111+AJ112+AJ113</f>
        <v>6422.0107931126167</v>
      </c>
      <c r="AK109" s="19">
        <f t="shared" si="105"/>
        <v>-3.8195019706240285E-2</v>
      </c>
      <c r="AL109" s="112">
        <f>AL110+AL111+AL112+AL113</f>
        <v>6338.6167591914527</v>
      </c>
      <c r="AM109" s="19">
        <f t="shared" si="106"/>
        <v>-6.7515240312828295E-2</v>
      </c>
      <c r="AN109" s="112">
        <f>AN110+AN111+AN112+AN113</f>
        <v>6004.1846729823537</v>
      </c>
      <c r="AO109" s="19">
        <f t="shared" si="107"/>
        <v>-0.16298820721525009</v>
      </c>
      <c r="AP109" s="112">
        <f>AP110+AP111+AP112+AP113</f>
        <v>5943.7114061838829</v>
      </c>
      <c r="AQ109" s="19">
        <f t="shared" si="108"/>
        <v>-0.1582188740937458</v>
      </c>
      <c r="AR109" s="112">
        <f>AR110+AR111+AR112+AR113</f>
        <v>5836.5882555600983</v>
      </c>
      <c r="AS109" s="19">
        <f t="shared" si="109"/>
        <v>-0.11656271024263887</v>
      </c>
      <c r="AT109" s="112">
        <f t="shared" si="110"/>
        <v>78283.227376278286</v>
      </c>
      <c r="AU109" s="19">
        <f t="shared" si="111"/>
        <v>-6.5239677024565235E-2</v>
      </c>
      <c r="AV109" s="20"/>
      <c r="AW109" s="540">
        <f t="shared" si="112"/>
        <v>77140.163575468832</v>
      </c>
      <c r="AX109" s="540">
        <f>AX110+AX111+AX112+AX113</f>
        <v>6896.5208693075856</v>
      </c>
      <c r="AY109" s="20"/>
      <c r="AZ109" s="540">
        <f>AZ110+AZ111+AZ112+AZ113</f>
        <v>6095.3762196490597</v>
      </c>
      <c r="BA109" s="20"/>
      <c r="BB109" s="540">
        <f>BB110+BB111+BB112+BB113</f>
        <v>7156.4028023515984</v>
      </c>
      <c r="BC109" s="20"/>
      <c r="BD109" s="540">
        <f>BD110+BD111+BD112+BD113</f>
        <v>7706.9568488710975</v>
      </c>
      <c r="BE109" s="20"/>
      <c r="BF109" s="540">
        <f>BF110+BF111+BF112+BF113</f>
        <v>7478.5196294247053</v>
      </c>
      <c r="BG109" s="20"/>
      <c r="BH109" s="540">
        <f>BH110+BH111+BH112+BH113</f>
        <v>6941.0075625266027</v>
      </c>
      <c r="BI109" s="20"/>
      <c r="BJ109" s="540">
        <f>BJ110+BJ111+BJ112+BJ113</f>
        <v>7156.5513755614738</v>
      </c>
      <c r="BK109" s="20"/>
      <c r="BL109" s="540">
        <f>BL110+BL111+BL112+BL113</f>
        <v>6677.0404860569251</v>
      </c>
      <c r="BM109" s="20"/>
      <c r="BN109" s="540">
        <f>BN110+BN111+BN112+BN113</f>
        <v>6797.5553416207258</v>
      </c>
      <c r="BO109" s="20"/>
      <c r="BP109" s="540">
        <f>BP110+BP111+BP112+BP113</f>
        <v>7173.3573227282113</v>
      </c>
      <c r="BQ109" s="20"/>
      <c r="BR109" s="540">
        <f>BR110+BR111+BR112+BR113</f>
        <v>7060.8751173708424</v>
      </c>
      <c r="BS109" s="20"/>
      <c r="BT109" s="540">
        <f>BT110+BT111+BT112+BT113</f>
        <v>6606.6808852534805</v>
      </c>
      <c r="BU109" s="20"/>
      <c r="BV109" s="540">
        <f t="shared" si="113"/>
        <v>83746.844460722306</v>
      </c>
      <c r="BW109" s="20"/>
      <c r="BX109" s="22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</row>
    <row r="110" spans="1:89" ht="28.8" customHeight="1">
      <c r="A110" s="597"/>
      <c r="B110" s="17" t="s">
        <v>653</v>
      </c>
      <c r="C110" s="112">
        <f>班线包车!C11</f>
        <v>2072.6875</v>
      </c>
      <c r="D110" s="19">
        <f t="shared" si="88"/>
        <v>-0.19097503338658162</v>
      </c>
      <c r="E110" s="112">
        <f>班线包车!E11</f>
        <v>2381.0711999999999</v>
      </c>
      <c r="F110" s="19">
        <f t="shared" si="89"/>
        <v>-6.8765012830790839E-2</v>
      </c>
      <c r="G110" s="112">
        <f>班线包车!G11</f>
        <v>2528.9261999999999</v>
      </c>
      <c r="H110" s="19">
        <f t="shared" si="90"/>
        <v>-9.2175226709738212E-2</v>
      </c>
      <c r="I110" s="112">
        <f>班线包车!I11</f>
        <v>2913.672</v>
      </c>
      <c r="J110" s="19">
        <f t="shared" si="91"/>
        <v>-6.0762212473121524E-2</v>
      </c>
      <c r="K110" s="112">
        <f>班线包车!K11</f>
        <v>2547.6156000000001</v>
      </c>
      <c r="L110" s="19">
        <f t="shared" si="92"/>
        <v>-5.715522869286016E-2</v>
      </c>
      <c r="M110" s="112">
        <f>班线包车!M11</f>
        <v>2470.4711000000002</v>
      </c>
      <c r="N110" s="19">
        <f t="shared" si="93"/>
        <v>-6.7661705223726054E-3</v>
      </c>
      <c r="O110" s="112">
        <f>班线包车!O11</f>
        <v>2320.2229000000002</v>
      </c>
      <c r="P110" s="19">
        <f t="shared" si="94"/>
        <v>-4.6877105295502042E-2</v>
      </c>
      <c r="Q110" s="126"/>
      <c r="R110" s="126"/>
      <c r="S110" s="556">
        <f t="shared" si="95"/>
        <v>17234.666499999999</v>
      </c>
      <c r="T110" s="66">
        <f t="shared" si="96"/>
        <v>-0.18710264215148453</v>
      </c>
      <c r="U110" s="112">
        <f t="shared" si="97"/>
        <v>18630.408899999999</v>
      </c>
      <c r="V110" s="112">
        <f>班线包车!V11</f>
        <v>2561.9573999999998</v>
      </c>
      <c r="W110" s="19">
        <f t="shared" si="98"/>
        <v>2.2222986530372246E-2</v>
      </c>
      <c r="X110" s="112">
        <f>班线包车!X11</f>
        <v>2556.8962000000001</v>
      </c>
      <c r="Y110" s="19">
        <f t="shared" si="99"/>
        <v>3.3425163845157257E-2</v>
      </c>
      <c r="Z110" s="112">
        <f>班线包车!Z11</f>
        <v>2785.6986000000002</v>
      </c>
      <c r="AA110" s="19">
        <f t="shared" si="100"/>
        <v>7.9195422789091197E-4</v>
      </c>
      <c r="AB110" s="112">
        <f>班线包车!AB11</f>
        <v>3102.1664999999998</v>
      </c>
      <c r="AC110" s="19">
        <f t="shared" si="101"/>
        <v>-7.2640561800784154E-3</v>
      </c>
      <c r="AD110" s="112">
        <f>班线包车!AD11</f>
        <v>2702.0520000000001</v>
      </c>
      <c r="AE110" s="19">
        <f t="shared" si="102"/>
        <v>-8.7253075799977431E-2</v>
      </c>
      <c r="AF110" s="112">
        <f>班线包车!AF11</f>
        <v>2487.3006</v>
      </c>
      <c r="AG110" s="19">
        <f t="shared" si="103"/>
        <v>-3.238176644028623E-2</v>
      </c>
      <c r="AH110" s="112">
        <f>班线包车!AH11</f>
        <v>2434.3375999999998</v>
      </c>
      <c r="AI110" s="19">
        <f t="shared" si="104"/>
        <v>-0.12995961020590974</v>
      </c>
      <c r="AJ110" s="112">
        <f>班线包车!AJ11</f>
        <v>2571.1196</v>
      </c>
      <c r="AK110" s="19">
        <f t="shared" si="105"/>
        <v>-3.9412875811763004E-2</v>
      </c>
      <c r="AL110" s="112">
        <f>班线包车!AL11</f>
        <v>2439.2523000000001</v>
      </c>
      <c r="AM110" s="19">
        <f t="shared" si="106"/>
        <v>-6.1423280751667142E-2</v>
      </c>
      <c r="AN110" s="112">
        <f>班线包车!AN11</f>
        <v>2622.7802999999999</v>
      </c>
      <c r="AO110" s="19">
        <f t="shared" si="107"/>
        <v>-9.7513336019800945E-2</v>
      </c>
      <c r="AP110" s="112">
        <f>班线包车!AP11</f>
        <v>2698.1026000000002</v>
      </c>
      <c r="AQ110" s="19">
        <f t="shared" si="108"/>
        <v>-1.192431628074031E-2</v>
      </c>
      <c r="AR110" s="112">
        <f>班线包车!AR11</f>
        <v>2490.7552000000001</v>
      </c>
      <c r="AS110" s="19">
        <f t="shared" si="109"/>
        <v>7.1551759444951291E-2</v>
      </c>
      <c r="AT110" s="112">
        <f t="shared" si="110"/>
        <v>31452.418899999997</v>
      </c>
      <c r="AU110" s="19">
        <f t="shared" si="111"/>
        <v>-3.0874577610514042E-2</v>
      </c>
      <c r="AV110" s="20"/>
      <c r="AW110" s="540">
        <f t="shared" si="112"/>
        <v>30129.998299999999</v>
      </c>
      <c r="AX110" s="112">
        <v>2506.2608</v>
      </c>
      <c r="AY110" s="19"/>
      <c r="AZ110" s="112">
        <v>2474.1958</v>
      </c>
      <c r="BA110" s="19"/>
      <c r="BB110" s="112">
        <v>2783.4942000000001</v>
      </c>
      <c r="BC110" s="19"/>
      <c r="BD110" s="112">
        <v>3124.8656999999998</v>
      </c>
      <c r="BE110" s="19"/>
      <c r="BF110" s="112">
        <v>2960.3517999999999</v>
      </c>
      <c r="BG110" s="19"/>
      <c r="BH110" s="112">
        <v>2570.5392000000002</v>
      </c>
      <c r="BI110" s="19"/>
      <c r="BJ110" s="112">
        <v>2797.9593</v>
      </c>
      <c r="BK110" s="19"/>
      <c r="BL110" s="112">
        <v>2676.6125999999999</v>
      </c>
      <c r="BM110" s="19"/>
      <c r="BN110" s="112">
        <v>2598.8843000000002</v>
      </c>
      <c r="BO110" s="19"/>
      <c r="BP110" s="112">
        <v>2906.1707000000001</v>
      </c>
      <c r="BQ110" s="19"/>
      <c r="BR110" s="112">
        <v>2730.6639</v>
      </c>
      <c r="BS110" s="19"/>
      <c r="BT110" s="112">
        <v>2324.4376000000002</v>
      </c>
      <c r="BU110" s="19"/>
      <c r="BV110" s="112">
        <f t="shared" si="113"/>
        <v>32454.4359</v>
      </c>
      <c r="BW110" s="19"/>
      <c r="BX110" s="23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18"/>
    </row>
    <row r="111" spans="1:89" ht="28.8" customHeight="1">
      <c r="A111" s="597"/>
      <c r="B111" s="17" t="s">
        <v>654</v>
      </c>
      <c r="C111" s="112">
        <f>公交!C14-公交!C16</f>
        <v>2885.5699999999997</v>
      </c>
      <c r="D111" s="19">
        <f t="shared" si="88"/>
        <v>-0.21795184510645671</v>
      </c>
      <c r="E111" s="112">
        <f>公交!E14-公交!E16</f>
        <v>2395.9899999999998</v>
      </c>
      <c r="F111" s="19">
        <f t="shared" si="89"/>
        <v>-0.354201481353703</v>
      </c>
      <c r="G111" s="112">
        <f>公交!G14-公交!G16</f>
        <v>3003.0199999999995</v>
      </c>
      <c r="H111" s="19">
        <f t="shared" si="90"/>
        <v>-0.19004105059310294</v>
      </c>
      <c r="I111" s="112">
        <f>公交!I14-公交!I16</f>
        <v>2930.1400000000003</v>
      </c>
      <c r="J111" s="19">
        <f t="shared" si="91"/>
        <v>-0.27055965068198151</v>
      </c>
      <c r="K111" s="112">
        <f>公交!K14-公交!K16</f>
        <v>3055.2199999999993</v>
      </c>
      <c r="L111" s="19">
        <f t="shared" si="92"/>
        <v>-0.22279007176272769</v>
      </c>
      <c r="M111" s="112">
        <f>公交!M14-公交!M16</f>
        <v>2909.13</v>
      </c>
      <c r="N111" s="19">
        <f t="shared" si="93"/>
        <v>-0.21502794095028899</v>
      </c>
      <c r="O111" s="112">
        <f>公交!O14-公交!O16</f>
        <v>2783.54</v>
      </c>
      <c r="P111" s="19">
        <f t="shared" si="94"/>
        <v>-0.17483910557223881</v>
      </c>
      <c r="Q111" s="126"/>
      <c r="R111" s="126"/>
      <c r="S111" s="556">
        <f t="shared" si="95"/>
        <v>19962.609999999997</v>
      </c>
      <c r="T111" s="66">
        <f t="shared" si="96"/>
        <v>-0.32231860304536553</v>
      </c>
      <c r="U111" s="112">
        <f t="shared" si="97"/>
        <v>26134.84</v>
      </c>
      <c r="V111" s="112">
        <f>公交!V14-公交!V16</f>
        <v>3689.7599999999993</v>
      </c>
      <c r="W111" s="19">
        <f t="shared" si="98"/>
        <v>-5.1146284700346101E-2</v>
      </c>
      <c r="X111" s="112">
        <f>公交!X14-公交!X16</f>
        <v>3710.1200000000008</v>
      </c>
      <c r="Y111" s="19">
        <f t="shared" si="99"/>
        <v>0.15603110900615724</v>
      </c>
      <c r="Z111" s="112">
        <f>公交!Z14-公交!Z16</f>
        <v>3707.62</v>
      </c>
      <c r="AA111" s="19">
        <f t="shared" si="100"/>
        <v>-5.2902889606408654E-2</v>
      </c>
      <c r="AB111" s="112">
        <f>公交!AB14-公交!AB16</f>
        <v>4016.9699999999993</v>
      </c>
      <c r="AC111" s="19">
        <f t="shared" si="101"/>
        <v>-1.5974307845318059E-2</v>
      </c>
      <c r="AD111" s="112">
        <f>公交!AD14-公交!AD16</f>
        <v>3931.0099999999993</v>
      </c>
      <c r="AE111" s="19">
        <f t="shared" si="102"/>
        <v>-2.9272388290057183E-2</v>
      </c>
      <c r="AF111" s="112">
        <f>公交!AF14-公交!AF16</f>
        <v>3706.0299999999997</v>
      </c>
      <c r="AG111" s="19">
        <f t="shared" si="103"/>
        <v>-2.7482706861623574E-2</v>
      </c>
      <c r="AH111" s="112">
        <f>公交!AH14-公交!AH16</f>
        <v>3373.3300000000004</v>
      </c>
      <c r="AI111" s="19">
        <f t="shared" si="104"/>
        <v>-9.168677164336636E-2</v>
      </c>
      <c r="AJ111" s="112">
        <f>公交!AJ14-公交!AJ16</f>
        <v>3322.38</v>
      </c>
      <c r="AK111" s="19">
        <f t="shared" si="105"/>
        <v>-6.6311819556309937E-2</v>
      </c>
      <c r="AL111" s="112">
        <f>公交!AL14-公交!AL16</f>
        <v>3456.76</v>
      </c>
      <c r="AM111" s="19">
        <f t="shared" si="106"/>
        <v>-4.3463582957693037E-2</v>
      </c>
      <c r="AN111" s="112">
        <f>公交!AN14-公交!AN16</f>
        <v>2925.45</v>
      </c>
      <c r="AO111" s="19">
        <f t="shared" si="107"/>
        <v>-0.22981234006255336</v>
      </c>
      <c r="AP111" s="112">
        <f>公交!AP14-公交!AP16</f>
        <v>2844.5</v>
      </c>
      <c r="AQ111" s="19">
        <f t="shared" si="108"/>
        <v>-0.25921778398170769</v>
      </c>
      <c r="AR111" s="112">
        <f>公交!AR14-公交!AR16</f>
        <v>2949.0400000000009</v>
      </c>
      <c r="AS111" s="19">
        <f t="shared" si="109"/>
        <v>-0.21429332651277766</v>
      </c>
      <c r="AT111" s="112">
        <f t="shared" si="110"/>
        <v>41632.97</v>
      </c>
      <c r="AU111" s="19">
        <f t="shared" si="111"/>
        <v>-7.958470853347388E-2</v>
      </c>
      <c r="AV111" s="20"/>
      <c r="AW111" s="540">
        <f t="shared" si="112"/>
        <v>41479.450000000004</v>
      </c>
      <c r="AX111" s="112">
        <v>3888.65</v>
      </c>
      <c r="AY111" s="19"/>
      <c r="AZ111" s="112">
        <v>3209.36</v>
      </c>
      <c r="BA111" s="19"/>
      <c r="BB111" s="112">
        <v>3914.72</v>
      </c>
      <c r="BC111" s="19"/>
      <c r="BD111" s="112">
        <v>4082.18</v>
      </c>
      <c r="BE111" s="19"/>
      <c r="BF111" s="112">
        <v>4049.55</v>
      </c>
      <c r="BG111" s="19"/>
      <c r="BH111" s="112">
        <v>3810.76</v>
      </c>
      <c r="BI111" s="19"/>
      <c r="BJ111" s="112">
        <v>3713.84</v>
      </c>
      <c r="BK111" s="19"/>
      <c r="BL111" s="112">
        <v>3558.34</v>
      </c>
      <c r="BM111" s="19"/>
      <c r="BN111" s="112">
        <v>3613.83</v>
      </c>
      <c r="BO111" s="19"/>
      <c r="BP111" s="112">
        <v>3798.36</v>
      </c>
      <c r="BQ111" s="19"/>
      <c r="BR111" s="112">
        <v>3839.86</v>
      </c>
      <c r="BS111" s="19"/>
      <c r="BT111" s="112">
        <v>3753.36</v>
      </c>
      <c r="BU111" s="19"/>
      <c r="BV111" s="112">
        <f t="shared" si="113"/>
        <v>45232.810000000005</v>
      </c>
      <c r="BW111" s="19"/>
      <c r="BX111" s="23"/>
      <c r="BY111" s="24"/>
      <c r="BZ111" s="24"/>
      <c r="CA111" s="24"/>
      <c r="CB111" s="24"/>
      <c r="CC111" s="24"/>
      <c r="CD111" s="24"/>
      <c r="CE111" s="137"/>
      <c r="CF111" s="24"/>
      <c r="CG111" s="137"/>
      <c r="CH111" s="137"/>
      <c r="CI111" s="137"/>
      <c r="CJ111" s="137"/>
      <c r="CK111" s="18"/>
    </row>
    <row r="112" spans="1:89" ht="28.8" customHeight="1">
      <c r="A112" s="597"/>
      <c r="B112" s="17" t="s">
        <v>655</v>
      </c>
      <c r="C112" s="112">
        <f>出租!C14-出租!C16</f>
        <v>266.42000000000007</v>
      </c>
      <c r="D112" s="19">
        <f t="shared" si="88"/>
        <v>4.1150494353043188E-2</v>
      </c>
      <c r="E112" s="112">
        <f>出租!E14-出租!E16</f>
        <v>268.17999999999984</v>
      </c>
      <c r="F112" s="19">
        <f t="shared" si="89"/>
        <v>-0.10808833311161437</v>
      </c>
      <c r="G112" s="112">
        <f>出租!G14-出租!G16</f>
        <v>258.1099999999999</v>
      </c>
      <c r="H112" s="19">
        <f t="shared" si="90"/>
        <v>-2.2643795675716727E-2</v>
      </c>
      <c r="I112" s="112">
        <f>出租!I14-出租!I16</f>
        <v>263.17000000000007</v>
      </c>
      <c r="J112" s="19">
        <f t="shared" si="91"/>
        <v>-6.8160895120741416E-2</v>
      </c>
      <c r="K112" s="112">
        <f>出租!K14-出租!K16</f>
        <v>260.13000000000011</v>
      </c>
      <c r="L112" s="19">
        <f t="shared" si="92"/>
        <v>-3.5305025032449366E-2</v>
      </c>
      <c r="M112" s="112">
        <f>出租!M14-出租!M16</f>
        <v>251.24</v>
      </c>
      <c r="N112" s="19">
        <f t="shared" si="93"/>
        <v>2.2839229735782007E-2</v>
      </c>
      <c r="O112" s="112">
        <f>出租!O14-出租!O16</f>
        <v>251.52999999999997</v>
      </c>
      <c r="P112" s="19">
        <f t="shared" si="94"/>
        <v>-5.9982061439569301E-2</v>
      </c>
      <c r="Q112" s="126"/>
      <c r="R112" s="126"/>
      <c r="S112" s="556">
        <f t="shared" si="95"/>
        <v>1818.78</v>
      </c>
      <c r="T112" s="66">
        <f t="shared" si="96"/>
        <v>-0.17287953686565716</v>
      </c>
      <c r="U112" s="112">
        <f t="shared" si="97"/>
        <v>1885.9399999999996</v>
      </c>
      <c r="V112" s="112">
        <f>出租!V14-出租!V16</f>
        <v>255.88999999999987</v>
      </c>
      <c r="W112" s="19">
        <f t="shared" si="98"/>
        <v>-0.16389478843326299</v>
      </c>
      <c r="X112" s="112">
        <f>出租!X14-出租!X16</f>
        <v>300.68000000000006</v>
      </c>
      <c r="Y112" s="19">
        <f t="shared" si="99"/>
        <v>6.217323724742152E-2</v>
      </c>
      <c r="Z112" s="112">
        <f>出租!Z14-出租!Z16</f>
        <v>264.08999999999992</v>
      </c>
      <c r="AA112" s="19">
        <f t="shared" si="100"/>
        <v>-8.3211830868569314E-2</v>
      </c>
      <c r="AB112" s="112">
        <f>出租!AB14-出租!AB16</f>
        <v>282.41999999999985</v>
      </c>
      <c r="AC112" s="19">
        <f t="shared" si="101"/>
        <v>-7.6515597410241831E-2</v>
      </c>
      <c r="AD112" s="112">
        <f>出租!AD14-出租!AD16</f>
        <v>269.65000000000009</v>
      </c>
      <c r="AE112" s="19">
        <f t="shared" si="102"/>
        <v>1.8949245745711885E-3</v>
      </c>
      <c r="AF112" s="112">
        <f>出租!AF14-出租!AF16</f>
        <v>245.62999999999988</v>
      </c>
      <c r="AG112" s="19">
        <f t="shared" si="103"/>
        <v>-0.28487830441364892</v>
      </c>
      <c r="AH112" s="112">
        <f>出租!AH14-出租!AH16</f>
        <v>267.57999999999993</v>
      </c>
      <c r="AI112" s="19">
        <f t="shared" si="104"/>
        <v>-0.29511867442901951</v>
      </c>
      <c r="AJ112" s="112">
        <f>出租!AJ14-出租!AJ16</f>
        <v>312.99</v>
      </c>
      <c r="AK112" s="19">
        <f t="shared" si="105"/>
        <v>0.27412985955627933</v>
      </c>
      <c r="AL112" s="112">
        <f>出租!AL14-出租!AL16</f>
        <v>253.76999999999998</v>
      </c>
      <c r="AM112" s="19">
        <f t="shared" si="106"/>
        <v>-0.23318426300840034</v>
      </c>
      <c r="AN112" s="112">
        <f>出租!AN14-出租!AN16</f>
        <v>250.41000000000008</v>
      </c>
      <c r="AO112" s="19">
        <f t="shared" si="107"/>
        <v>1.6480617008321818E-2</v>
      </c>
      <c r="AP112" s="112">
        <f>出租!AP14-出租!AP16</f>
        <v>247.59999999999991</v>
      </c>
      <c r="AQ112" s="19">
        <f t="shared" si="108"/>
        <v>-6.4919370066845894E-2</v>
      </c>
      <c r="AR112" s="112">
        <f>出租!AR14-出租!AR16</f>
        <v>249.72000000000003</v>
      </c>
      <c r="AS112" s="19">
        <f t="shared" si="109"/>
        <v>-0.16537433155080206</v>
      </c>
      <c r="AT112" s="112">
        <f t="shared" si="110"/>
        <v>3200.4299999999994</v>
      </c>
      <c r="AU112" s="19">
        <f t="shared" si="111"/>
        <v>-0.10155045941097718</v>
      </c>
      <c r="AV112" s="20"/>
      <c r="AW112" s="540">
        <f t="shared" si="112"/>
        <v>3262.9700000000003</v>
      </c>
      <c r="AX112" s="112">
        <v>306.05</v>
      </c>
      <c r="AY112" s="19"/>
      <c r="AZ112" s="112">
        <v>283.08</v>
      </c>
      <c r="BA112" s="19"/>
      <c r="BB112" s="112">
        <v>288.06</v>
      </c>
      <c r="BC112" s="19"/>
      <c r="BD112" s="112">
        <v>305.82</v>
      </c>
      <c r="BE112" s="19"/>
      <c r="BF112" s="112">
        <v>269.14</v>
      </c>
      <c r="BG112" s="19"/>
      <c r="BH112" s="112">
        <v>343.48</v>
      </c>
      <c r="BI112" s="19"/>
      <c r="BJ112" s="112">
        <v>379.61</v>
      </c>
      <c r="BK112" s="19"/>
      <c r="BL112" s="112">
        <v>245.65</v>
      </c>
      <c r="BM112" s="19"/>
      <c r="BN112" s="112">
        <v>330.94</v>
      </c>
      <c r="BO112" s="19"/>
      <c r="BP112" s="112">
        <v>246.35</v>
      </c>
      <c r="BQ112" s="19"/>
      <c r="BR112" s="112">
        <v>264.79000000000002</v>
      </c>
      <c r="BS112" s="19"/>
      <c r="BT112" s="112">
        <v>299.2</v>
      </c>
      <c r="BU112" s="19"/>
      <c r="BV112" s="112">
        <f t="shared" si="113"/>
        <v>3562.17</v>
      </c>
      <c r="BW112" s="19"/>
      <c r="BX112" s="23"/>
      <c r="BY112" s="24"/>
      <c r="BZ112" s="24"/>
      <c r="CA112" s="24"/>
      <c r="CB112" s="24"/>
      <c r="CC112" s="24"/>
      <c r="CD112" s="24"/>
      <c r="CE112" s="137"/>
      <c r="CF112" s="24"/>
      <c r="CG112" s="137"/>
      <c r="CH112" s="137"/>
      <c r="CI112" s="137"/>
      <c r="CJ112" s="137"/>
      <c r="CK112" s="18"/>
    </row>
    <row r="113" spans="1:89" ht="28.8" customHeight="1">
      <c r="A113" s="598"/>
      <c r="B113" s="17" t="s">
        <v>656</v>
      </c>
      <c r="C113" s="112">
        <f>网约车!C14-网约车!C16</f>
        <v>164.94661186543397</v>
      </c>
      <c r="D113" s="19">
        <f t="shared" si="88"/>
        <v>0.91991946461471996</v>
      </c>
      <c r="E113" s="112">
        <f>网约车!E14-网约车!E16</f>
        <v>143.566159947919</v>
      </c>
      <c r="F113" s="19">
        <f t="shared" si="89"/>
        <v>0.51533892553051963</v>
      </c>
      <c r="G113" s="112">
        <f>网约车!G14-网约车!G16</f>
        <v>161.25444259379498</v>
      </c>
      <c r="H113" s="19">
        <f t="shared" si="90"/>
        <v>7.6461881411683752E-2</v>
      </c>
      <c r="I113" s="112">
        <f>网约车!I14-网约车!I16</f>
        <v>147.12370747200799</v>
      </c>
      <c r="J113" s="19">
        <f t="shared" si="91"/>
        <v>-0.16161116010206011</v>
      </c>
      <c r="K113" s="112">
        <f>网约车!K14-网约车!K16</f>
        <v>175.04185238687398</v>
      </c>
      <c r="L113" s="19">
        <f t="shared" si="92"/>
        <v>-0.1110294491478323</v>
      </c>
      <c r="M113" s="112">
        <f>网约车!M14-网约车!M16</f>
        <v>204.568266396664</v>
      </c>
      <c r="N113" s="19">
        <f t="shared" si="93"/>
        <v>0.12236294668308201</v>
      </c>
      <c r="O113" s="112">
        <f>网约车!O14-网约车!O16</f>
        <v>230.90760054893303</v>
      </c>
      <c r="P113" s="19">
        <f t="shared" si="94"/>
        <v>0.14414133717625499</v>
      </c>
      <c r="Q113" s="126"/>
      <c r="R113" s="126"/>
      <c r="S113" s="556">
        <f t="shared" si="95"/>
        <v>1227.4086412116269</v>
      </c>
      <c r="T113" s="66">
        <f t="shared" si="96"/>
        <v>-5.7613934443400572E-2</v>
      </c>
      <c r="U113" s="112">
        <f t="shared" si="97"/>
        <v>1086.92658924788</v>
      </c>
      <c r="V113" s="112">
        <f>网约车!V14-网约车!V16</f>
        <v>85.913297357259012</v>
      </c>
      <c r="W113" s="19">
        <f t="shared" si="98"/>
        <v>-0.56068077874256339</v>
      </c>
      <c r="X113" s="112">
        <f>网约车!X14-网约车!X16</f>
        <v>94.741946853676012</v>
      </c>
      <c r="Y113" s="19">
        <f t="shared" si="99"/>
        <v>-0.26408545884860501</v>
      </c>
      <c r="Z113" s="112">
        <f>网约车!Z14-网约车!Z16</f>
        <v>149.800420598567</v>
      </c>
      <c r="AA113" s="19">
        <f t="shared" si="100"/>
        <v>-0.11948714955654283</v>
      </c>
      <c r="AB113" s="112">
        <f>网约车!AB14-网约车!AB16</f>
        <v>175.48385721584498</v>
      </c>
      <c r="AC113" s="19">
        <f t="shared" si="101"/>
        <v>-9.5868831543733601E-2</v>
      </c>
      <c r="AD113" s="112">
        <f>网约车!AD14-网约车!AD16</f>
        <v>196.903994422626</v>
      </c>
      <c r="AE113" s="19">
        <f t="shared" si="102"/>
        <v>-1.2902862486031341E-2</v>
      </c>
      <c r="AF113" s="112">
        <f>网约车!AF14-网约车!AF16</f>
        <v>182.265698454519</v>
      </c>
      <c r="AG113" s="19">
        <f t="shared" si="103"/>
        <v>-0.15706849774577869</v>
      </c>
      <c r="AH113" s="112">
        <f>网约车!AH14-网约车!AH16</f>
        <v>201.81737434538798</v>
      </c>
      <c r="AI113" s="19">
        <f t="shared" si="104"/>
        <v>-0.23883309007816822</v>
      </c>
      <c r="AJ113" s="112">
        <f>网约车!AJ14-网约车!AJ16</f>
        <v>215.52119311261697</v>
      </c>
      <c r="AK113" s="19">
        <f t="shared" si="105"/>
        <v>9.7146774681549308E-2</v>
      </c>
      <c r="AL113" s="112">
        <f>网约车!AL14-网约车!AL16</f>
        <v>188.83445919145203</v>
      </c>
      <c r="AM113" s="19">
        <f t="shared" si="106"/>
        <v>-0.25626748915221198</v>
      </c>
      <c r="AN113" s="112">
        <f>网约车!AN14-网约车!AN16</f>
        <v>205.54437298235501</v>
      </c>
      <c r="AO113" s="19">
        <f t="shared" si="107"/>
        <v>-7.6107995250095595E-2</v>
      </c>
      <c r="AP113" s="112">
        <f>网约车!AP14-网约车!AP16</f>
        <v>153.50880618388197</v>
      </c>
      <c r="AQ113" s="19">
        <f t="shared" si="108"/>
        <v>-0.31943616915535478</v>
      </c>
      <c r="AR113" s="112">
        <f>网约车!AR14-网约车!AR16</f>
        <v>147.073055560098</v>
      </c>
      <c r="AS113" s="19">
        <f t="shared" si="109"/>
        <v>-0.35967018497760272</v>
      </c>
      <c r="AT113" s="112">
        <f t="shared" si="110"/>
        <v>1997.4084762782841</v>
      </c>
      <c r="AU113" s="19">
        <f t="shared" si="111"/>
        <v>-0.2002139690031447</v>
      </c>
      <c r="AV113" s="20"/>
      <c r="AW113" s="540">
        <f t="shared" si="112"/>
        <v>2267.7452754688279</v>
      </c>
      <c r="AX113" s="112">
        <v>195.56006930758599</v>
      </c>
      <c r="AY113" s="19"/>
      <c r="AZ113" s="112">
        <v>128.74041964905999</v>
      </c>
      <c r="BA113" s="19"/>
      <c r="BB113" s="112">
        <v>170.128602351598</v>
      </c>
      <c r="BC113" s="19"/>
      <c r="BD113" s="112">
        <v>194.091148871098</v>
      </c>
      <c r="BE113" s="19"/>
      <c r="BF113" s="112">
        <v>199.47782942470499</v>
      </c>
      <c r="BG113" s="19"/>
      <c r="BH113" s="112">
        <v>216.22836252660201</v>
      </c>
      <c r="BI113" s="19"/>
      <c r="BJ113" s="112">
        <v>265.14207556147397</v>
      </c>
      <c r="BK113" s="19"/>
      <c r="BL113" s="112">
        <v>196.43788605692501</v>
      </c>
      <c r="BM113" s="19"/>
      <c r="BN113" s="112">
        <v>253.901041620727</v>
      </c>
      <c r="BO113" s="19"/>
      <c r="BP113" s="112">
        <v>222.476622728211</v>
      </c>
      <c r="BQ113" s="19"/>
      <c r="BR113" s="112">
        <v>225.561217370842</v>
      </c>
      <c r="BS113" s="19"/>
      <c r="BT113" s="112">
        <v>229.68328525348099</v>
      </c>
      <c r="BU113" s="19"/>
      <c r="BV113" s="112">
        <f t="shared" si="113"/>
        <v>2497.4285607223087</v>
      </c>
      <c r="BW113" s="19"/>
      <c r="BX113" s="23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18"/>
    </row>
    <row r="114" spans="1:89" s="13" customFormat="1" ht="28.8" customHeight="1">
      <c r="A114" s="716" t="s">
        <v>95</v>
      </c>
      <c r="B114" s="17" t="s">
        <v>652</v>
      </c>
      <c r="C114" s="112">
        <f>C115+C116+C117+C118</f>
        <v>7165.69391067177</v>
      </c>
      <c r="D114" s="19">
        <f t="shared" si="88"/>
        <v>-0.20333380317132133</v>
      </c>
      <c r="E114" s="112">
        <f>E115+E116+E117+E118</f>
        <v>8786.9785606902315</v>
      </c>
      <c r="F114" s="19">
        <f t="shared" si="89"/>
        <v>-0.13565984939412989</v>
      </c>
      <c r="G114" s="112">
        <f>G115+G116+G117+G118</f>
        <v>8458.5598313083301</v>
      </c>
      <c r="H114" s="19">
        <f t="shared" si="90"/>
        <v>-7.503359132828058E-2</v>
      </c>
      <c r="I114" s="112">
        <f>I115+I116+I117+I118</f>
        <v>9244.2063416010296</v>
      </c>
      <c r="J114" s="19">
        <f t="shared" si="91"/>
        <v>-6.7808025060130395E-2</v>
      </c>
      <c r="K114" s="112">
        <f>K115+K116+K117+K118</f>
        <v>9118.8869954196616</v>
      </c>
      <c r="L114" s="19">
        <f t="shared" si="92"/>
        <v>-4.5807861971003394E-2</v>
      </c>
      <c r="M114" s="112">
        <f>M115+M116+M117+M118</f>
        <v>8457.4270974063511</v>
      </c>
      <c r="N114" s="19">
        <f t="shared" si="93"/>
        <v>-0.14540546507167706</v>
      </c>
      <c r="O114" s="112">
        <f>O115+O116+O117+O118</f>
        <v>8247.5900132591905</v>
      </c>
      <c r="P114" s="19">
        <f t="shared" si="94"/>
        <v>-2.3021183430168013E-2</v>
      </c>
      <c r="Q114" s="126"/>
      <c r="R114" s="126"/>
      <c r="S114" s="556">
        <f t="shared" si="95"/>
        <v>59479.342750356562</v>
      </c>
      <c r="T114" s="66">
        <f t="shared" si="96"/>
        <v>-0.20445275083604508</v>
      </c>
      <c r="U114" s="112">
        <f t="shared" si="97"/>
        <v>66117.077795458928</v>
      </c>
      <c r="V114" s="112">
        <f>V115+V116+V117+V118</f>
        <v>8994.6001715606071</v>
      </c>
      <c r="W114" s="19">
        <f t="shared" si="98"/>
        <v>-0.17678564019433851</v>
      </c>
      <c r="X114" s="112">
        <f>X115+X116+X117+X118</f>
        <v>10166.111749559346</v>
      </c>
      <c r="Y114" s="19">
        <f t="shared" si="99"/>
        <v>-0.10942087352774643</v>
      </c>
      <c r="Z114" s="112">
        <f>Z115+Z116+Z117+Z118</f>
        <v>9144.7210969045736</v>
      </c>
      <c r="AA114" s="19">
        <f t="shared" si="100"/>
        <v>-0.165003465520006</v>
      </c>
      <c r="AB114" s="112">
        <f>AB115+AB116+AB117+AB118</f>
        <v>9916.6336871729891</v>
      </c>
      <c r="AC114" s="19">
        <f t="shared" si="101"/>
        <v>-0.16870818075236671</v>
      </c>
      <c r="AD114" s="112">
        <f>AD115+AD116+AD117+AD118</f>
        <v>9556.6570211486596</v>
      </c>
      <c r="AE114" s="19">
        <f t="shared" si="102"/>
        <v>-0.16001906085727446</v>
      </c>
      <c r="AF114" s="112">
        <f>AF115+AF116+AF117+AF118</f>
        <v>9896.4207606542877</v>
      </c>
      <c r="AG114" s="19">
        <f t="shared" si="103"/>
        <v>1.3687150592754271E-2</v>
      </c>
      <c r="AH114" s="112">
        <f>AH115+AH116+AH117+AH118</f>
        <v>8441.9333084584578</v>
      </c>
      <c r="AI114" s="19">
        <f t="shared" si="104"/>
        <v>-0.19395403873120254</v>
      </c>
      <c r="AJ114" s="112">
        <f>AJ115+AJ116+AJ117+AJ118</f>
        <v>8648.2398055556405</v>
      </c>
      <c r="AK114" s="19">
        <f t="shared" si="105"/>
        <v>-0.14275609392146704</v>
      </c>
      <c r="AL114" s="112">
        <f>AL115+AL116+AL117+AL118</f>
        <v>8023.7989827077972</v>
      </c>
      <c r="AM114" s="19">
        <f t="shared" si="106"/>
        <v>-0.27476838791291314</v>
      </c>
      <c r="AN114" s="112">
        <f>AN115+AN116+AN117+AN118</f>
        <v>8295.3518238474408</v>
      </c>
      <c r="AO114" s="19">
        <f t="shared" si="107"/>
        <v>-0.23541582366156211</v>
      </c>
      <c r="AP114" s="112">
        <f>AP115+AP116+AP117+AP118</f>
        <v>7566.1203759958025</v>
      </c>
      <c r="AQ114" s="19">
        <f t="shared" si="108"/>
        <v>-0.13806167600483588</v>
      </c>
      <c r="AR114" s="112">
        <f>AR115+AR116+AR117+AR118</f>
        <v>6848.5173575635372</v>
      </c>
      <c r="AS114" s="19">
        <f t="shared" si="109"/>
        <v>-0.19880811769393858</v>
      </c>
      <c r="AT114" s="112">
        <f t="shared" si="110"/>
        <v>105499.10614112914</v>
      </c>
      <c r="AU114" s="19">
        <f t="shared" si="111"/>
        <v>-0.16378914565409919</v>
      </c>
      <c r="AV114" s="20"/>
      <c r="AW114" s="540">
        <f t="shared" si="112"/>
        <v>117615.37080783243</v>
      </c>
      <c r="AX114" s="540">
        <f>AX115+AX116+AX117+AX118</f>
        <v>10926.194452783826</v>
      </c>
      <c r="AY114" s="20"/>
      <c r="AZ114" s="540">
        <f>AZ115+AZ116+AZ117+AZ118</f>
        <v>11415.169576036629</v>
      </c>
      <c r="BA114" s="20"/>
      <c r="BB114" s="540">
        <f>BB115+BB116+BB117+BB118</f>
        <v>10951.807246241542</v>
      </c>
      <c r="BC114" s="20"/>
      <c r="BD114" s="540">
        <f>BD115+BD116+BD117+BD118</f>
        <v>11929.18474302816</v>
      </c>
      <c r="BE114" s="20"/>
      <c r="BF114" s="540">
        <f>BF115+BF116+BF117+BF118</f>
        <v>11377.230810620618</v>
      </c>
      <c r="BG114" s="20"/>
      <c r="BH114" s="540">
        <f>BH115+BH116+BH117+BH118</f>
        <v>9762.795902924634</v>
      </c>
      <c r="BI114" s="20"/>
      <c r="BJ114" s="540">
        <f>BJ115+BJ116+BJ117+BJ118</f>
        <v>10473.265439070006</v>
      </c>
      <c r="BK114" s="20"/>
      <c r="BL114" s="540">
        <f>BL115+BL116+BL117+BL118</f>
        <v>10088.423777915275</v>
      </c>
      <c r="BM114" s="20"/>
      <c r="BN114" s="540">
        <f>BN115+BN116+BN117+BN118</f>
        <v>11063.774453538696</v>
      </c>
      <c r="BO114" s="20"/>
      <c r="BP114" s="540">
        <f>BP115+BP116+BP117+BP118</f>
        <v>10849.494510301716</v>
      </c>
      <c r="BQ114" s="20"/>
      <c r="BR114" s="540">
        <f>BR115+BR116+BR117+BR118</f>
        <v>8778.0298953713209</v>
      </c>
      <c r="BS114" s="20"/>
      <c r="BT114" s="540">
        <f>BT115+BT116+BT117+BT118</f>
        <v>8547.9115662674067</v>
      </c>
      <c r="BU114" s="20"/>
      <c r="BV114" s="540">
        <f t="shared" si="113"/>
        <v>126163.28237409983</v>
      </c>
      <c r="BW114" s="20"/>
      <c r="BX114" s="22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</row>
    <row r="115" spans="1:89" ht="28.8" customHeight="1">
      <c r="A115" s="597"/>
      <c r="B115" s="17" t="s">
        <v>653</v>
      </c>
      <c r="C115" s="112">
        <f>班线包车!C15</f>
        <v>4442.6527999999998</v>
      </c>
      <c r="D115" s="19">
        <f t="shared" si="88"/>
        <v>-0.16493417849426006</v>
      </c>
      <c r="E115" s="112">
        <f>班线包车!E15</f>
        <v>6222.1126000000004</v>
      </c>
      <c r="F115" s="19">
        <f t="shared" si="89"/>
        <v>-7.7453754388353779E-2</v>
      </c>
      <c r="G115" s="112">
        <f>班线包车!G15</f>
        <v>5800.6944000000003</v>
      </c>
      <c r="H115" s="19">
        <f t="shared" si="90"/>
        <v>0.11922304039209175</v>
      </c>
      <c r="I115" s="112">
        <f>班线包车!I15</f>
        <v>6318.1347999999998</v>
      </c>
      <c r="J115" s="19">
        <f t="shared" si="91"/>
        <v>4.7501180293807455E-3</v>
      </c>
      <c r="K115" s="112">
        <f>班线包车!K15</f>
        <v>6328.6093000000001</v>
      </c>
      <c r="L115" s="19">
        <f t="shared" si="92"/>
        <v>4.7588811186588753E-2</v>
      </c>
      <c r="M115" s="112">
        <f>班线包车!M15</f>
        <v>5538.8125</v>
      </c>
      <c r="N115" s="19">
        <f t="shared" si="93"/>
        <v>-0.12573176274148612</v>
      </c>
      <c r="O115" s="112">
        <f>班线包车!O15</f>
        <v>5530.4413999999997</v>
      </c>
      <c r="P115" s="19">
        <f t="shared" si="94"/>
        <v>7.472500992535247E-2</v>
      </c>
      <c r="Q115" s="126"/>
      <c r="R115" s="126"/>
      <c r="S115" s="556">
        <f t="shared" si="95"/>
        <v>40181.457800000004</v>
      </c>
      <c r="T115" s="66">
        <f t="shared" si="96"/>
        <v>-0.147251098534396</v>
      </c>
      <c r="U115" s="112">
        <f t="shared" si="97"/>
        <v>41058.076200000003</v>
      </c>
      <c r="V115" s="112">
        <f>班线包车!V15</f>
        <v>5320.1229000000003</v>
      </c>
      <c r="W115" s="19">
        <f t="shared" si="98"/>
        <v>-1.6671669449618731E-2</v>
      </c>
      <c r="X115" s="112">
        <f>班线包车!X15</f>
        <v>6744.4993999999997</v>
      </c>
      <c r="Y115" s="19">
        <f t="shared" si="99"/>
        <v>-1.3559120692855031E-2</v>
      </c>
      <c r="Z115" s="112">
        <f>班线包车!Z15</f>
        <v>5182.7867999999999</v>
      </c>
      <c r="AA115" s="19">
        <f t="shared" si="100"/>
        <v>-0.10953567256120011</v>
      </c>
      <c r="AB115" s="112">
        <f>班线包车!AB15</f>
        <v>6288.2647999999999</v>
      </c>
      <c r="AC115" s="19">
        <f t="shared" si="101"/>
        <v>-2.6272456787820864E-2</v>
      </c>
      <c r="AD115" s="112">
        <f>班线包车!AD15</f>
        <v>6041.1196</v>
      </c>
      <c r="AE115" s="19">
        <f t="shared" si="102"/>
        <v>-2.0425483655950094E-2</v>
      </c>
      <c r="AF115" s="112">
        <f>班线包车!AF15</f>
        <v>6335.3697000000002</v>
      </c>
      <c r="AG115" s="19">
        <f t="shared" si="103"/>
        <v>0.12510333786337857</v>
      </c>
      <c r="AH115" s="112">
        <f>班线包车!AH15</f>
        <v>5145.9129999999996</v>
      </c>
      <c r="AI115" s="19">
        <f t="shared" si="104"/>
        <v>-0.16108822749193941</v>
      </c>
      <c r="AJ115" s="112">
        <f>班线包车!AJ15</f>
        <v>6061.8411999999998</v>
      </c>
      <c r="AK115" s="19">
        <f t="shared" si="105"/>
        <v>-4.528795685357101E-2</v>
      </c>
      <c r="AL115" s="112">
        <f>班线包车!AL15</f>
        <v>5254.1806999999999</v>
      </c>
      <c r="AM115" s="19">
        <f t="shared" si="106"/>
        <v>-7.3993303724932069E-2</v>
      </c>
      <c r="AN115" s="112">
        <f>班线包车!AN15</f>
        <v>5743.0441000000001</v>
      </c>
      <c r="AO115" s="19">
        <f t="shared" si="107"/>
        <v>-0.19094988530186152</v>
      </c>
      <c r="AP115" s="112">
        <f>班线包车!AP15</f>
        <v>4862.8407999999999</v>
      </c>
      <c r="AQ115" s="19">
        <f t="shared" si="108"/>
        <v>-5.4796171385156356E-2</v>
      </c>
      <c r="AR115" s="112">
        <f>班线包车!AR15</f>
        <v>4174.5837000000001</v>
      </c>
      <c r="AS115" s="19">
        <f t="shared" si="109"/>
        <v>-0.10885456753309231</v>
      </c>
      <c r="AT115" s="112">
        <f t="shared" si="110"/>
        <v>67154.566699999996</v>
      </c>
      <c r="AU115" s="19">
        <f t="shared" si="111"/>
        <v>-5.9578417018067431E-2</v>
      </c>
      <c r="AV115" s="20"/>
      <c r="AW115" s="540">
        <f t="shared" si="112"/>
        <v>66724.487500000003</v>
      </c>
      <c r="AX115" s="112">
        <v>5410.3220000000001</v>
      </c>
      <c r="AY115" s="19"/>
      <c r="AZ115" s="112">
        <v>6837.2058999999999</v>
      </c>
      <c r="BA115" s="19"/>
      <c r="BB115" s="112">
        <v>5820.3194000000003</v>
      </c>
      <c r="BC115" s="19"/>
      <c r="BD115" s="112">
        <v>6457.9305000000004</v>
      </c>
      <c r="BE115" s="19"/>
      <c r="BF115" s="112">
        <v>6167.0852999999997</v>
      </c>
      <c r="BG115" s="19"/>
      <c r="BH115" s="112">
        <v>5630.9224999999997</v>
      </c>
      <c r="BI115" s="19"/>
      <c r="BJ115" s="112">
        <v>6134.0335999999998</v>
      </c>
      <c r="BK115" s="19"/>
      <c r="BL115" s="112">
        <v>6349.3922000000002</v>
      </c>
      <c r="BM115" s="19"/>
      <c r="BN115" s="112">
        <v>5674.0201999999999</v>
      </c>
      <c r="BO115" s="19"/>
      <c r="BP115" s="112">
        <v>7098.5023000000001</v>
      </c>
      <c r="BQ115" s="19"/>
      <c r="BR115" s="112">
        <v>5144.7536</v>
      </c>
      <c r="BS115" s="19"/>
      <c r="BT115" s="112">
        <v>4684.5145000000002</v>
      </c>
      <c r="BU115" s="19"/>
      <c r="BV115" s="112">
        <f t="shared" si="113"/>
        <v>71409.002000000008</v>
      </c>
      <c r="BW115" s="19"/>
      <c r="BX115" s="23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18"/>
    </row>
    <row r="116" spans="1:89" ht="28.8" customHeight="1">
      <c r="A116" s="597"/>
      <c r="B116" s="17" t="s">
        <v>654</v>
      </c>
      <c r="C116" s="112">
        <f>公交!C18-公交!C20</f>
        <v>2382.46</v>
      </c>
      <c r="D116" s="19">
        <f t="shared" si="88"/>
        <v>-9.9912350958850649E-2</v>
      </c>
      <c r="E116" s="112">
        <f>公交!E18-公交!E20</f>
        <v>2303.04</v>
      </c>
      <c r="F116" s="19">
        <f t="shared" si="89"/>
        <v>-4.808669989832115E-2</v>
      </c>
      <c r="G116" s="112">
        <f>公交!G18-公交!G20</f>
        <v>2284.6500000000005</v>
      </c>
      <c r="H116" s="19">
        <f t="shared" si="90"/>
        <v>-0.22533492019896817</v>
      </c>
      <c r="I116" s="112">
        <f>公交!I18-公交!I20</f>
        <v>2590.88</v>
      </c>
      <c r="J116" s="19">
        <f t="shared" si="91"/>
        <v>-2.1940354850887411E-2</v>
      </c>
      <c r="K116" s="112">
        <f>公交!K18-公交!K20</f>
        <v>2426.630000000001</v>
      </c>
      <c r="L116" s="19">
        <f t="shared" si="92"/>
        <v>-2.4321303354884249E-2</v>
      </c>
      <c r="M116" s="112">
        <f>公交!M18-公交!M20</f>
        <v>2539.2100000000009</v>
      </c>
      <c r="N116" s="19">
        <f t="shared" si="93"/>
        <v>1.7753510263509575E-3</v>
      </c>
      <c r="O116" s="112">
        <f>公交!O18-公交!O20</f>
        <v>2282.2800000000007</v>
      </c>
      <c r="P116" s="19">
        <f t="shared" si="94"/>
        <v>-0.11218821479141661</v>
      </c>
      <c r="Q116" s="126"/>
      <c r="R116" s="126"/>
      <c r="S116" s="556">
        <f t="shared" si="95"/>
        <v>16809.150000000001</v>
      </c>
      <c r="T116" s="66">
        <f t="shared" si="96"/>
        <v>-0.17763132145331295</v>
      </c>
      <c r="U116" s="112">
        <f t="shared" si="97"/>
        <v>18257.02</v>
      </c>
      <c r="V116" s="112">
        <f>公交!V18-公交!V20</f>
        <v>2646.920000000001</v>
      </c>
      <c r="W116" s="19">
        <f t="shared" si="98"/>
        <v>-0.36540831347427261</v>
      </c>
      <c r="X116" s="112">
        <f>公交!X18-公交!X20</f>
        <v>2419.38</v>
      </c>
      <c r="Y116" s="19">
        <f t="shared" si="99"/>
        <v>-0.29316590901123041</v>
      </c>
      <c r="Z116" s="112">
        <f>公交!Z18-公交!Z20</f>
        <v>2949.2099999999991</v>
      </c>
      <c r="AA116" s="19">
        <f t="shared" si="100"/>
        <v>-0.26604068468127695</v>
      </c>
      <c r="AB116" s="112">
        <f>公交!AB18-公交!AB20</f>
        <v>2649.0000000000009</v>
      </c>
      <c r="AC116" s="19">
        <f t="shared" si="101"/>
        <v>-0.38199022942650351</v>
      </c>
      <c r="AD116" s="112">
        <f>公交!AD18-公交!AD20</f>
        <v>2487.1200000000008</v>
      </c>
      <c r="AE116" s="19">
        <f t="shared" si="102"/>
        <v>-0.38363171355498704</v>
      </c>
      <c r="AF116" s="112">
        <f>公交!AF18-公交!AF20</f>
        <v>2534.7099999999991</v>
      </c>
      <c r="AG116" s="19">
        <f t="shared" si="103"/>
        <v>-0.17218822053991945</v>
      </c>
      <c r="AH116" s="112">
        <f>公交!AH18-公交!AH20</f>
        <v>2570.6799999999994</v>
      </c>
      <c r="AI116" s="19">
        <f t="shared" si="104"/>
        <v>-0.1582221902045603</v>
      </c>
      <c r="AJ116" s="112">
        <f>公交!AJ18-公交!AJ20</f>
        <v>2182.9000000000005</v>
      </c>
      <c r="AK116" s="19">
        <f t="shared" si="105"/>
        <v>-0.11905953380254386</v>
      </c>
      <c r="AL116" s="112">
        <f>公交!AL18-公交!AL20</f>
        <v>2341.6499999999996</v>
      </c>
      <c r="AM116" s="19">
        <f t="shared" si="106"/>
        <v>-0.44612120452346771</v>
      </c>
      <c r="AN116" s="112">
        <f>公交!AN18-公交!AN20</f>
        <v>2162.9000000000005</v>
      </c>
      <c r="AO116" s="19">
        <f t="shared" si="107"/>
        <v>-0.17040952136207932</v>
      </c>
      <c r="AP116" s="112">
        <f>公交!AP18-公交!AP20</f>
        <v>2386.54</v>
      </c>
      <c r="AQ116" s="19">
        <f t="shared" si="108"/>
        <v>-6.979989242366369E-2</v>
      </c>
      <c r="AR116" s="112">
        <f>公交!AR18-公交!AR20</f>
        <v>2301.9400000000005</v>
      </c>
      <c r="AS116" s="19">
        <f t="shared" si="109"/>
        <v>-0.11472698883957744</v>
      </c>
      <c r="AT116" s="112">
        <f t="shared" si="110"/>
        <v>29632.950000000004</v>
      </c>
      <c r="AU116" s="19">
        <f t="shared" si="111"/>
        <v>-0.26882970856524013</v>
      </c>
      <c r="AV116" s="20"/>
      <c r="AW116" s="540">
        <f t="shared" si="112"/>
        <v>37927.85</v>
      </c>
      <c r="AX116" s="112">
        <v>4171.0600000000004</v>
      </c>
      <c r="AY116" s="19"/>
      <c r="AZ116" s="112">
        <v>3422.84</v>
      </c>
      <c r="BA116" s="19"/>
      <c r="BB116" s="112">
        <v>4018.22</v>
      </c>
      <c r="BC116" s="19"/>
      <c r="BD116" s="112">
        <v>4286.34</v>
      </c>
      <c r="BE116" s="19"/>
      <c r="BF116" s="112">
        <v>4035.12</v>
      </c>
      <c r="BG116" s="19"/>
      <c r="BH116" s="112">
        <v>3061.94</v>
      </c>
      <c r="BI116" s="19"/>
      <c r="BJ116" s="112">
        <v>3053.87</v>
      </c>
      <c r="BK116" s="19"/>
      <c r="BL116" s="112">
        <v>2477.92</v>
      </c>
      <c r="BM116" s="19"/>
      <c r="BN116" s="112">
        <v>4227.7299999999996</v>
      </c>
      <c r="BO116" s="19"/>
      <c r="BP116" s="112">
        <v>2607.19</v>
      </c>
      <c r="BQ116" s="19"/>
      <c r="BR116" s="112">
        <v>2565.62</v>
      </c>
      <c r="BS116" s="19"/>
      <c r="BT116" s="112">
        <v>2600.2600000000002</v>
      </c>
      <c r="BU116" s="19"/>
      <c r="BV116" s="112">
        <f t="shared" si="113"/>
        <v>40528.11</v>
      </c>
      <c r="BW116" s="19"/>
      <c r="BX116" s="23"/>
      <c r="BY116" s="24"/>
      <c r="BZ116" s="24"/>
      <c r="CA116" s="24"/>
      <c r="CB116" s="24"/>
      <c r="CC116" s="24"/>
      <c r="CD116" s="24"/>
      <c r="CE116" s="137"/>
      <c r="CF116" s="24"/>
      <c r="CG116" s="137"/>
      <c r="CH116" s="137"/>
      <c r="CI116" s="137"/>
      <c r="CJ116" s="137"/>
      <c r="CK116" s="18"/>
    </row>
    <row r="117" spans="1:89" ht="28.8" customHeight="1">
      <c r="A117" s="597"/>
      <c r="B117" s="17" t="s">
        <v>655</v>
      </c>
      <c r="C117" s="112">
        <f>出租!C18-出租!C20</f>
        <v>83.789999999999964</v>
      </c>
      <c r="D117" s="19">
        <f t="shared" si="88"/>
        <v>-0.88452156176353036</v>
      </c>
      <c r="E117" s="112">
        <f>出租!E18-出租!E20</f>
        <v>46.849999999999909</v>
      </c>
      <c r="F117" s="19">
        <f t="shared" si="89"/>
        <v>-0.932939223039707</v>
      </c>
      <c r="G117" s="112">
        <f>出租!G18-出租!G20</f>
        <v>51.279999999999973</v>
      </c>
      <c r="H117" s="19">
        <f t="shared" si="90"/>
        <v>-0.92311728811526406</v>
      </c>
      <c r="I117" s="112">
        <f>出租!I18-出租!I20</f>
        <v>52.480000000000018</v>
      </c>
      <c r="J117" s="19">
        <f t="shared" si="91"/>
        <v>-0.91432256379279375</v>
      </c>
      <c r="K117" s="112">
        <f>出租!K18-出租!K20</f>
        <v>56.020000000000209</v>
      </c>
      <c r="L117" s="19">
        <f t="shared" si="92"/>
        <v>-0.9100586015894675</v>
      </c>
      <c r="M117" s="112">
        <f>出租!M18-出租!M20</f>
        <v>50.5</v>
      </c>
      <c r="N117" s="19">
        <f t="shared" si="93"/>
        <v>-0.91916507931426372</v>
      </c>
      <c r="O117" s="112">
        <f>出租!O18-出租!O20</f>
        <v>54.300000000000182</v>
      </c>
      <c r="P117" s="19">
        <f t="shared" si="94"/>
        <v>-0.86549417884567703</v>
      </c>
      <c r="Q117" s="126"/>
      <c r="R117" s="126"/>
      <c r="S117" s="556">
        <f t="shared" si="95"/>
        <v>395.22000000000025</v>
      </c>
      <c r="T117" s="66">
        <f t="shared" si="96"/>
        <v>-0.91207563959955507</v>
      </c>
      <c r="U117" s="112">
        <f t="shared" si="97"/>
        <v>4355.01</v>
      </c>
      <c r="V117" s="112">
        <f>出租!V18-出租!V20</f>
        <v>725.58999999999992</v>
      </c>
      <c r="W117" s="19">
        <f t="shared" si="98"/>
        <v>-0.12360948389356596</v>
      </c>
      <c r="X117" s="112">
        <f>出租!X18-出租!X20</f>
        <v>698.61999999999989</v>
      </c>
      <c r="Y117" s="19">
        <f t="shared" si="99"/>
        <v>-9.9832495812395505E-2</v>
      </c>
      <c r="Z117" s="112">
        <f>出租!Z18-出租!Z20</f>
        <v>666.98999999999978</v>
      </c>
      <c r="AA117" s="19">
        <f t="shared" si="100"/>
        <v>-6.5091754051480599E-3</v>
      </c>
      <c r="AB117" s="112">
        <f>出租!AB18-出租!AB20</f>
        <v>612.53</v>
      </c>
      <c r="AC117" s="19">
        <f t="shared" si="101"/>
        <v>-0.13115079646519812</v>
      </c>
      <c r="AD117" s="112">
        <f>出租!AD18-出租!AD20</f>
        <v>622.85000000000014</v>
      </c>
      <c r="AE117" s="19">
        <f t="shared" si="102"/>
        <v>-9.5207658449425248E-2</v>
      </c>
      <c r="AF117" s="112">
        <f>出租!AF18-出租!AF20</f>
        <v>624.73</v>
      </c>
      <c r="AG117" s="19">
        <f t="shared" si="103"/>
        <v>-1.3268111771851387E-3</v>
      </c>
      <c r="AH117" s="112">
        <f>出租!AH18-出租!AH20</f>
        <v>403.70000000000005</v>
      </c>
      <c r="AI117" s="19">
        <f t="shared" si="104"/>
        <v>-0.44088195781338713</v>
      </c>
      <c r="AJ117" s="112">
        <f>出租!AJ18-出租!AJ20</f>
        <v>139.99</v>
      </c>
      <c r="AK117" s="19">
        <f t="shared" si="105"/>
        <v>-0.80324942727438819</v>
      </c>
      <c r="AL117" s="112">
        <f>出租!AL18-出租!AL20</f>
        <v>137.21000000000004</v>
      </c>
      <c r="AM117" s="19">
        <f t="shared" si="106"/>
        <v>-0.79193582628210957</v>
      </c>
      <c r="AN117" s="112">
        <f>出租!AN18-出租!AN20</f>
        <v>147.51999999999998</v>
      </c>
      <c r="AO117" s="19">
        <f t="shared" si="107"/>
        <v>-0.78778986132688877</v>
      </c>
      <c r="AP117" s="112">
        <f>出租!AP18-出租!AP20</f>
        <v>133.75</v>
      </c>
      <c r="AQ117" s="19">
        <f t="shared" si="108"/>
        <v>-0.78435419118714023</v>
      </c>
      <c r="AR117" s="112">
        <f>出租!AR18-出租!AR20</f>
        <v>136.31999999999994</v>
      </c>
      <c r="AS117" s="19">
        <f t="shared" si="109"/>
        <v>-0.80542669959035706</v>
      </c>
      <c r="AT117" s="112">
        <f t="shared" si="110"/>
        <v>5049.7999999999993</v>
      </c>
      <c r="AU117" s="19">
        <f t="shared" si="111"/>
        <v>-0.39907155853691345</v>
      </c>
      <c r="AV117" s="20"/>
      <c r="AW117" s="540">
        <f t="shared" si="112"/>
        <v>7702.7199999999993</v>
      </c>
      <c r="AX117" s="112">
        <v>827.93</v>
      </c>
      <c r="AY117" s="19"/>
      <c r="AZ117" s="112">
        <v>776.1</v>
      </c>
      <c r="BA117" s="19"/>
      <c r="BB117" s="112">
        <v>671.36</v>
      </c>
      <c r="BC117" s="19"/>
      <c r="BD117" s="112">
        <v>704.99</v>
      </c>
      <c r="BE117" s="19"/>
      <c r="BF117" s="112">
        <v>688.39</v>
      </c>
      <c r="BG117" s="19"/>
      <c r="BH117" s="112">
        <v>625.55999999999995</v>
      </c>
      <c r="BI117" s="19"/>
      <c r="BJ117" s="112">
        <v>722.03</v>
      </c>
      <c r="BK117" s="19"/>
      <c r="BL117" s="112">
        <v>711.51</v>
      </c>
      <c r="BM117" s="19"/>
      <c r="BN117" s="112">
        <v>659.46</v>
      </c>
      <c r="BO117" s="19"/>
      <c r="BP117" s="112">
        <v>695.16</v>
      </c>
      <c r="BQ117" s="19"/>
      <c r="BR117" s="112">
        <v>620.23</v>
      </c>
      <c r="BS117" s="19"/>
      <c r="BT117" s="112">
        <v>700.61</v>
      </c>
      <c r="BU117" s="19"/>
      <c r="BV117" s="112">
        <f t="shared" si="113"/>
        <v>8403.33</v>
      </c>
      <c r="BW117" s="19"/>
      <c r="BX117" s="23"/>
      <c r="BY117" s="24"/>
      <c r="BZ117" s="24"/>
      <c r="CA117" s="24"/>
      <c r="CB117" s="24"/>
      <c r="CC117" s="24"/>
      <c r="CD117" s="24"/>
      <c r="CE117" s="137"/>
      <c r="CF117" s="24"/>
      <c r="CG117" s="137"/>
      <c r="CH117" s="137"/>
      <c r="CI117" s="137"/>
      <c r="CJ117" s="137"/>
      <c r="CK117" s="18"/>
    </row>
    <row r="118" spans="1:89" ht="28.8" customHeight="1">
      <c r="A118" s="598"/>
      <c r="B118" s="17" t="s">
        <v>656</v>
      </c>
      <c r="C118" s="112">
        <f>网约车!C18-网约车!C20</f>
        <v>256.79111067177007</v>
      </c>
      <c r="D118" s="19">
        <f t="shared" si="88"/>
        <v>-0.14960614988293153</v>
      </c>
      <c r="E118" s="112">
        <f>网约车!E18-网约车!E20</f>
        <v>214.97596069022984</v>
      </c>
      <c r="F118" s="19">
        <f t="shared" si="89"/>
        <v>-0.29193933974609287</v>
      </c>
      <c r="G118" s="112">
        <f>网约车!G18-网约车!G20</f>
        <v>321.93543130832995</v>
      </c>
      <c r="H118" s="19">
        <f t="shared" si="90"/>
        <v>-6.8835709414194257E-2</v>
      </c>
      <c r="I118" s="112">
        <f>网约车!I18-网约车!I20</f>
        <v>282.71154160102992</v>
      </c>
      <c r="J118" s="19">
        <f t="shared" si="91"/>
        <v>-0.22933050042834158</v>
      </c>
      <c r="K118" s="112">
        <f>网约车!K18-网约车!K20</f>
        <v>307.62769541966009</v>
      </c>
      <c r="L118" s="19">
        <f t="shared" si="92"/>
        <v>-0.24148814875615854</v>
      </c>
      <c r="M118" s="112">
        <f>网约车!M18-网约车!M20</f>
        <v>328.90459740634992</v>
      </c>
      <c r="N118" s="19">
        <f t="shared" si="93"/>
        <v>-0.18103700413402302</v>
      </c>
      <c r="O118" s="112">
        <f>网约车!O18-网约车!O20</f>
        <v>380.56861325918999</v>
      </c>
      <c r="P118" s="19">
        <f t="shared" si="94"/>
        <v>0.18321181534478503</v>
      </c>
      <c r="Q118" s="126"/>
      <c r="R118" s="126"/>
      <c r="S118" s="556">
        <f t="shared" si="95"/>
        <v>2093.5149503565599</v>
      </c>
      <c r="T118" s="66">
        <f t="shared" si="96"/>
        <v>-0.22762212040031315</v>
      </c>
      <c r="U118" s="112">
        <f t="shared" si="97"/>
        <v>2446.9715954589201</v>
      </c>
      <c r="V118" s="112">
        <f>网约车!V18-网约车!V20</f>
        <v>301.96727156060598</v>
      </c>
      <c r="W118" s="19">
        <f t="shared" si="98"/>
        <v>-0.4157912114557738</v>
      </c>
      <c r="X118" s="112">
        <f>网约车!X18-网约车!X20</f>
        <v>303.61234955934498</v>
      </c>
      <c r="Y118" s="19">
        <f t="shared" si="99"/>
        <v>-0.19896204708329268</v>
      </c>
      <c r="Z118" s="112">
        <f>网约车!Z18-网约车!Z20</f>
        <v>345.73429690457397</v>
      </c>
      <c r="AA118" s="19">
        <f t="shared" si="100"/>
        <v>-0.21763259049354067</v>
      </c>
      <c r="AB118" s="112">
        <f>网约车!AB18-网约车!AB20</f>
        <v>366.83888717298697</v>
      </c>
      <c r="AC118" s="19">
        <f t="shared" si="101"/>
        <v>-0.23563168041197891</v>
      </c>
      <c r="AD118" s="112">
        <f>网约车!AD18-网约车!AD20</f>
        <v>405.56742114865904</v>
      </c>
      <c r="AE118" s="19">
        <f t="shared" si="102"/>
        <v>-0.16658893094047433</v>
      </c>
      <c r="AF118" s="112">
        <f>网约车!AF18-网约车!AF20</f>
        <v>401.61106065428999</v>
      </c>
      <c r="AG118" s="19">
        <f t="shared" si="103"/>
        <v>-9.6230651944752776E-2</v>
      </c>
      <c r="AH118" s="112">
        <f>网约车!AH18-网约车!AH20</f>
        <v>321.64030845845906</v>
      </c>
      <c r="AI118" s="19">
        <f t="shared" si="104"/>
        <v>-0.42903935806389171</v>
      </c>
      <c r="AJ118" s="112">
        <f>网约车!AJ18-网约车!AJ20</f>
        <v>263.508605555641</v>
      </c>
      <c r="AK118" s="19">
        <f t="shared" si="105"/>
        <v>-0.52054612624081076</v>
      </c>
      <c r="AL118" s="112">
        <f>网约车!AL18-网约车!AL20</f>
        <v>290.758282707798</v>
      </c>
      <c r="AM118" s="19">
        <f t="shared" si="106"/>
        <v>-0.42145052963778029</v>
      </c>
      <c r="AN118" s="112">
        <f>网约车!AN18-网约车!AN20</f>
        <v>241.88772384743902</v>
      </c>
      <c r="AO118" s="19">
        <f t="shared" si="107"/>
        <v>-0.46084492655123266</v>
      </c>
      <c r="AP118" s="112">
        <f>网约车!AP18-网约车!AP20</f>
        <v>182.98957599580297</v>
      </c>
      <c r="AQ118" s="19">
        <f t="shared" si="108"/>
        <v>-0.59101738568150197</v>
      </c>
      <c r="AR118" s="112">
        <f>网约车!AR18-网约车!AR20</f>
        <v>235.67365756353706</v>
      </c>
      <c r="AS118" s="19">
        <f t="shared" si="109"/>
        <v>-0.58104476798365123</v>
      </c>
      <c r="AT118" s="112">
        <f t="shared" si="110"/>
        <v>3661.789441129139</v>
      </c>
      <c r="AU118" s="19">
        <f t="shared" si="111"/>
        <v>-0.37113346650942192</v>
      </c>
      <c r="AV118" s="20"/>
      <c r="AW118" s="540">
        <f t="shared" si="112"/>
        <v>5260.3133078324217</v>
      </c>
      <c r="AX118" s="112">
        <v>516.88245278382396</v>
      </c>
      <c r="AY118" s="19"/>
      <c r="AZ118" s="112">
        <v>379.02367603662702</v>
      </c>
      <c r="BA118" s="19"/>
      <c r="BB118" s="112">
        <v>441.90784624154202</v>
      </c>
      <c r="BC118" s="19"/>
      <c r="BD118" s="112">
        <v>479.92424302815903</v>
      </c>
      <c r="BE118" s="19"/>
      <c r="BF118" s="112">
        <v>486.63551062061998</v>
      </c>
      <c r="BG118" s="19"/>
      <c r="BH118" s="112">
        <v>444.37340292463603</v>
      </c>
      <c r="BI118" s="19"/>
      <c r="BJ118" s="112">
        <v>563.33183907000603</v>
      </c>
      <c r="BK118" s="19"/>
      <c r="BL118" s="112">
        <v>549.60157791527399</v>
      </c>
      <c r="BM118" s="19"/>
      <c r="BN118" s="112">
        <v>502.56425353869798</v>
      </c>
      <c r="BO118" s="19"/>
      <c r="BP118" s="112">
        <v>448.64221030171598</v>
      </c>
      <c r="BQ118" s="19"/>
      <c r="BR118" s="112">
        <v>447.42629537132001</v>
      </c>
      <c r="BS118" s="19"/>
      <c r="BT118" s="112">
        <v>562.52706626740598</v>
      </c>
      <c r="BU118" s="19"/>
      <c r="BV118" s="112">
        <f t="shared" si="113"/>
        <v>5822.8403740998274</v>
      </c>
      <c r="BW118" s="19"/>
      <c r="BX118" s="23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18"/>
    </row>
    <row r="119" spans="1:89" s="13" customFormat="1" ht="28.8" customHeight="1">
      <c r="A119" s="716" t="s">
        <v>96</v>
      </c>
      <c r="B119" s="17" t="s">
        <v>652</v>
      </c>
      <c r="C119" s="112">
        <f>C120+C121+C122+C123</f>
        <v>13411.321502379857</v>
      </c>
      <c r="D119" s="19">
        <f t="shared" si="88"/>
        <v>-0.22763450219912984</v>
      </c>
      <c r="E119" s="112">
        <f>E120+E121+E122+E123</f>
        <v>15665.679854557702</v>
      </c>
      <c r="F119" s="19">
        <f t="shared" si="89"/>
        <v>-0.1207602552686966</v>
      </c>
      <c r="G119" s="112">
        <f>G120+G121+G122+G123</f>
        <v>16808.188689779203</v>
      </c>
      <c r="H119" s="19">
        <f t="shared" si="90"/>
        <v>-9.036166824033165E-2</v>
      </c>
      <c r="I119" s="112">
        <f>I120+I121+I122+I123</f>
        <v>19190.16237054635</v>
      </c>
      <c r="J119" s="19">
        <f t="shared" si="91"/>
        <v>-6.4868081660098387E-2</v>
      </c>
      <c r="K119" s="112">
        <f>K120+K121+K122+K123</f>
        <v>21559.758167056436</v>
      </c>
      <c r="L119" s="19">
        <f t="shared" si="92"/>
        <v>8.3785969109825942E-2</v>
      </c>
      <c r="M119" s="112">
        <f>M120+M121+M122+M123</f>
        <v>20987.141287170991</v>
      </c>
      <c r="N119" s="19">
        <f t="shared" si="93"/>
        <v>0.14578973103135362</v>
      </c>
      <c r="O119" s="112">
        <f>O120+O121+O122+O123</f>
        <v>20527.35256537114</v>
      </c>
      <c r="P119" s="19">
        <f t="shared" si="94"/>
        <v>6.2105287020933542E-2</v>
      </c>
      <c r="Q119" s="126"/>
      <c r="R119" s="126"/>
      <c r="S119" s="556">
        <f t="shared" si="95"/>
        <v>128149.60443686167</v>
      </c>
      <c r="T119" s="66">
        <f t="shared" si="96"/>
        <v>-0.15874541998393898</v>
      </c>
      <c r="U119" s="112">
        <f t="shared" si="97"/>
        <v>131717.27464958615</v>
      </c>
      <c r="V119" s="112">
        <f>V120+V121+V122+V123</f>
        <v>17363.957272257052</v>
      </c>
      <c r="W119" s="19">
        <f t="shared" si="98"/>
        <v>0.22296278594493435</v>
      </c>
      <c r="X119" s="112">
        <f>X120+X121+X122+X123</f>
        <v>17817.301763747215</v>
      </c>
      <c r="Y119" s="19">
        <f t="shared" si="99"/>
        <v>0.13046660521882658</v>
      </c>
      <c r="Z119" s="112">
        <f>Z120+Z121+Z122+Z123</f>
        <v>18477.880826838355</v>
      </c>
      <c r="AA119" s="19">
        <f t="shared" si="100"/>
        <v>9.5203141019186255E-2</v>
      </c>
      <c r="AB119" s="112">
        <f>AB120+AB121+AB122+AB123</f>
        <v>20521.342491029285</v>
      </c>
      <c r="AC119" s="19">
        <f t="shared" si="101"/>
        <v>1.0172050045904824E-2</v>
      </c>
      <c r="AD119" s="112">
        <f>AD120+AD121+AD122+AD123</f>
        <v>19893.003583322519</v>
      </c>
      <c r="AE119" s="19">
        <f t="shared" si="102"/>
        <v>-2.3233337422051692E-3</v>
      </c>
      <c r="AF119" s="112">
        <f>AF120+AF121+AF122+AF123</f>
        <v>18316.747583590182</v>
      </c>
      <c r="AG119" s="19">
        <f t="shared" si="103"/>
        <v>-6.6594460411013578E-3</v>
      </c>
      <c r="AH119" s="112">
        <f>AH120+AH121+AH122+AH123</f>
        <v>19327.041128801535</v>
      </c>
      <c r="AI119" s="19">
        <f t="shared" si="104"/>
        <v>-3.1162804267383937E-2</v>
      </c>
      <c r="AJ119" s="112">
        <f>AJ120+AJ121+AJ122+AJ123</f>
        <v>20614.263841907214</v>
      </c>
      <c r="AK119" s="19">
        <f t="shared" si="105"/>
        <v>-1.2803837997290124E-2</v>
      </c>
      <c r="AL119" s="112">
        <f>AL120+AL121+AL122+AL123</f>
        <v>19156.316631426304</v>
      </c>
      <c r="AM119" s="19">
        <f t="shared" si="106"/>
        <v>-2.4675051846019369E-2</v>
      </c>
      <c r="AN119" s="112">
        <f>AN120+AN121+AN122+AN123</f>
        <v>20495.429698904634</v>
      </c>
      <c r="AO119" s="19">
        <f t="shared" si="107"/>
        <v>-2.8551498668120345E-2</v>
      </c>
      <c r="AP119" s="112">
        <f>AP120+AP121+AP122+AP123</f>
        <v>18948.505840245587</v>
      </c>
      <c r="AQ119" s="19">
        <f t="shared" si="108"/>
        <v>-6.557451813245474E-2</v>
      </c>
      <c r="AR119" s="112">
        <f>AR120+AR121+AR122+AR123</f>
        <v>15484.034147284612</v>
      </c>
      <c r="AS119" s="19">
        <f t="shared" si="109"/>
        <v>4.8927680398251905E-2</v>
      </c>
      <c r="AT119" s="112">
        <f t="shared" si="110"/>
        <v>226415.82480935447</v>
      </c>
      <c r="AU119" s="19">
        <f t="shared" si="111"/>
        <v>1.9277635635262413E-2</v>
      </c>
      <c r="AV119" s="20"/>
      <c r="AW119" s="540">
        <f t="shared" si="112"/>
        <v>207371.83918732681</v>
      </c>
      <c r="AX119" s="540">
        <f>AX120+AX121+AX122+AX123</f>
        <v>14198.27117539036</v>
      </c>
      <c r="AY119" s="20"/>
      <c r="AZ119" s="540">
        <f>AZ120+AZ121+AZ122+AZ123</f>
        <v>15761.015567813509</v>
      </c>
      <c r="BA119" s="20"/>
      <c r="BB119" s="540">
        <f>BB120+BB121+BB122+BB123</f>
        <v>16871.647034944588</v>
      </c>
      <c r="BC119" s="20"/>
      <c r="BD119" s="540">
        <f>BD120+BD121+BD122+BD123</f>
        <v>20314.700342478038</v>
      </c>
      <c r="BE119" s="20"/>
      <c r="BF119" s="540">
        <f>BF120+BF121+BF122+BF123</f>
        <v>19939.329299881876</v>
      </c>
      <c r="BG119" s="20"/>
      <c r="BH119" s="540">
        <f>BH120+BH121+BH122+BH123</f>
        <v>18439.544736787291</v>
      </c>
      <c r="BI119" s="20"/>
      <c r="BJ119" s="540">
        <f>BJ120+BJ121+BJ122+BJ123</f>
        <v>19948.698516046134</v>
      </c>
      <c r="BK119" s="20"/>
      <c r="BL119" s="540">
        <f>BL120+BL121+BL122+BL123</f>
        <v>20881.628834625299</v>
      </c>
      <c r="BM119" s="20"/>
      <c r="BN119" s="540">
        <f>BN120+BN121+BN122+BN123</f>
        <v>19640.958295677654</v>
      </c>
      <c r="BO119" s="20"/>
      <c r="BP119" s="540">
        <f>BP120+BP121+BP122+BP123</f>
        <v>21097.803610592739</v>
      </c>
      <c r="BQ119" s="20"/>
      <c r="BR119" s="540">
        <f>BR120+BR121+BR122+BR123</f>
        <v>20278.241773089336</v>
      </c>
      <c r="BS119" s="20"/>
      <c r="BT119" s="540">
        <f>BT120+BT121+BT122+BT123</f>
        <v>14761.774750196037</v>
      </c>
      <c r="BU119" s="20"/>
      <c r="BV119" s="540">
        <f t="shared" si="113"/>
        <v>222133.61393752284</v>
      </c>
      <c r="BW119" s="20"/>
      <c r="BX119" s="22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</row>
    <row r="120" spans="1:89" ht="28.8" customHeight="1">
      <c r="A120" s="597"/>
      <c r="B120" s="17" t="s">
        <v>653</v>
      </c>
      <c r="C120" s="112">
        <f>班线包车!C19</f>
        <v>12032.749100000001</v>
      </c>
      <c r="D120" s="19">
        <f t="shared" si="88"/>
        <v>-0.23438045500586369</v>
      </c>
      <c r="E120" s="112">
        <f>班线包车!E19</f>
        <v>14351.088599999999</v>
      </c>
      <c r="F120" s="19">
        <f t="shared" si="89"/>
        <v>-0.10430395613037557</v>
      </c>
      <c r="G120" s="112">
        <f>班线包车!G19</f>
        <v>14986.013300000001</v>
      </c>
      <c r="H120" s="19">
        <f t="shared" si="90"/>
        <v>-9.843825471926626E-2</v>
      </c>
      <c r="I120" s="112">
        <f>班线包车!I19</f>
        <v>17342.3056</v>
      </c>
      <c r="J120" s="19">
        <f t="shared" si="91"/>
        <v>-6.7567998134093532E-2</v>
      </c>
      <c r="K120" s="112">
        <f>班线包车!K19</f>
        <v>19384.316299999999</v>
      </c>
      <c r="L120" s="19">
        <f t="shared" si="92"/>
        <v>8.4884703218580437E-2</v>
      </c>
      <c r="M120" s="112">
        <f>班线包车!M19</f>
        <v>18766.1584</v>
      </c>
      <c r="N120" s="19">
        <f t="shared" si="93"/>
        <v>0.14116983600410205</v>
      </c>
      <c r="O120" s="112">
        <f>班线包车!O19</f>
        <v>18373.3325</v>
      </c>
      <c r="P120" s="19">
        <f t="shared" si="94"/>
        <v>5.6304689353731563E-2</v>
      </c>
      <c r="Q120" s="126"/>
      <c r="R120" s="126"/>
      <c r="S120" s="556">
        <f t="shared" si="95"/>
        <v>115235.9638</v>
      </c>
      <c r="T120" s="66">
        <f t="shared" si="96"/>
        <v>-0.16116896288169946</v>
      </c>
      <c r="U120" s="112">
        <f t="shared" si="97"/>
        <v>118666.18149999998</v>
      </c>
      <c r="V120" s="112">
        <f>班线包车!V19</f>
        <v>15716.3557</v>
      </c>
      <c r="W120" s="19">
        <f t="shared" si="98"/>
        <v>0.20404956772028737</v>
      </c>
      <c r="X120" s="112">
        <f>班线包车!X19</f>
        <v>16022.275299999999</v>
      </c>
      <c r="Y120" s="19">
        <f t="shared" si="99"/>
        <v>8.5602647908888274E-2</v>
      </c>
      <c r="Z120" s="112">
        <f>班线包车!Z19</f>
        <v>16622.2817</v>
      </c>
      <c r="AA120" s="19">
        <f t="shared" si="100"/>
        <v>4.9703449592177318E-2</v>
      </c>
      <c r="AB120" s="112">
        <f>班线包车!AB19</f>
        <v>18599.003000000001</v>
      </c>
      <c r="AC120" s="19">
        <f t="shared" si="101"/>
        <v>-3.4834553264067591E-2</v>
      </c>
      <c r="AD120" s="112">
        <f>班线包车!AD19</f>
        <v>17867.628000000001</v>
      </c>
      <c r="AE120" s="19">
        <f t="shared" si="102"/>
        <v>-5.1193861718832334E-2</v>
      </c>
      <c r="AF120" s="112">
        <f>班线包车!AF19</f>
        <v>16444.667399999998</v>
      </c>
      <c r="AG120" s="19">
        <f t="shared" si="103"/>
        <v>-5.708107416446162E-2</v>
      </c>
      <c r="AH120" s="112">
        <f>班线包车!AH19</f>
        <v>17393.970399999998</v>
      </c>
      <c r="AI120" s="19">
        <f t="shared" si="104"/>
        <v>-7.9393603357165277E-2</v>
      </c>
      <c r="AJ120" s="112">
        <f>班线包车!AJ19</f>
        <v>18710.666399999998</v>
      </c>
      <c r="AK120" s="19">
        <f t="shared" si="105"/>
        <v>-5.9983260762037194E-2</v>
      </c>
      <c r="AL120" s="112">
        <f>班线包车!AL19</f>
        <v>17273.680199999999</v>
      </c>
      <c r="AM120" s="19">
        <f t="shared" si="106"/>
        <v>-7.3672480089917558E-2</v>
      </c>
      <c r="AN120" s="112">
        <f>班线包车!AN19</f>
        <v>18570.5124</v>
      </c>
      <c r="AO120" s="19">
        <f t="shared" si="107"/>
        <v>-7.5471113752603181E-2</v>
      </c>
      <c r="AP120" s="112">
        <f>班线包车!AP19</f>
        <v>17276.718099999998</v>
      </c>
      <c r="AQ120" s="19">
        <f t="shared" si="108"/>
        <v>-8.7448727047319763E-2</v>
      </c>
      <c r="AR120" s="112">
        <f>班线包车!AR19</f>
        <v>13873.242700000001</v>
      </c>
      <c r="AS120" s="19">
        <f t="shared" si="109"/>
        <v>3.5115945954895533E-2</v>
      </c>
      <c r="AT120" s="112">
        <f t="shared" si="110"/>
        <v>204371.00129999997</v>
      </c>
      <c r="AU120" s="19">
        <f t="shared" si="111"/>
        <v>-2.2413363456694313E-2</v>
      </c>
      <c r="AV120" s="20"/>
      <c r="AW120" s="540">
        <f t="shared" si="112"/>
        <v>195654.06650000002</v>
      </c>
      <c r="AX120" s="112">
        <v>13052.914199999999</v>
      </c>
      <c r="AY120" s="19"/>
      <c r="AZ120" s="112">
        <v>14758.876399999999</v>
      </c>
      <c r="BA120" s="19"/>
      <c r="BB120" s="112">
        <v>15835.2168</v>
      </c>
      <c r="BC120" s="19"/>
      <c r="BD120" s="112">
        <v>19270.274399999998</v>
      </c>
      <c r="BE120" s="19"/>
      <c r="BF120" s="112">
        <v>18831.695199999998</v>
      </c>
      <c r="BG120" s="19"/>
      <c r="BH120" s="112">
        <v>17440.1711</v>
      </c>
      <c r="BI120" s="19"/>
      <c r="BJ120" s="112">
        <v>18894.036</v>
      </c>
      <c r="BK120" s="19"/>
      <c r="BL120" s="112">
        <v>19904.609799999998</v>
      </c>
      <c r="BM120" s="19"/>
      <c r="BN120" s="112">
        <v>18647.486799999999</v>
      </c>
      <c r="BO120" s="19"/>
      <c r="BP120" s="112">
        <v>20086.459900000002</v>
      </c>
      <c r="BQ120" s="19"/>
      <c r="BR120" s="112">
        <v>18932.3259</v>
      </c>
      <c r="BS120" s="19"/>
      <c r="BT120" s="112">
        <v>13402.5978</v>
      </c>
      <c r="BU120" s="19"/>
      <c r="BV120" s="112">
        <f t="shared" si="113"/>
        <v>209056.6643</v>
      </c>
      <c r="BW120" s="19"/>
      <c r="BX120" s="23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18"/>
    </row>
    <row r="121" spans="1:89" ht="28.8" customHeight="1">
      <c r="A121" s="597"/>
      <c r="B121" s="17" t="s">
        <v>654</v>
      </c>
      <c r="C121" s="112">
        <f>公交!C22-公交!C24</f>
        <v>809.65000000000009</v>
      </c>
      <c r="D121" s="19">
        <f t="shared" si="88"/>
        <v>7.3405909797830127E-3</v>
      </c>
      <c r="E121" s="112">
        <f>公交!E22-公交!E24</f>
        <v>756.56</v>
      </c>
      <c r="F121" s="19">
        <f t="shared" si="89"/>
        <v>-9.8302822273073964E-2</v>
      </c>
      <c r="G121" s="112">
        <f>公交!G22-公交!G24</f>
        <v>824.70000000000027</v>
      </c>
      <c r="H121" s="19">
        <f t="shared" si="90"/>
        <v>-5.1403857877361792E-2</v>
      </c>
      <c r="I121" s="112">
        <f>公交!I22-公交!I24</f>
        <v>807.02</v>
      </c>
      <c r="J121" s="19">
        <f t="shared" si="91"/>
        <v>-3.0000721171181466E-2</v>
      </c>
      <c r="K121" s="112">
        <f>公交!K22-公交!K24</f>
        <v>1070.19</v>
      </c>
      <c r="L121" s="19">
        <f t="shared" si="92"/>
        <v>0.25561995494649881</v>
      </c>
      <c r="M121" s="112">
        <f>公交!M22-公交!M24</f>
        <v>1107</v>
      </c>
      <c r="N121" s="19">
        <f t="shared" si="93"/>
        <v>0.28580388877273677</v>
      </c>
      <c r="O121" s="112">
        <f>公交!O22-公交!O24</f>
        <v>982.27</v>
      </c>
      <c r="P121" s="19">
        <f t="shared" si="94"/>
        <v>0.23819187959309729</v>
      </c>
      <c r="Q121" s="126"/>
      <c r="R121" s="126"/>
      <c r="S121" s="556">
        <f t="shared" si="95"/>
        <v>6357.3900000000012</v>
      </c>
      <c r="T121" s="66">
        <f t="shared" si="96"/>
        <v>-5.0852493281576372E-2</v>
      </c>
      <c r="U121" s="112">
        <f t="shared" si="97"/>
        <v>5850.73</v>
      </c>
      <c r="V121" s="112">
        <f>公交!V22-公交!V24</f>
        <v>803.74999999999955</v>
      </c>
      <c r="W121" s="19">
        <f t="shared" si="98"/>
        <v>1.9159410825714684</v>
      </c>
      <c r="X121" s="112">
        <f>公交!X22-公交!X24</f>
        <v>839.04</v>
      </c>
      <c r="Y121" s="19">
        <f t="shared" si="99"/>
        <v>1.8831008178132089</v>
      </c>
      <c r="Z121" s="112">
        <f>公交!Z22-公交!Z24</f>
        <v>869.38999999999987</v>
      </c>
      <c r="AA121" s="19">
        <f t="shared" si="100"/>
        <v>2.0989876666429024</v>
      </c>
      <c r="AB121" s="112">
        <f>公交!AB22-公交!AB24</f>
        <v>831.97999999999956</v>
      </c>
      <c r="AC121" s="19">
        <f t="shared" si="101"/>
        <v>1.9586770981507811</v>
      </c>
      <c r="AD121" s="112">
        <f>公交!AD22-公交!AD24</f>
        <v>852.32000000000016</v>
      </c>
      <c r="AE121" s="19">
        <f t="shared" si="102"/>
        <v>1.7187240829346098</v>
      </c>
      <c r="AF121" s="112">
        <f>公交!AF22-公交!AF24</f>
        <v>860.94</v>
      </c>
      <c r="AG121" s="19">
        <f t="shared" si="103"/>
        <v>1.7721286666452012</v>
      </c>
      <c r="AH121" s="112">
        <f>公交!AH22-公交!AH24</f>
        <v>793.31</v>
      </c>
      <c r="AI121" s="19">
        <f t="shared" si="104"/>
        <v>1.9862977602108036</v>
      </c>
      <c r="AJ121" s="112">
        <f>公交!AJ22-公交!AJ24</f>
        <v>847.27</v>
      </c>
      <c r="AK121" s="19">
        <f t="shared" si="105"/>
        <v>1.9991858407079643</v>
      </c>
      <c r="AL121" s="112">
        <f>公交!AL22-公交!AL24</f>
        <v>935.68000000000029</v>
      </c>
      <c r="AM121" s="19">
        <f t="shared" si="106"/>
        <v>2.3702409681950809</v>
      </c>
      <c r="AN121" s="112">
        <f>公交!AN22-公交!AN24</f>
        <v>959.04000000000042</v>
      </c>
      <c r="AO121" s="19">
        <f t="shared" si="107"/>
        <v>2.1768914800583028</v>
      </c>
      <c r="AP121" s="112">
        <f>公交!AP22-公交!AP24</f>
        <v>887.23999999999978</v>
      </c>
      <c r="AQ121" s="19">
        <f t="shared" si="108"/>
        <v>0.31839457925316106</v>
      </c>
      <c r="AR121" s="112">
        <f>公交!AR22-公交!AR24</f>
        <v>834.43000000000029</v>
      </c>
      <c r="AS121" s="19">
        <f t="shared" si="109"/>
        <v>0.17765859854632748</v>
      </c>
      <c r="AT121" s="112">
        <f t="shared" si="110"/>
        <v>10314.390000000001</v>
      </c>
      <c r="AU121" s="19">
        <f t="shared" si="111"/>
        <v>1.420280877125057</v>
      </c>
      <c r="AV121" s="20"/>
      <c r="AW121" s="540">
        <f t="shared" si="112"/>
        <v>3553.1000000000004</v>
      </c>
      <c r="AX121" s="112">
        <v>275.64</v>
      </c>
      <c r="AY121" s="19"/>
      <c r="AZ121" s="112">
        <v>291.02</v>
      </c>
      <c r="BA121" s="19"/>
      <c r="BB121" s="112">
        <v>280.54000000000002</v>
      </c>
      <c r="BC121" s="19"/>
      <c r="BD121" s="112">
        <v>281.2</v>
      </c>
      <c r="BE121" s="19"/>
      <c r="BF121" s="112">
        <v>313.5</v>
      </c>
      <c r="BG121" s="19"/>
      <c r="BH121" s="112">
        <v>310.57</v>
      </c>
      <c r="BI121" s="19"/>
      <c r="BJ121" s="112">
        <v>265.64999999999998</v>
      </c>
      <c r="BK121" s="19"/>
      <c r="BL121" s="112">
        <v>282.5</v>
      </c>
      <c r="BM121" s="19"/>
      <c r="BN121" s="112">
        <v>277.63</v>
      </c>
      <c r="BO121" s="19"/>
      <c r="BP121" s="112">
        <v>301.88</v>
      </c>
      <c r="BQ121" s="19"/>
      <c r="BR121" s="112">
        <v>672.97</v>
      </c>
      <c r="BS121" s="19"/>
      <c r="BT121" s="112">
        <v>708.55</v>
      </c>
      <c r="BU121" s="19"/>
      <c r="BV121" s="112">
        <f t="shared" si="113"/>
        <v>4261.6500000000005</v>
      </c>
      <c r="BW121" s="19"/>
      <c r="BX121" s="23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18"/>
    </row>
    <row r="122" spans="1:89" ht="28.8" customHeight="1">
      <c r="A122" s="597"/>
      <c r="B122" s="17" t="s">
        <v>655</v>
      </c>
      <c r="C122" s="112">
        <f>出租!C22-出租!C24</f>
        <v>280.25</v>
      </c>
      <c r="D122" s="19">
        <f t="shared" si="88"/>
        <v>-0.32180625801611695</v>
      </c>
      <c r="E122" s="112">
        <f>出租!E22-出租!E24</f>
        <v>299.88000000000011</v>
      </c>
      <c r="F122" s="19">
        <f t="shared" si="89"/>
        <v>-0.47585338996381932</v>
      </c>
      <c r="G122" s="112">
        <f>出租!G22-出租!G24</f>
        <v>523.24999999999955</v>
      </c>
      <c r="H122" s="19">
        <f t="shared" si="90"/>
        <v>-8.0759635993113865E-2</v>
      </c>
      <c r="I122" s="112">
        <f>出租!I22-出租!I24</f>
        <v>539.54999999999973</v>
      </c>
      <c r="J122" s="19">
        <f t="shared" si="91"/>
        <v>-7.5194542525111152E-2</v>
      </c>
      <c r="K122" s="112">
        <f>出租!K22-出租!K24</f>
        <v>559.70999999999958</v>
      </c>
      <c r="L122" s="19">
        <f t="shared" si="92"/>
        <v>-7.6827920632041358E-2</v>
      </c>
      <c r="M122" s="112">
        <f>出租!M22-出租!M24</f>
        <v>545.88999999999987</v>
      </c>
      <c r="N122" s="19">
        <f t="shared" si="93"/>
        <v>1.632782246052944E-2</v>
      </c>
      <c r="O122" s="112">
        <f>出租!O22-出租!O24</f>
        <v>543.77999999999975</v>
      </c>
      <c r="P122" s="19">
        <f t="shared" si="94"/>
        <v>-0.10375290491652012</v>
      </c>
      <c r="Q122" s="126"/>
      <c r="R122" s="126"/>
      <c r="S122" s="556">
        <f t="shared" si="95"/>
        <v>3292.3099999999986</v>
      </c>
      <c r="T122" s="66">
        <f t="shared" si="96"/>
        <v>-0.25926450901645837</v>
      </c>
      <c r="U122" s="112">
        <f t="shared" si="97"/>
        <v>3888.1400000000003</v>
      </c>
      <c r="V122" s="112">
        <f>出租!V22-出租!V24</f>
        <v>413.23</v>
      </c>
      <c r="W122" s="19">
        <f t="shared" si="98"/>
        <v>-4.6384972192093699E-2</v>
      </c>
      <c r="X122" s="112">
        <f>出租!X22-出租!X24</f>
        <v>572.13000000000011</v>
      </c>
      <c r="Y122" s="19">
        <f t="shared" si="99"/>
        <v>0.25607587433313594</v>
      </c>
      <c r="Z122" s="112">
        <f>出租!Z22-出租!Z24</f>
        <v>569.2199999999998</v>
      </c>
      <c r="AA122" s="19">
        <f t="shared" si="100"/>
        <v>0.52116515232495941</v>
      </c>
      <c r="AB122" s="112">
        <f>出租!AB22-出租!AB24</f>
        <v>583.42000000000007</v>
      </c>
      <c r="AC122" s="19">
        <f t="shared" si="101"/>
        <v>0.63007459975971614</v>
      </c>
      <c r="AD122" s="112">
        <f>出租!AD22-出租!AD24</f>
        <v>606.29</v>
      </c>
      <c r="AE122" s="19">
        <f t="shared" si="102"/>
        <v>0.65039743031358865</v>
      </c>
      <c r="AF122" s="112">
        <f>出租!AF22-出租!AF24</f>
        <v>537.12000000000035</v>
      </c>
      <c r="AG122" s="19">
        <f t="shared" si="103"/>
        <v>0.61273082119801936</v>
      </c>
      <c r="AH122" s="112">
        <f>出租!AH22-出租!AH24</f>
        <v>606.73</v>
      </c>
      <c r="AI122" s="19">
        <f t="shared" si="104"/>
        <v>0.71078528126321738</v>
      </c>
      <c r="AJ122" s="112">
        <f>出租!AJ22-出租!AJ24</f>
        <v>556.51000000000022</v>
      </c>
      <c r="AK122" s="19">
        <f t="shared" si="105"/>
        <v>0.65815505631368865</v>
      </c>
      <c r="AL122" s="112">
        <f>出租!AL22-出租!AL24</f>
        <v>531</v>
      </c>
      <c r="AM122" s="19">
        <f t="shared" si="106"/>
        <v>0.63883830745964643</v>
      </c>
      <c r="AN122" s="112">
        <f>出租!AN22-出租!AN24</f>
        <v>572.88999999999987</v>
      </c>
      <c r="AO122" s="19">
        <f t="shared" si="107"/>
        <v>0.76561777668197317</v>
      </c>
      <c r="AP122" s="112">
        <f>出租!AP22-出租!AP24</f>
        <v>467.54999999999973</v>
      </c>
      <c r="AQ122" s="19">
        <f t="shared" si="108"/>
        <v>0.54618208274083058</v>
      </c>
      <c r="AR122" s="112">
        <f>出租!AR22-出租!AR24</f>
        <v>467.81999999999971</v>
      </c>
      <c r="AS122" s="19">
        <f t="shared" si="109"/>
        <v>0.47591254692873042</v>
      </c>
      <c r="AT122" s="112">
        <f t="shared" si="110"/>
        <v>6483.91</v>
      </c>
      <c r="AU122" s="19">
        <f t="shared" si="111"/>
        <v>0.51512694388297575</v>
      </c>
      <c r="AV122" s="20"/>
      <c r="AW122" s="540">
        <f t="shared" si="112"/>
        <v>3962.48</v>
      </c>
      <c r="AX122" s="112">
        <v>433.33</v>
      </c>
      <c r="AY122" s="19"/>
      <c r="AZ122" s="112">
        <v>455.49</v>
      </c>
      <c r="BA122" s="19"/>
      <c r="BB122" s="112">
        <v>374.2</v>
      </c>
      <c r="BC122" s="19"/>
      <c r="BD122" s="112">
        <v>357.91</v>
      </c>
      <c r="BE122" s="19"/>
      <c r="BF122" s="112">
        <v>367.36</v>
      </c>
      <c r="BG122" s="19"/>
      <c r="BH122" s="112">
        <v>333.05</v>
      </c>
      <c r="BI122" s="19"/>
      <c r="BJ122" s="112">
        <v>354.65</v>
      </c>
      <c r="BK122" s="19"/>
      <c r="BL122" s="112">
        <v>335.62</v>
      </c>
      <c r="BM122" s="19"/>
      <c r="BN122" s="112">
        <v>324.01</v>
      </c>
      <c r="BO122" s="19"/>
      <c r="BP122" s="112">
        <v>324.47000000000003</v>
      </c>
      <c r="BQ122" s="19"/>
      <c r="BR122" s="112">
        <v>302.39</v>
      </c>
      <c r="BS122" s="19"/>
      <c r="BT122" s="112">
        <v>316.97000000000003</v>
      </c>
      <c r="BU122" s="19"/>
      <c r="BV122" s="112">
        <f t="shared" si="113"/>
        <v>4279.45</v>
      </c>
      <c r="BW122" s="19"/>
      <c r="BX122" s="23"/>
      <c r="BY122" s="27"/>
      <c r="BZ122" s="27"/>
      <c r="CA122" s="27"/>
      <c r="CB122" s="27"/>
      <c r="CC122" s="27"/>
      <c r="CD122" s="27"/>
      <c r="CE122" s="108"/>
      <c r="CF122" s="27"/>
      <c r="CG122" s="108"/>
      <c r="CH122" s="108"/>
      <c r="CI122" s="108"/>
      <c r="CJ122" s="108"/>
      <c r="CK122" s="18"/>
    </row>
    <row r="123" spans="1:89" ht="28.8" customHeight="1">
      <c r="A123" s="598"/>
      <c r="B123" s="17" t="s">
        <v>656</v>
      </c>
      <c r="C123" s="112">
        <f>网约车!C22-网约车!C24</f>
        <v>288.67240237985607</v>
      </c>
      <c r="D123" s="19">
        <f t="shared" si="88"/>
        <v>-0.32963785147405755</v>
      </c>
      <c r="E123" s="112">
        <f>网约车!E22-网约车!E24</f>
        <v>258.15125455770396</v>
      </c>
      <c r="F123" s="19">
        <f t="shared" si="89"/>
        <v>-0.32747972500547418</v>
      </c>
      <c r="G123" s="112">
        <f>网约车!G22-网约车!G24</f>
        <v>474.22538977919999</v>
      </c>
      <c r="H123" s="19">
        <f t="shared" si="90"/>
        <v>0.13726080431597132</v>
      </c>
      <c r="I123" s="112">
        <f>网约车!I22-网约车!I24</f>
        <v>501.28677054635</v>
      </c>
      <c r="J123" s="19">
        <f t="shared" si="91"/>
        <v>-1.1150680866187423E-2</v>
      </c>
      <c r="K123" s="112">
        <f>网约车!K22-网约车!K24</f>
        <v>545.5418670564402</v>
      </c>
      <c r="L123" s="19">
        <f t="shared" si="92"/>
        <v>-3.7447080222585583E-2</v>
      </c>
      <c r="M123" s="112">
        <f>网约车!M22-网约车!M24</f>
        <v>568.0928871709898</v>
      </c>
      <c r="N123" s="19">
        <f t="shared" si="93"/>
        <v>0.19845716878193764</v>
      </c>
      <c r="O123" s="112">
        <f>网约车!O22-网约车!O24</f>
        <v>627.97006537113998</v>
      </c>
      <c r="P123" s="19">
        <f t="shared" si="94"/>
        <v>0.17811231405564087</v>
      </c>
      <c r="Q123" s="126"/>
      <c r="R123" s="126"/>
      <c r="S123" s="556">
        <f t="shared" si="95"/>
        <v>3263.9406368616801</v>
      </c>
      <c r="T123" s="66">
        <f t="shared" si="96"/>
        <v>-0.14378124825186134</v>
      </c>
      <c r="U123" s="112">
        <f t="shared" si="97"/>
        <v>3312.2231495861452</v>
      </c>
      <c r="V123" s="112">
        <f>网约车!V22-网约车!V24</f>
        <v>430.62157225705096</v>
      </c>
      <c r="W123" s="19">
        <f t="shared" si="98"/>
        <v>-1.3211675550476087E-2</v>
      </c>
      <c r="X123" s="112">
        <f>网约车!X22-网约车!X24</f>
        <v>383.85646374721603</v>
      </c>
      <c r="Y123" s="19">
        <f t="shared" si="99"/>
        <v>0.50161449505344446</v>
      </c>
      <c r="Z123" s="112">
        <f>网约车!Z22-网约车!Z24</f>
        <v>416.98912683835306</v>
      </c>
      <c r="AA123" s="19">
        <f t="shared" si="100"/>
        <v>9.2480468877825572E-2</v>
      </c>
      <c r="AB123" s="112">
        <f>网约车!AB22-网约车!AB24</f>
        <v>506.93949102928502</v>
      </c>
      <c r="AC123" s="19">
        <f t="shared" si="101"/>
        <v>0.25072674894043856</v>
      </c>
      <c r="AD123" s="112">
        <f>网约车!AD22-网约车!AD24</f>
        <v>566.76558332251909</v>
      </c>
      <c r="AE123" s="19">
        <f t="shared" si="102"/>
        <v>0.32802244437839079</v>
      </c>
      <c r="AF123" s="112">
        <f>网约车!AF22-网约车!AF24</f>
        <v>474.020183590187</v>
      </c>
      <c r="AG123" s="19">
        <f t="shared" si="103"/>
        <v>0.3324394597084861</v>
      </c>
      <c r="AH123" s="112">
        <f>网约车!AH22-网约车!AH24</f>
        <v>533.030728801534</v>
      </c>
      <c r="AI123" s="19">
        <f t="shared" si="104"/>
        <v>0.22715637079725082</v>
      </c>
      <c r="AJ123" s="112">
        <f>网约车!AJ22-网约车!AJ24</f>
        <v>499.81744190721395</v>
      </c>
      <c r="AK123" s="19">
        <f t="shared" si="105"/>
        <v>0.39264080893679498</v>
      </c>
      <c r="AL123" s="112">
        <f>网约车!AL22-网约车!AL24</f>
        <v>415.95643142630513</v>
      </c>
      <c r="AM123" s="19">
        <f t="shared" si="106"/>
        <v>6.1569669653344539E-2</v>
      </c>
      <c r="AN123" s="112">
        <f>网约车!AN22-网约车!AN24</f>
        <v>392.98729890463608</v>
      </c>
      <c r="AO123" s="19">
        <f t="shared" si="107"/>
        <v>2.0762906229281342E-2</v>
      </c>
      <c r="AP123" s="112">
        <f>网约车!AP22-网约车!AP24</f>
        <v>316.99774024559213</v>
      </c>
      <c r="AQ123" s="19">
        <f t="shared" si="108"/>
        <v>-0.14453456747893079</v>
      </c>
      <c r="AR123" s="112">
        <f>网约车!AR22-网约车!AR24</f>
        <v>308.54144728461199</v>
      </c>
      <c r="AS123" s="19">
        <f t="shared" si="109"/>
        <v>-7.5273429480997023E-2</v>
      </c>
      <c r="AT123" s="112">
        <f t="shared" si="110"/>
        <v>5246.5235093545052</v>
      </c>
      <c r="AU123" s="19">
        <f t="shared" si="111"/>
        <v>0.15667932771681392</v>
      </c>
      <c r="AV123" s="20"/>
      <c r="AW123" s="540">
        <f t="shared" si="112"/>
        <v>4202.1926873268294</v>
      </c>
      <c r="AX123" s="112">
        <v>436.38697539036201</v>
      </c>
      <c r="AY123" s="19"/>
      <c r="AZ123" s="112">
        <v>255.62916781351001</v>
      </c>
      <c r="BA123" s="19"/>
      <c r="BB123" s="112">
        <v>381.69023494458997</v>
      </c>
      <c r="BC123" s="19"/>
      <c r="BD123" s="112">
        <v>405.31594247803702</v>
      </c>
      <c r="BE123" s="19"/>
      <c r="BF123" s="112">
        <v>426.77409988187799</v>
      </c>
      <c r="BG123" s="19"/>
      <c r="BH123" s="112">
        <v>355.75363678729099</v>
      </c>
      <c r="BI123" s="19"/>
      <c r="BJ123" s="112">
        <v>434.36251604613199</v>
      </c>
      <c r="BK123" s="19"/>
      <c r="BL123" s="112">
        <v>358.899034625301</v>
      </c>
      <c r="BM123" s="19"/>
      <c r="BN123" s="112">
        <v>391.83149567765599</v>
      </c>
      <c r="BO123" s="19"/>
      <c r="BP123" s="112">
        <v>384.99371059273602</v>
      </c>
      <c r="BQ123" s="19"/>
      <c r="BR123" s="112">
        <v>370.55587308933701</v>
      </c>
      <c r="BS123" s="19"/>
      <c r="BT123" s="112">
        <v>333.656950196038</v>
      </c>
      <c r="BU123" s="19"/>
      <c r="BV123" s="112">
        <f t="shared" si="113"/>
        <v>4535.8496375228679</v>
      </c>
      <c r="BW123" s="19"/>
      <c r="BX123" s="23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18"/>
    </row>
    <row r="124" spans="1:89" s="13" customFormat="1" ht="28.8" customHeight="1">
      <c r="A124" s="716" t="s">
        <v>97</v>
      </c>
      <c r="B124" s="17" t="s">
        <v>652</v>
      </c>
      <c r="C124" s="112">
        <f>C125+C126+C127+C128</f>
        <v>14517.290637094649</v>
      </c>
      <c r="D124" s="19">
        <f t="shared" si="88"/>
        <v>-0.16858252902290083</v>
      </c>
      <c r="E124" s="112">
        <f>E125+E126+E127+E128</f>
        <v>21087.140181059185</v>
      </c>
      <c r="F124" s="19">
        <f t="shared" si="89"/>
        <v>0.16768028279806879</v>
      </c>
      <c r="G124" s="112">
        <f>G125+G126+G127+G128</f>
        <v>20325.042770224252</v>
      </c>
      <c r="H124" s="19">
        <f t="shared" si="90"/>
        <v>0.10467811131564786</v>
      </c>
      <c r="I124" s="112">
        <f>I125+I126+I127+I128</f>
        <v>18718.676210623256</v>
      </c>
      <c r="J124" s="19">
        <f t="shared" si="91"/>
        <v>-3.7148861209294393E-2</v>
      </c>
      <c r="K124" s="112">
        <f>K125+K126+K127+K128</f>
        <v>18574.967856490479</v>
      </c>
      <c r="L124" s="19">
        <f t="shared" si="92"/>
        <v>-3.1418061601872882E-2</v>
      </c>
      <c r="M124" s="112">
        <f>M125+M126+M127+M128</f>
        <v>16278.972411970408</v>
      </c>
      <c r="N124" s="19">
        <f t="shared" si="93"/>
        <v>-6.4589063909663458E-2</v>
      </c>
      <c r="O124" s="112">
        <f>O125+O126+O127+O128</f>
        <v>16942.969489818101</v>
      </c>
      <c r="P124" s="19">
        <f t="shared" si="94"/>
        <v>-6.3516397721222528E-2</v>
      </c>
      <c r="Q124" s="126"/>
      <c r="R124" s="126"/>
      <c r="S124" s="556">
        <f t="shared" si="95"/>
        <v>126445.05955728033</v>
      </c>
      <c r="T124" s="66">
        <f t="shared" si="96"/>
        <v>-0.13467630606974301</v>
      </c>
      <c r="U124" s="112">
        <f t="shared" si="97"/>
        <v>128032.45987136237</v>
      </c>
      <c r="V124" s="112">
        <f>V125+V126+V127+V128</f>
        <v>17460.891963255988</v>
      </c>
      <c r="W124" s="19">
        <f t="shared" si="98"/>
        <v>0.30364324362775919</v>
      </c>
      <c r="X124" s="112">
        <f>X125+X126+X127+X128</f>
        <v>18059.001673410854</v>
      </c>
      <c r="Y124" s="19">
        <f t="shared" si="99"/>
        <v>0.15852851631731379</v>
      </c>
      <c r="Z124" s="112">
        <f>Z125+Z126+Z127+Z128</f>
        <v>18399.063548038954</v>
      </c>
      <c r="AA124" s="19">
        <f t="shared" si="100"/>
        <v>0.25746879416481105</v>
      </c>
      <c r="AB124" s="112">
        <f>AB125+AB126+AB127+AB128</f>
        <v>19440.882870152709</v>
      </c>
      <c r="AC124" s="19">
        <f t="shared" si="101"/>
        <v>0.25472487685033296</v>
      </c>
      <c r="AD124" s="112">
        <f>AD125+AD126+AD127+AD128</f>
        <v>19177.487334949044</v>
      </c>
      <c r="AE124" s="19">
        <f t="shared" si="102"/>
        <v>0.29938397500414182</v>
      </c>
      <c r="AF124" s="112">
        <f>AF125+AF126+AF127+AF128</f>
        <v>17403.016988458941</v>
      </c>
      <c r="AG124" s="19">
        <f t="shared" si="103"/>
        <v>0.30356365624440462</v>
      </c>
      <c r="AH124" s="112">
        <f>AH125+AH126+AH127+AH128</f>
        <v>18092.115493095869</v>
      </c>
      <c r="AI124" s="19">
        <f t="shared" si="104"/>
        <v>0.24071506298463663</v>
      </c>
      <c r="AJ124" s="112">
        <f>AJ125+AJ126+AJ127+AJ128</f>
        <v>18092.118068914748</v>
      </c>
      <c r="AK124" s="19">
        <f t="shared" si="105"/>
        <v>0.20223193025818142</v>
      </c>
      <c r="AL124" s="112">
        <f>AL125+AL126+AL127+AL128</f>
        <v>16866.627633479126</v>
      </c>
      <c r="AM124" s="19">
        <f t="shared" si="106"/>
        <v>0.30825618310816494</v>
      </c>
      <c r="AN124" s="112">
        <f>AN125+AN126+AN127+AN128</f>
        <v>18560.80774342451</v>
      </c>
      <c r="AO124" s="19">
        <f t="shared" si="107"/>
        <v>0.26983673228596095</v>
      </c>
      <c r="AP124" s="112">
        <f>AP125+AP126+AP127+AP128</f>
        <v>17122.440865835633</v>
      </c>
      <c r="AQ124" s="19">
        <f t="shared" si="108"/>
        <v>0.18470439401505678</v>
      </c>
      <c r="AR124" s="112">
        <f>AR125+AR126+AR127+AR128</f>
        <v>14706.348996784031</v>
      </c>
      <c r="AS124" s="19">
        <f t="shared" si="109"/>
        <v>0.14133095316858602</v>
      </c>
      <c r="AT124" s="112">
        <f t="shared" si="110"/>
        <v>213380.80317980045</v>
      </c>
      <c r="AU124" s="19">
        <f t="shared" si="111"/>
        <v>0.24278902100623601</v>
      </c>
      <c r="AV124" s="20"/>
      <c r="AW124" s="540">
        <f t="shared" si="112"/>
        <v>158809.85187697687</v>
      </c>
      <c r="AX124" s="540">
        <f>AX125+AX126+AX127+AX128</f>
        <v>13393.918964107139</v>
      </c>
      <c r="AY124" s="20"/>
      <c r="AZ124" s="540">
        <f>AZ125+AZ126+AZ127+AZ128</f>
        <v>15587.87843290739</v>
      </c>
      <c r="BA124" s="20"/>
      <c r="BB124" s="540">
        <f>BB125+BB126+BB127+BB128</f>
        <v>14631.825166094315</v>
      </c>
      <c r="BC124" s="20"/>
      <c r="BD124" s="540">
        <f>BD125+BD126+BD127+BD128</f>
        <v>15494.139973500876</v>
      </c>
      <c r="BE124" s="20"/>
      <c r="BF124" s="540">
        <f>BF125+BF126+BF127+BF128</f>
        <v>14758.907069704253</v>
      </c>
      <c r="BG124" s="20"/>
      <c r="BH124" s="540">
        <f>BH125+BH126+BH127+BH128</f>
        <v>13350.339206753748</v>
      </c>
      <c r="BI124" s="20"/>
      <c r="BJ124" s="540">
        <f>BJ125+BJ126+BJ127+BJ128</f>
        <v>14582.006806279822</v>
      </c>
      <c r="BK124" s="20"/>
      <c r="BL124" s="540">
        <f>BL125+BL126+BL127+BL128</f>
        <v>15048.775210145544</v>
      </c>
      <c r="BM124" s="20"/>
      <c r="BN124" s="540">
        <f>BN125+BN126+BN127+BN128</f>
        <v>12892.450157129977</v>
      </c>
      <c r="BO124" s="20"/>
      <c r="BP124" s="540">
        <f>BP125+BP126+BP127+BP128</f>
        <v>14616.688328121783</v>
      </c>
      <c r="BQ124" s="20"/>
      <c r="BR124" s="540">
        <f>BR125+BR126+BR127+BR128</f>
        <v>14452.922562232025</v>
      </c>
      <c r="BS124" s="20"/>
      <c r="BT124" s="540">
        <f>BT125+BT126+BT127+BT128</f>
        <v>12885.262557679669</v>
      </c>
      <c r="BU124" s="20"/>
      <c r="BV124" s="540">
        <f t="shared" si="113"/>
        <v>171695.11443465654</v>
      </c>
      <c r="BW124" s="20"/>
      <c r="BX124" s="22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</row>
    <row r="125" spans="1:89" ht="28.8" customHeight="1">
      <c r="A125" s="597"/>
      <c r="B125" s="17" t="s">
        <v>653</v>
      </c>
      <c r="C125" s="112">
        <f>班线包车!C23</f>
        <v>10120.851699999999</v>
      </c>
      <c r="D125" s="19">
        <f t="shared" si="88"/>
        <v>-0.33648557238818033</v>
      </c>
      <c r="E125" s="112">
        <f>班线包车!E23</f>
        <v>16615.755099999998</v>
      </c>
      <c r="F125" s="19">
        <f t="shared" si="89"/>
        <v>4.3518824217806173E-2</v>
      </c>
      <c r="G125" s="112">
        <f>班线包车!G23</f>
        <v>15869.8464</v>
      </c>
      <c r="H125" s="19">
        <f t="shared" si="90"/>
        <v>0.12262871568588807</v>
      </c>
      <c r="I125" s="112">
        <f>班线包车!I23</f>
        <v>14345.650799999999</v>
      </c>
      <c r="J125" s="19">
        <f t="shared" si="91"/>
        <v>-6.4835666443527118E-2</v>
      </c>
      <c r="K125" s="112">
        <f>班线包车!K23</f>
        <v>14014.5296</v>
      </c>
      <c r="L125" s="19">
        <f t="shared" si="92"/>
        <v>-3.5094332316707E-2</v>
      </c>
      <c r="M125" s="112">
        <f>班线包车!M23</f>
        <v>11627.775299999999</v>
      </c>
      <c r="N125" s="19">
        <f t="shared" si="93"/>
        <v>-0.11113379185589267</v>
      </c>
      <c r="O125" s="112">
        <f>班线包车!O23</f>
        <v>12669.559600000001</v>
      </c>
      <c r="P125" s="19">
        <f t="shared" si="94"/>
        <v>-7.7918883007273787E-2</v>
      </c>
      <c r="Q125" s="126"/>
      <c r="R125" s="126"/>
      <c r="S125" s="556">
        <f t="shared" si="95"/>
        <v>95263.968499999988</v>
      </c>
      <c r="T125" s="66">
        <f t="shared" si="96"/>
        <v>-0.17706359901542545</v>
      </c>
      <c r="U125" s="112">
        <f t="shared" si="97"/>
        <v>101998.79516400001</v>
      </c>
      <c r="V125" s="112">
        <f>班线包车!V23</f>
        <v>15253.401099999999</v>
      </c>
      <c r="W125" s="19">
        <f t="shared" si="98"/>
        <v>0.36609719295321241</v>
      </c>
      <c r="X125" s="112">
        <f>班线包车!X23</f>
        <v>15922.813</v>
      </c>
      <c r="Y125" s="19">
        <f t="shared" si="99"/>
        <v>0.16999319941971325</v>
      </c>
      <c r="Z125" s="112">
        <f>班线包车!Z23</f>
        <v>14136.326800000001</v>
      </c>
      <c r="AA125" s="19">
        <f t="shared" si="100"/>
        <v>0.11600455479750149</v>
      </c>
      <c r="AB125" s="112">
        <f>班线包车!AB23</f>
        <v>15340.245864</v>
      </c>
      <c r="AC125" s="19">
        <f t="shared" si="101"/>
        <v>0.1376571967493192</v>
      </c>
      <c r="AD125" s="112">
        <f>班线包车!AD23</f>
        <v>14524.2484</v>
      </c>
      <c r="AE125" s="19">
        <f t="shared" si="102"/>
        <v>0.13551530336932038</v>
      </c>
      <c r="AF125" s="112">
        <f>班线包车!AF23</f>
        <v>13081.581</v>
      </c>
      <c r="AG125" s="19">
        <f t="shared" si="103"/>
        <v>0.14905557860855168</v>
      </c>
      <c r="AH125" s="112">
        <f>班线包车!AH23</f>
        <v>13740.179</v>
      </c>
      <c r="AI125" s="19">
        <f t="shared" si="104"/>
        <v>9.4994716338390406E-2</v>
      </c>
      <c r="AJ125" s="112">
        <f>班线包车!AJ23</f>
        <v>13762.238600000001</v>
      </c>
      <c r="AK125" s="19">
        <f t="shared" si="105"/>
        <v>5.2920771780207376E-2</v>
      </c>
      <c r="AL125" s="112">
        <f>班线包车!AL23</f>
        <v>12615.686799999999</v>
      </c>
      <c r="AM125" s="19">
        <f t="shared" si="106"/>
        <v>0.15183294697399163</v>
      </c>
      <c r="AN125" s="112">
        <f>班线包车!AN23</f>
        <v>14007.3104</v>
      </c>
      <c r="AO125" s="19">
        <f t="shared" si="107"/>
        <v>0.11311132915972277</v>
      </c>
      <c r="AP125" s="112">
        <f>班线包车!AP23</f>
        <v>12472.8922</v>
      </c>
      <c r="AQ125" s="19">
        <f t="shared" si="108"/>
        <v>-1.7446043992811466E-3</v>
      </c>
      <c r="AR125" s="112">
        <f>班线包车!AR23</f>
        <v>10530.509172</v>
      </c>
      <c r="AS125" s="19">
        <f t="shared" si="109"/>
        <v>-3.1343806562221688E-2</v>
      </c>
      <c r="AT125" s="112">
        <f t="shared" si="110"/>
        <v>165387.432336</v>
      </c>
      <c r="AU125" s="19">
        <f t="shared" si="111"/>
        <v>0.12033814619750771</v>
      </c>
      <c r="AV125" s="20"/>
      <c r="AW125" s="540">
        <f t="shared" si="112"/>
        <v>136751.52487599998</v>
      </c>
      <c r="AX125" s="112">
        <v>11165.677799999999</v>
      </c>
      <c r="AY125" s="19"/>
      <c r="AZ125" s="112">
        <v>13609.320984</v>
      </c>
      <c r="BA125" s="19"/>
      <c r="BB125" s="112">
        <v>12666.907800000001</v>
      </c>
      <c r="BC125" s="19"/>
      <c r="BD125" s="112">
        <v>13484.066999999999</v>
      </c>
      <c r="BE125" s="19"/>
      <c r="BF125" s="112">
        <v>12790.887412</v>
      </c>
      <c r="BG125" s="19"/>
      <c r="BH125" s="112">
        <v>11384.6373</v>
      </c>
      <c r="BI125" s="19"/>
      <c r="BJ125" s="112">
        <v>12548.169223999999</v>
      </c>
      <c r="BK125" s="19"/>
      <c r="BL125" s="112">
        <v>13070.535760000001</v>
      </c>
      <c r="BM125" s="19"/>
      <c r="BN125" s="112">
        <v>10952.70528</v>
      </c>
      <c r="BO125" s="19"/>
      <c r="BP125" s="112">
        <v>12583.925824</v>
      </c>
      <c r="BQ125" s="19"/>
      <c r="BR125" s="112">
        <v>12494.690492</v>
      </c>
      <c r="BS125" s="19"/>
      <c r="BT125" s="112">
        <v>10871.255708000001</v>
      </c>
      <c r="BU125" s="19"/>
      <c r="BV125" s="112">
        <f t="shared" si="113"/>
        <v>147622.78058399999</v>
      </c>
      <c r="BW125" s="19"/>
      <c r="BX125" s="23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18"/>
    </row>
    <row r="126" spans="1:89" ht="28.8" customHeight="1">
      <c r="A126" s="597"/>
      <c r="B126" s="17" t="s">
        <v>654</v>
      </c>
      <c r="C126" s="112">
        <f>公交!C26-公交!C28</f>
        <v>3119.4000000000005</v>
      </c>
      <c r="D126" s="19">
        <f t="shared" si="88"/>
        <v>2.042426606846774</v>
      </c>
      <c r="E126" s="112">
        <f>公交!E26-公交!E28</f>
        <v>3309.51</v>
      </c>
      <c r="F126" s="19">
        <f t="shared" si="89"/>
        <v>2.2361465575405557</v>
      </c>
      <c r="G126" s="112">
        <f>公交!G26-公交!G28</f>
        <v>3202.6800000000003</v>
      </c>
      <c r="H126" s="19">
        <f t="shared" si="90"/>
        <v>1.8440609408240549E-2</v>
      </c>
      <c r="I126" s="112">
        <f>公交!I26-公交!I28</f>
        <v>3199.1499999999996</v>
      </c>
      <c r="J126" s="19">
        <f t="shared" si="91"/>
        <v>8.3187177073669405E-2</v>
      </c>
      <c r="K126" s="112">
        <f>公交!K26-公交!K28</f>
        <v>3343.2800000000007</v>
      </c>
      <c r="L126" s="19">
        <f t="shared" si="92"/>
        <v>-1.7396185712144296E-2</v>
      </c>
      <c r="M126" s="112">
        <f>公交!M26-公交!M28</f>
        <v>3431.54</v>
      </c>
      <c r="N126" s="19">
        <f t="shared" si="93"/>
        <v>8.9858699553135857E-2</v>
      </c>
      <c r="O126" s="112">
        <f>公交!O26-公交!O28</f>
        <v>3001.1400000000003</v>
      </c>
      <c r="P126" s="19">
        <f t="shared" si="94"/>
        <v>-3.485735786437183E-2</v>
      </c>
      <c r="Q126" s="126"/>
      <c r="R126" s="126"/>
      <c r="S126" s="556">
        <f t="shared" si="95"/>
        <v>22606.7</v>
      </c>
      <c r="T126" s="66">
        <f t="shared" si="96"/>
        <v>8.10804348481029E-2</v>
      </c>
      <c r="U126" s="112">
        <f t="shared" si="97"/>
        <v>17806.730000000003</v>
      </c>
      <c r="V126" s="112">
        <f>公交!V26-公交!V28</f>
        <v>1025.3000000000011</v>
      </c>
      <c r="W126" s="19">
        <f t="shared" si="98"/>
        <v>-8.0011126364997631E-2</v>
      </c>
      <c r="X126" s="112">
        <f>公交!X26-公交!X28</f>
        <v>1022.6700000000001</v>
      </c>
      <c r="Y126" s="19">
        <f t="shared" si="99"/>
        <v>-2.3405718214633553E-2</v>
      </c>
      <c r="Z126" s="112">
        <f>公交!Z26-公交!Z28</f>
        <v>3144.6900000000005</v>
      </c>
      <c r="AA126" s="19">
        <f t="shared" si="100"/>
        <v>2.2262164907205078</v>
      </c>
      <c r="AB126" s="112">
        <f>公交!AB26-公交!AB28</f>
        <v>2953.46</v>
      </c>
      <c r="AC126" s="19">
        <f t="shared" si="101"/>
        <v>1.949772784019975</v>
      </c>
      <c r="AD126" s="112">
        <f>公交!AD26-公交!AD28</f>
        <v>3402.4700000000003</v>
      </c>
      <c r="AE126" s="19">
        <f t="shared" si="102"/>
        <v>2.4762357220212956</v>
      </c>
      <c r="AF126" s="112">
        <f>公交!AF26-公交!AF28</f>
        <v>3148.6100000000006</v>
      </c>
      <c r="AG126" s="19">
        <f t="shared" si="103"/>
        <v>2.1597956766954995</v>
      </c>
      <c r="AH126" s="112">
        <f>公交!AH26-公交!AH28</f>
        <v>3109.5300000000007</v>
      </c>
      <c r="AI126" s="19">
        <f t="shared" si="104"/>
        <v>2.1476480174918233</v>
      </c>
      <c r="AJ126" s="112">
        <f>公交!AJ26-公交!AJ28</f>
        <v>3104.4799999999996</v>
      </c>
      <c r="AK126" s="19">
        <f t="shared" si="105"/>
        <v>2.2812057412222324</v>
      </c>
      <c r="AL126" s="112">
        <f>公交!AL26-公交!AL28</f>
        <v>3017.04</v>
      </c>
      <c r="AM126" s="19">
        <f t="shared" si="106"/>
        <v>2.1957122731942995</v>
      </c>
      <c r="AN126" s="112">
        <f>公交!AN26-公交!AN28</f>
        <v>3256.3</v>
      </c>
      <c r="AO126" s="19">
        <f t="shared" si="107"/>
        <v>2.2801797082762545</v>
      </c>
      <c r="AP126" s="112">
        <f>公交!AP26-公交!AP28</f>
        <v>3458.130000000001</v>
      </c>
      <c r="AQ126" s="19">
        <f t="shared" si="108"/>
        <v>2.6656419932371604</v>
      </c>
      <c r="AR126" s="112">
        <f>公交!AR26-公交!AR28</f>
        <v>2940.5299999999997</v>
      </c>
      <c r="AS126" s="19">
        <f t="shared" si="109"/>
        <v>2.0006632923792838</v>
      </c>
      <c r="AT126" s="112">
        <f t="shared" si="110"/>
        <v>33583.210000000006</v>
      </c>
      <c r="AU126" s="19">
        <f t="shared" si="111"/>
        <v>1.8204451812622104</v>
      </c>
      <c r="AV126" s="20"/>
      <c r="AW126" s="540">
        <f t="shared" si="112"/>
        <v>10927.099999999997</v>
      </c>
      <c r="AX126" s="112">
        <v>1114.47</v>
      </c>
      <c r="AY126" s="19"/>
      <c r="AZ126" s="112">
        <v>1047.18</v>
      </c>
      <c r="BA126" s="19"/>
      <c r="BB126" s="112">
        <v>974.73</v>
      </c>
      <c r="BC126" s="19"/>
      <c r="BD126" s="112">
        <v>1001.25</v>
      </c>
      <c r="BE126" s="19"/>
      <c r="BF126" s="112">
        <v>978.77999999999895</v>
      </c>
      <c r="BG126" s="19"/>
      <c r="BH126" s="112">
        <v>996.46000000000095</v>
      </c>
      <c r="BI126" s="19"/>
      <c r="BJ126" s="112">
        <v>987.89000000000101</v>
      </c>
      <c r="BK126" s="19"/>
      <c r="BL126" s="112">
        <v>946.13999999999896</v>
      </c>
      <c r="BM126" s="19"/>
      <c r="BN126" s="112">
        <v>944.08999999999799</v>
      </c>
      <c r="BO126" s="19"/>
      <c r="BP126" s="112">
        <v>992.719999999999</v>
      </c>
      <c r="BQ126" s="19"/>
      <c r="BR126" s="112">
        <v>943.38999999999896</v>
      </c>
      <c r="BS126" s="19"/>
      <c r="BT126" s="112">
        <v>979.95999999999901</v>
      </c>
      <c r="BU126" s="19"/>
      <c r="BV126" s="112">
        <f t="shared" si="113"/>
        <v>11907.059999999996</v>
      </c>
      <c r="BW126" s="19"/>
      <c r="BX126" s="23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18"/>
    </row>
    <row r="127" spans="1:89" ht="28.8" customHeight="1">
      <c r="A127" s="597"/>
      <c r="B127" s="17" t="s">
        <v>655</v>
      </c>
      <c r="C127" s="112">
        <f>出租!C26-出租!C28</f>
        <v>518.63999999999987</v>
      </c>
      <c r="D127" s="19">
        <f t="shared" si="88"/>
        <v>-9.3239155899785264E-2</v>
      </c>
      <c r="E127" s="112">
        <f>出租!E26-出租!E28</f>
        <v>513.91000000000008</v>
      </c>
      <c r="F127" s="19">
        <f t="shared" si="89"/>
        <v>-6.5091233240553326E-2</v>
      </c>
      <c r="G127" s="112">
        <f>出租!G26-出租!G28</f>
        <v>540.94999999999982</v>
      </c>
      <c r="H127" s="19">
        <f t="shared" si="90"/>
        <v>-2.8082216392971926E-2</v>
      </c>
      <c r="I127" s="112">
        <f>出租!I26-出租!I28</f>
        <v>511.37000000000012</v>
      </c>
      <c r="J127" s="19">
        <f t="shared" si="91"/>
        <v>-4.0221471471471593E-2</v>
      </c>
      <c r="K127" s="112">
        <f>出租!K26-出租!K28</f>
        <v>512.22999999999979</v>
      </c>
      <c r="L127" s="19">
        <f t="shared" si="92"/>
        <v>-8.6836381787713579E-2</v>
      </c>
      <c r="M127" s="112">
        <f>出租!M26-出租!M28</f>
        <v>519.80000000000018</v>
      </c>
      <c r="N127" s="19">
        <f t="shared" si="93"/>
        <v>-5.869143985078118E-2</v>
      </c>
      <c r="O127" s="112">
        <f>出租!O26-出租!O28</f>
        <v>512.45000000000005</v>
      </c>
      <c r="P127" s="19">
        <f t="shared" si="94"/>
        <v>-5.34549954746113E-2</v>
      </c>
      <c r="Q127" s="126"/>
      <c r="R127" s="126"/>
      <c r="S127" s="556">
        <f t="shared" si="95"/>
        <v>3629.3499999999995</v>
      </c>
      <c r="T127" s="66">
        <f t="shared" si="96"/>
        <v>-0.17455490761546932</v>
      </c>
      <c r="U127" s="112">
        <f t="shared" si="97"/>
        <v>3865.5799999999995</v>
      </c>
      <c r="V127" s="112">
        <f>出租!V26-出租!V28</f>
        <v>571.97</v>
      </c>
      <c r="W127" s="19">
        <f t="shared" si="98"/>
        <v>-0.10191872880291419</v>
      </c>
      <c r="X127" s="112">
        <f>出租!X26-出租!X28</f>
        <v>549.68999999999983</v>
      </c>
      <c r="Y127" s="19">
        <f t="shared" si="99"/>
        <v>-0.11619718309859184</v>
      </c>
      <c r="Z127" s="112">
        <f>出租!Z26-出租!Z28</f>
        <v>556.58000000000015</v>
      </c>
      <c r="AA127" s="19">
        <f t="shared" si="100"/>
        <v>-8.4436840979750016E-2</v>
      </c>
      <c r="AB127" s="112">
        <f>出租!AB26-出租!AB28</f>
        <v>532.80000000000018</v>
      </c>
      <c r="AC127" s="19">
        <f t="shared" si="101"/>
        <v>-8.7155413161546402E-2</v>
      </c>
      <c r="AD127" s="112">
        <f>出租!AD26-出租!AD28</f>
        <v>560.93999999999983</v>
      </c>
      <c r="AE127" s="19">
        <f t="shared" si="102"/>
        <v>-1.3454334406162949E-2</v>
      </c>
      <c r="AF127" s="112">
        <f>出租!AF26-出租!AF28</f>
        <v>552.21</v>
      </c>
      <c r="AG127" s="19">
        <f t="shared" si="103"/>
        <v>-3.2924116915640678E-2</v>
      </c>
      <c r="AH127" s="112">
        <f>出租!AH26-出租!AH28</f>
        <v>541.38999999999987</v>
      </c>
      <c r="AI127" s="19">
        <f t="shared" si="104"/>
        <v>-6.9344885084145824E-2</v>
      </c>
      <c r="AJ127" s="112">
        <f>出租!AJ26-出租!AJ28</f>
        <v>531.26</v>
      </c>
      <c r="AK127" s="19">
        <f t="shared" si="105"/>
        <v>-7.2099765955217054E-2</v>
      </c>
      <c r="AL127" s="112">
        <f>出租!AL26-出租!AL28</f>
        <v>533.20999999999981</v>
      </c>
      <c r="AM127" s="19">
        <f t="shared" si="106"/>
        <v>-3.9624646530142194E-2</v>
      </c>
      <c r="AN127" s="112">
        <f>出租!AN26-出租!AN28</f>
        <v>540.61999999999989</v>
      </c>
      <c r="AO127" s="19">
        <f t="shared" si="107"/>
        <v>-3.9614865344986927E-2</v>
      </c>
      <c r="AP127" s="112">
        <f>出租!AP26-出租!AP28</f>
        <v>531.87000000000012</v>
      </c>
      <c r="AQ127" s="19">
        <f t="shared" si="108"/>
        <v>-8.7962876684245517E-3</v>
      </c>
      <c r="AR127" s="112">
        <f>出租!AR26-出租!AR28</f>
        <v>545.89999999999986</v>
      </c>
      <c r="AS127" s="19">
        <f t="shared" si="109"/>
        <v>1.7065990982598311E-2</v>
      </c>
      <c r="AT127" s="112">
        <f t="shared" si="110"/>
        <v>6548.4399999999987</v>
      </c>
      <c r="AU127" s="19">
        <f t="shared" si="111"/>
        <v>-5.5842554878708373E-2</v>
      </c>
      <c r="AV127" s="20"/>
      <c r="AW127" s="540">
        <f t="shared" si="112"/>
        <v>6399.01</v>
      </c>
      <c r="AX127" s="112">
        <v>636.88</v>
      </c>
      <c r="AY127" s="19"/>
      <c r="AZ127" s="112">
        <v>621.96</v>
      </c>
      <c r="BA127" s="19"/>
      <c r="BB127" s="112">
        <v>607.91</v>
      </c>
      <c r="BC127" s="19"/>
      <c r="BD127" s="112">
        <v>583.66999999999996</v>
      </c>
      <c r="BE127" s="19"/>
      <c r="BF127" s="112">
        <v>568.59</v>
      </c>
      <c r="BG127" s="19"/>
      <c r="BH127" s="112">
        <v>571.01</v>
      </c>
      <c r="BI127" s="19"/>
      <c r="BJ127" s="112">
        <v>581.73</v>
      </c>
      <c r="BK127" s="19"/>
      <c r="BL127" s="112">
        <v>572.54</v>
      </c>
      <c r="BM127" s="19"/>
      <c r="BN127" s="112">
        <v>555.21</v>
      </c>
      <c r="BO127" s="19"/>
      <c r="BP127" s="112">
        <v>562.91999999999996</v>
      </c>
      <c r="BQ127" s="19"/>
      <c r="BR127" s="112">
        <v>536.59</v>
      </c>
      <c r="BS127" s="19"/>
      <c r="BT127" s="112">
        <v>536.74</v>
      </c>
      <c r="BU127" s="19"/>
      <c r="BV127" s="112">
        <f t="shared" si="113"/>
        <v>6935.75</v>
      </c>
      <c r="BW127" s="19"/>
      <c r="BX127" s="23"/>
      <c r="BY127" s="27"/>
      <c r="BZ127" s="27"/>
      <c r="CA127" s="27"/>
      <c r="CB127" s="27"/>
      <c r="CC127" s="27"/>
      <c r="CD127" s="27"/>
      <c r="CE127" s="108"/>
      <c r="CF127" s="27"/>
      <c r="CG127" s="108"/>
      <c r="CH127" s="108"/>
      <c r="CI127" s="108"/>
      <c r="CJ127" s="108"/>
      <c r="CK127" s="18"/>
    </row>
    <row r="128" spans="1:89" ht="28.8" customHeight="1">
      <c r="A128" s="598"/>
      <c r="B128" s="17" t="s">
        <v>656</v>
      </c>
      <c r="C128" s="112">
        <f>网约车!C26-网约车!C28</f>
        <v>758.39893709464991</v>
      </c>
      <c r="D128" s="19">
        <f t="shared" si="88"/>
        <v>0.24282695456858083</v>
      </c>
      <c r="E128" s="112">
        <f>网约车!E26-网约车!E28</f>
        <v>647.96508105918997</v>
      </c>
      <c r="F128" s="19">
        <f t="shared" si="89"/>
        <v>0.14922335740634751</v>
      </c>
      <c r="G128" s="112">
        <f>网约车!G26-网约车!G28</f>
        <v>711.56637022425002</v>
      </c>
      <c r="H128" s="19">
        <f t="shared" si="90"/>
        <v>0.2673348380995948</v>
      </c>
      <c r="I128" s="112">
        <f>网约车!I26-网约车!I28</f>
        <v>662.50541062325988</v>
      </c>
      <c r="J128" s="19">
        <f t="shared" si="91"/>
        <v>7.8336923401369774E-2</v>
      </c>
      <c r="K128" s="112">
        <f>网约车!K26-网约车!K28</f>
        <v>704.92825649048018</v>
      </c>
      <c r="L128" s="19">
        <f t="shared" si="92"/>
        <v>2.1888501302935959E-2</v>
      </c>
      <c r="M128" s="112">
        <f>网约车!M26-网约车!M28</f>
        <v>699.85711197040996</v>
      </c>
      <c r="N128" s="19">
        <f t="shared" si="93"/>
        <v>0.12768140844749198</v>
      </c>
      <c r="O128" s="112">
        <f>网约车!O26-网约车!O28</f>
        <v>759.81988981809991</v>
      </c>
      <c r="P128" s="19">
        <f t="shared" si="94"/>
        <v>8.3883043125766221E-2</v>
      </c>
      <c r="Q128" s="126"/>
      <c r="R128" s="126"/>
      <c r="S128" s="556">
        <f t="shared" si="95"/>
        <v>4945.0410572803394</v>
      </c>
      <c r="T128" s="66">
        <f t="shared" si="96"/>
        <v>-2.1848134948917575E-2</v>
      </c>
      <c r="U128" s="112">
        <f t="shared" si="97"/>
        <v>4361.3547073623577</v>
      </c>
      <c r="V128" s="112">
        <f>网约车!V26-网约车!V28</f>
        <v>610.22086325598798</v>
      </c>
      <c r="W128" s="19">
        <f t="shared" si="98"/>
        <v>0.27958098028189182</v>
      </c>
      <c r="X128" s="112">
        <f>网约车!X26-网约车!X28</f>
        <v>563.82867341085512</v>
      </c>
      <c r="Y128" s="19">
        <f t="shared" si="99"/>
        <v>0.82222649498869527</v>
      </c>
      <c r="Z128" s="112">
        <f>网约车!Z26-网约车!Z28</f>
        <v>561.4667480389511</v>
      </c>
      <c r="AA128" s="19">
        <f t="shared" si="100"/>
        <v>0.46874180330212556</v>
      </c>
      <c r="AB128" s="112">
        <f>网约车!AB26-网约车!AB28</f>
        <v>614.37700615271194</v>
      </c>
      <c r="AC128" s="19">
        <f t="shared" si="101"/>
        <v>0.44507281953996403</v>
      </c>
      <c r="AD128" s="112">
        <f>网约车!AD26-网约车!AD28</f>
        <v>689.82893494904511</v>
      </c>
      <c r="AE128" s="19">
        <f t="shared" si="102"/>
        <v>0.63991322069264878</v>
      </c>
      <c r="AF128" s="112">
        <f>网约车!AF26-网约车!AF28</f>
        <v>620.61598845894002</v>
      </c>
      <c r="AG128" s="19">
        <f t="shared" si="103"/>
        <v>0.55842858880393353</v>
      </c>
      <c r="AH128" s="112">
        <f>网约车!AH26-网约车!AH28</f>
        <v>701.01649309586605</v>
      </c>
      <c r="AI128" s="19">
        <f t="shared" si="104"/>
        <v>0.51010327883984785</v>
      </c>
      <c r="AJ128" s="112">
        <f>网约车!AJ26-网约车!AJ28</f>
        <v>694.13946891475086</v>
      </c>
      <c r="AK128" s="19">
        <f t="shared" si="105"/>
        <v>0.51044542484092448</v>
      </c>
      <c r="AL128" s="112">
        <f>网约车!AL26-网约车!AL28</f>
        <v>700.69083347912704</v>
      </c>
      <c r="AM128" s="19">
        <f t="shared" si="106"/>
        <v>0.59087066251050357</v>
      </c>
      <c r="AN128" s="112">
        <f>网约车!AN26-网约车!AN28</f>
        <v>756.57734342450999</v>
      </c>
      <c r="AO128" s="19">
        <f t="shared" si="107"/>
        <v>0.58570877895836171</v>
      </c>
      <c r="AP128" s="112">
        <f>网约车!AP26-网约车!AP28</f>
        <v>659.54866583562989</v>
      </c>
      <c r="AQ128" s="19">
        <f t="shared" si="108"/>
        <v>0.37908167447272523</v>
      </c>
      <c r="AR128" s="112">
        <f>网约车!AR26-网约车!AR28</f>
        <v>689.40982478402998</v>
      </c>
      <c r="AS128" s="19">
        <f t="shared" si="109"/>
        <v>0.38628660600210751</v>
      </c>
      <c r="AT128" s="112">
        <f t="shared" si="110"/>
        <v>7861.7208438004054</v>
      </c>
      <c r="AU128" s="19">
        <f t="shared" si="111"/>
        <v>0.50333396850525691</v>
      </c>
      <c r="AV128" s="20"/>
      <c r="AW128" s="540">
        <f t="shared" si="112"/>
        <v>4732.2170009768806</v>
      </c>
      <c r="AX128" s="112">
        <v>476.89116410714098</v>
      </c>
      <c r="AY128" s="19"/>
      <c r="AZ128" s="112">
        <v>309.41744890738897</v>
      </c>
      <c r="BA128" s="19"/>
      <c r="BB128" s="112">
        <v>382.27736609431503</v>
      </c>
      <c r="BC128" s="19"/>
      <c r="BD128" s="112">
        <v>425.15297350087701</v>
      </c>
      <c r="BE128" s="19"/>
      <c r="BF128" s="112">
        <v>420.64965770425499</v>
      </c>
      <c r="BG128" s="19"/>
      <c r="BH128" s="112">
        <v>398.23190675374599</v>
      </c>
      <c r="BI128" s="19"/>
      <c r="BJ128" s="112">
        <v>464.21758227982201</v>
      </c>
      <c r="BK128" s="19"/>
      <c r="BL128" s="112">
        <v>459.55945014554601</v>
      </c>
      <c r="BM128" s="19"/>
      <c r="BN128" s="112">
        <v>440.44487712997898</v>
      </c>
      <c r="BO128" s="19"/>
      <c r="BP128" s="112">
        <v>477.122504121784</v>
      </c>
      <c r="BQ128" s="19"/>
      <c r="BR128" s="112">
        <v>478.25207023202603</v>
      </c>
      <c r="BS128" s="19"/>
      <c r="BT128" s="112">
        <v>497.30684967966999</v>
      </c>
      <c r="BU128" s="19"/>
      <c r="BV128" s="112">
        <f t="shared" si="113"/>
        <v>5229.5238506565511</v>
      </c>
      <c r="BW128" s="19"/>
      <c r="BX128" s="23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18"/>
    </row>
    <row r="129" spans="1:89" s="13" customFormat="1" ht="28.8" customHeight="1">
      <c r="A129" s="716" t="s">
        <v>98</v>
      </c>
      <c r="B129" s="17" t="s">
        <v>652</v>
      </c>
      <c r="C129" s="112">
        <f>C130+C131+C132+C133</f>
        <v>2964.8612596843132</v>
      </c>
      <c r="D129" s="19">
        <f t="shared" si="88"/>
        <v>5.9102921509349704E-2</v>
      </c>
      <c r="E129" s="112">
        <f>E130+E131+E132+E133</f>
        <v>2605.9371157795022</v>
      </c>
      <c r="F129" s="19">
        <f t="shared" si="89"/>
        <v>1.0192315163680021E-2</v>
      </c>
      <c r="G129" s="112">
        <f>G130+G131+G132+G133</f>
        <v>2635.8969580204734</v>
      </c>
      <c r="H129" s="19">
        <f t="shared" si="90"/>
        <v>-2.0638941755795837E-2</v>
      </c>
      <c r="I129" s="112">
        <f>I130+I131+I132+I133</f>
        <v>2666.7645303739309</v>
      </c>
      <c r="J129" s="19">
        <f t="shared" si="91"/>
        <v>-4.5897325518018284E-2</v>
      </c>
      <c r="K129" s="112">
        <f>K130+K131+K132+K133</f>
        <v>2580.2670028244629</v>
      </c>
      <c r="L129" s="19">
        <f t="shared" si="92"/>
        <v>-7.2334367147089407E-2</v>
      </c>
      <c r="M129" s="112">
        <f>M130+M131+M132+M133</f>
        <v>2497.3594022053271</v>
      </c>
      <c r="N129" s="19">
        <f t="shared" si="93"/>
        <v>-0.1310614384508525</v>
      </c>
      <c r="O129" s="112">
        <f>O130+O131+O132+O133</f>
        <v>2526.25725945879</v>
      </c>
      <c r="P129" s="19">
        <f t="shared" si="94"/>
        <v>-2.6114078310594757E-2</v>
      </c>
      <c r="Q129" s="126"/>
      <c r="R129" s="126"/>
      <c r="S129" s="556">
        <f t="shared" si="95"/>
        <v>18477.343528346802</v>
      </c>
      <c r="T129" s="66">
        <f t="shared" si="96"/>
        <v>-0.14711839132802684</v>
      </c>
      <c r="U129" s="112">
        <f t="shared" si="97"/>
        <v>19115.041938669896</v>
      </c>
      <c r="V129" s="112">
        <f>V130+V131+V132+V133</f>
        <v>2799.4080645713143</v>
      </c>
      <c r="W129" s="19">
        <f t="shared" si="98"/>
        <v>7.3235037129363523E-2</v>
      </c>
      <c r="X129" s="112">
        <f>X130+X131+X132+X133</f>
        <v>2579.6445653590881</v>
      </c>
      <c r="Y129" s="19">
        <f t="shared" si="99"/>
        <v>4.3311515413661406E-2</v>
      </c>
      <c r="Z129" s="112">
        <f>Z130+Z131+Z132+Z133</f>
        <v>2691.4455458808034</v>
      </c>
      <c r="AA129" s="19">
        <f t="shared" si="100"/>
        <v>1.4370834699841017E-2</v>
      </c>
      <c r="AB129" s="112">
        <f>AB130+AB131+AB132+AB133</f>
        <v>2795.0498428503179</v>
      </c>
      <c r="AC129" s="19">
        <f t="shared" si="101"/>
        <v>-3.10973865273656E-3</v>
      </c>
      <c r="AD129" s="112">
        <f>AD130+AD131+AD132+AD133</f>
        <v>2781.4623194449919</v>
      </c>
      <c r="AE129" s="19">
        <f t="shared" si="102"/>
        <v>-2.5950371060503685E-2</v>
      </c>
      <c r="AF129" s="112">
        <f>AF130+AF131+AF132+AF133</f>
        <v>2874.0344976208949</v>
      </c>
      <c r="AG129" s="19">
        <f t="shared" si="103"/>
        <v>-7.6609163578957196E-2</v>
      </c>
      <c r="AH129" s="112">
        <f>AH130+AH131+AH132+AH133</f>
        <v>2593.997102942486</v>
      </c>
      <c r="AI129" s="19">
        <f t="shared" si="104"/>
        <v>-0.11957593699356006</v>
      </c>
      <c r="AJ129" s="112">
        <f>AJ130+AJ131+AJ132+AJ133</f>
        <v>2549.5634889438861</v>
      </c>
      <c r="AK129" s="19">
        <f t="shared" si="105"/>
        <v>-0.12621434589774827</v>
      </c>
      <c r="AL129" s="112">
        <f>AL130+AL131+AL132+AL133</f>
        <v>2580.5228287880786</v>
      </c>
      <c r="AM129" s="19">
        <f t="shared" si="106"/>
        <v>-0.11541469171128249</v>
      </c>
      <c r="AN129" s="112">
        <f>AN130+AN131+AN132+AN133</f>
        <v>2590.6398458612975</v>
      </c>
      <c r="AO129" s="19">
        <f t="shared" si="107"/>
        <v>-0.15478573799812967</v>
      </c>
      <c r="AP129" s="112">
        <f>AP130+AP131+AP132+AP133</f>
        <v>2817.938269267398</v>
      </c>
      <c r="AQ129" s="19">
        <f t="shared" si="108"/>
        <v>-0.14438645307608844</v>
      </c>
      <c r="AR129" s="112">
        <f>AR130+AR131+AR132+AR133</f>
        <v>3076.5529476400029</v>
      </c>
      <c r="AS129" s="19">
        <f t="shared" si="109"/>
        <v>-1.5695707069437015E-2</v>
      </c>
      <c r="AT129" s="112">
        <f t="shared" si="110"/>
        <v>32730.259319170556</v>
      </c>
      <c r="AU129" s="19">
        <f t="shared" si="111"/>
        <v>-5.8706297509077632E-2</v>
      </c>
      <c r="AV129" s="20"/>
      <c r="AW129" s="540">
        <f t="shared" si="112"/>
        <v>31645.957786066407</v>
      </c>
      <c r="AX129" s="540">
        <f>AX130+AX131+AX132+AX133</f>
        <v>2608.3830360766397</v>
      </c>
      <c r="AY129" s="20"/>
      <c r="AZ129" s="540">
        <f>AZ130+AZ131+AZ132+AZ133</f>
        <v>2472.5544837260686</v>
      </c>
      <c r="BA129" s="20"/>
      <c r="BB129" s="540">
        <f>BB130+BB131+BB132+BB133</f>
        <v>2653.3151918521198</v>
      </c>
      <c r="BC129" s="20"/>
      <c r="BD129" s="540">
        <f>BD130+BD131+BD132+BD133</f>
        <v>2803.7688311579077</v>
      </c>
      <c r="BE129" s="20"/>
      <c r="BF129" s="540">
        <f>BF130+BF131+BF132+BF133</f>
        <v>2855.5652985293259</v>
      </c>
      <c r="BG129" s="20"/>
      <c r="BH129" s="540">
        <f>BH130+BH131+BH132+BH133</f>
        <v>3112.4789030399343</v>
      </c>
      <c r="BI129" s="20"/>
      <c r="BJ129" s="540">
        <f>BJ130+BJ131+BJ132+BJ133</f>
        <v>2946.3041867399666</v>
      </c>
      <c r="BK129" s="20"/>
      <c r="BL129" s="540">
        <f>BL130+BL131+BL132+BL133</f>
        <v>2917.8362873940391</v>
      </c>
      <c r="BM129" s="20"/>
      <c r="BN129" s="540">
        <f>BN130+BN131+BN132+BN133</f>
        <v>2917.2119462172082</v>
      </c>
      <c r="BO129" s="20"/>
      <c r="BP129" s="540">
        <f>BP130+BP131+BP132+BP133</f>
        <v>3065.0687788034093</v>
      </c>
      <c r="BQ129" s="20"/>
      <c r="BR129" s="540">
        <f>BR130+BR131+BR132+BR133</f>
        <v>3293.4708425297913</v>
      </c>
      <c r="BS129" s="20"/>
      <c r="BT129" s="540">
        <f>BT130+BT131+BT132+BT133</f>
        <v>3125.6116322323469</v>
      </c>
      <c r="BU129" s="20"/>
      <c r="BV129" s="540">
        <f t="shared" si="113"/>
        <v>34771.56941829875</v>
      </c>
      <c r="BW129" s="20"/>
      <c r="BX129" s="22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</row>
    <row r="130" spans="1:89" ht="28.8" customHeight="1">
      <c r="A130" s="597"/>
      <c r="B130" s="17" t="s">
        <v>653</v>
      </c>
      <c r="C130" s="112">
        <f>班线包车!C27</f>
        <v>2574.3453</v>
      </c>
      <c r="D130" s="19">
        <f t="shared" si="88"/>
        <v>0.12949572455022351</v>
      </c>
      <c r="E130" s="112">
        <f>班线包车!E27</f>
        <v>2270.4778000000001</v>
      </c>
      <c r="F130" s="19">
        <f t="shared" si="89"/>
        <v>9.3084426998144787E-2</v>
      </c>
      <c r="G130" s="112">
        <f>班线包车!G27</f>
        <v>2312.8897000000002</v>
      </c>
      <c r="H130" s="19">
        <f t="shared" si="90"/>
        <v>5.8258271806078676E-2</v>
      </c>
      <c r="I130" s="112">
        <f>班线包车!I27</f>
        <v>2341.8271</v>
      </c>
      <c r="J130" s="19">
        <f t="shared" si="91"/>
        <v>3.2014874450660535E-2</v>
      </c>
      <c r="K130" s="112">
        <f>班线包车!K27</f>
        <v>2329.9036000000001</v>
      </c>
      <c r="L130" s="19">
        <f t="shared" si="92"/>
        <v>4.4995886223675452E-2</v>
      </c>
      <c r="M130" s="112">
        <f>班线包车!M27</f>
        <v>2252.8377999999998</v>
      </c>
      <c r="N130" s="19">
        <f t="shared" si="93"/>
        <v>-3.074610388241461E-2</v>
      </c>
      <c r="O130" s="112">
        <f>班线包车!O27</f>
        <v>2284.0421000000001</v>
      </c>
      <c r="P130" s="19">
        <f t="shared" si="94"/>
        <v>2.9980864534850049E-2</v>
      </c>
      <c r="Q130" s="126"/>
      <c r="R130" s="126"/>
      <c r="S130" s="556">
        <f t="shared" si="95"/>
        <v>16366.323399999999</v>
      </c>
      <c r="T130" s="66">
        <f t="shared" si="96"/>
        <v>-7.8906862231710506E-2</v>
      </c>
      <c r="U130" s="112">
        <f t="shared" si="97"/>
        <v>15582.5108</v>
      </c>
      <c r="V130" s="112">
        <f>班线包车!V27</f>
        <v>2279.1988000000001</v>
      </c>
      <c r="W130" s="19">
        <f t="shared" si="98"/>
        <v>0.14736245436624196</v>
      </c>
      <c r="X130" s="112">
        <f>班线包车!X27</f>
        <v>2077.1293999999998</v>
      </c>
      <c r="Y130" s="19">
        <f t="shared" si="99"/>
        <v>0.11447768162735139</v>
      </c>
      <c r="Z130" s="112">
        <f>班线包车!Z27</f>
        <v>2185.5626000000002</v>
      </c>
      <c r="AA130" s="19">
        <f t="shared" si="100"/>
        <v>6.4329588230931378E-2</v>
      </c>
      <c r="AB130" s="112">
        <f>班线包车!AB27</f>
        <v>2269.1795999999999</v>
      </c>
      <c r="AC130" s="19">
        <f t="shared" si="101"/>
        <v>6.1691562353628271E-2</v>
      </c>
      <c r="AD130" s="112">
        <f>班线包车!AD27</f>
        <v>2229.5816</v>
      </c>
      <c r="AE130" s="19">
        <f t="shared" si="102"/>
        <v>1.1299835821174442E-2</v>
      </c>
      <c r="AF130" s="112">
        <f>班线包车!AF27</f>
        <v>2324.3009999999999</v>
      </c>
      <c r="AG130" s="19">
        <f t="shared" si="103"/>
        <v>-7.2079468895772325E-2</v>
      </c>
      <c r="AH130" s="112">
        <f>班线包车!AH27</f>
        <v>2217.5578</v>
      </c>
      <c r="AI130" s="19">
        <f t="shared" si="104"/>
        <v>-5.6592428346499579E-2</v>
      </c>
      <c r="AJ130" s="112">
        <f>班线包车!AJ27</f>
        <v>2185.8589000000002</v>
      </c>
      <c r="AK130" s="19">
        <f t="shared" si="105"/>
        <v>-7.0095778660000607E-2</v>
      </c>
      <c r="AL130" s="112">
        <f>班线包车!AL27</f>
        <v>2215.5949999999998</v>
      </c>
      <c r="AM130" s="19">
        <f t="shared" si="106"/>
        <v>-5.1390914696961887E-2</v>
      </c>
      <c r="AN130" s="112">
        <f>班线包车!AN27</f>
        <v>2222.7273</v>
      </c>
      <c r="AO130" s="19">
        <f t="shared" si="107"/>
        <v>-8.7326996861875616E-2</v>
      </c>
      <c r="AP130" s="112">
        <f>班线包车!AP27</f>
        <v>2449.5953</v>
      </c>
      <c r="AQ130" s="19">
        <f t="shared" si="108"/>
        <v>-9.6851938958931183E-2</v>
      </c>
      <c r="AR130" s="112">
        <f>班线包车!AR27</f>
        <v>2678.3546999999999</v>
      </c>
      <c r="AS130" s="19">
        <f t="shared" si="109"/>
        <v>5.7268160606897434E-2</v>
      </c>
      <c r="AT130" s="112">
        <f t="shared" si="110"/>
        <v>27334.642</v>
      </c>
      <c r="AU130" s="19">
        <f t="shared" si="111"/>
        <v>-4.8676461732053422E-3</v>
      </c>
      <c r="AV130" s="20"/>
      <c r="AW130" s="540">
        <f t="shared" si="112"/>
        <v>24935.0697</v>
      </c>
      <c r="AX130" s="112">
        <v>1986.4680000000001</v>
      </c>
      <c r="AY130" s="19"/>
      <c r="AZ130" s="112">
        <v>1863.7693999999999</v>
      </c>
      <c r="BA130" s="19"/>
      <c r="BB130" s="112">
        <v>2053.4641000000001</v>
      </c>
      <c r="BC130" s="19"/>
      <c r="BD130" s="112">
        <v>2137.3247000000001</v>
      </c>
      <c r="BE130" s="19"/>
      <c r="BF130" s="112">
        <v>2204.6691999999998</v>
      </c>
      <c r="BG130" s="19"/>
      <c r="BH130" s="112">
        <v>2504.8492000000001</v>
      </c>
      <c r="BI130" s="19"/>
      <c r="BJ130" s="112">
        <v>2350.5830000000001</v>
      </c>
      <c r="BK130" s="19"/>
      <c r="BL130" s="112">
        <v>2350.6280000000002</v>
      </c>
      <c r="BM130" s="19"/>
      <c r="BN130" s="112">
        <v>2335.6248999999998</v>
      </c>
      <c r="BO130" s="19"/>
      <c r="BP130" s="112">
        <v>2435.4038</v>
      </c>
      <c r="BQ130" s="19"/>
      <c r="BR130" s="112">
        <v>2712.2854000000002</v>
      </c>
      <c r="BS130" s="19"/>
      <c r="BT130" s="112">
        <v>2533.2784999999999</v>
      </c>
      <c r="BU130" s="19"/>
      <c r="BV130" s="112">
        <f t="shared" si="113"/>
        <v>27468.3482</v>
      </c>
      <c r="BW130" s="19"/>
      <c r="BX130" s="23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18"/>
    </row>
    <row r="131" spans="1:89" ht="28.8" customHeight="1">
      <c r="A131" s="597"/>
      <c r="B131" s="17" t="s">
        <v>654</v>
      </c>
      <c r="C131" s="112">
        <f>公交!C30-公交!C32</f>
        <v>199.3900000000001</v>
      </c>
      <c r="D131" s="19">
        <f t="shared" ref="D131:D162" si="115">C131/V131-1</f>
        <v>-0.20716529484273694</v>
      </c>
      <c r="E131" s="112">
        <f>公交!E30-公交!E32</f>
        <v>201.08999999999992</v>
      </c>
      <c r="F131" s="19">
        <f t="shared" ref="F131:F162" si="116">E131/X131-1</f>
        <v>-7.756880733944993E-2</v>
      </c>
      <c r="G131" s="112">
        <f>公交!G30-公交!G32</f>
        <v>203.61999999999989</v>
      </c>
      <c r="H131" s="19">
        <f t="shared" ref="H131:H162" si="117">G131/Z131-1</f>
        <v>4.9113501301434326E-5</v>
      </c>
      <c r="I131" s="112">
        <f>公交!I30-公交!I32</f>
        <v>211.85000000000014</v>
      </c>
      <c r="J131" s="19">
        <f t="shared" ref="J131:J162" si="118">I131/AB131-1</f>
        <v>-6.5340157063442761E-2</v>
      </c>
      <c r="K131" s="112">
        <f>公交!K30-公交!K32</f>
        <v>142.03999999999996</v>
      </c>
      <c r="L131" s="19">
        <f t="shared" ref="L131:L162" si="119">K131/AD131-1</f>
        <v>-0.38907526881720444</v>
      </c>
      <c r="M131" s="112">
        <f>公交!M30-公交!M32</f>
        <v>136.31999999999994</v>
      </c>
      <c r="N131" s="19">
        <f t="shared" ref="N131:N162" si="120">M131/AF131-1</f>
        <v>-0.40050134130788573</v>
      </c>
      <c r="O131" s="112">
        <f>公交!O30-公交!O32</f>
        <v>133.07000000000016</v>
      </c>
      <c r="P131" s="19">
        <f t="shared" ref="P131:P162" si="121">O131/AH131-1</f>
        <v>-0.3657594966874782</v>
      </c>
      <c r="Q131" s="126"/>
      <c r="R131" s="126"/>
      <c r="S131" s="556">
        <f t="shared" ref="S131:S162" si="122">E131+C131+G131+I131+K131+M131+O131+Q131</f>
        <v>1227.3800000000001</v>
      </c>
      <c r="T131" s="66">
        <f t="shared" ref="T131:T162" si="123">S131/SUM(V131,X131,Z131,AB131,AD131,AF131,AH131,AJ131)-1</f>
        <v>-0.3061219874835347</v>
      </c>
      <c r="U131" s="112">
        <f t="shared" ref="U131:U162" si="124">V131+X131+Z131+AB131+AD131+AF131+AH131</f>
        <v>1569.46</v>
      </c>
      <c r="V131" s="112">
        <f>公交!V30-公交!V32</f>
        <v>251.49</v>
      </c>
      <c r="W131" s="19">
        <f t="shared" ref="W131:W162" si="125">V131/AX131-1</f>
        <v>-0.19572100163100836</v>
      </c>
      <c r="X131" s="112">
        <f>公交!X30-公交!X32</f>
        <v>218</v>
      </c>
      <c r="Y131" s="19">
        <f t="shared" ref="Y131:Y162" si="126">X131/AZ131-1</f>
        <v>-0.35227002614689806</v>
      </c>
      <c r="Z131" s="112">
        <f>公交!Z30-公交!Z32</f>
        <v>203.6099999999999</v>
      </c>
      <c r="AA131" s="19">
        <f t="shared" ref="AA131:AA162" si="127">Z131/BB131-1</f>
        <v>-0.34886472657499235</v>
      </c>
      <c r="AB131" s="112">
        <f>公交!AB30-公交!AB32</f>
        <v>226.66000000000008</v>
      </c>
      <c r="AC131" s="19">
        <f t="shared" ref="AC131:AC162" si="128">AB131/BD131-1</f>
        <v>-0.3853288135593218</v>
      </c>
      <c r="AD131" s="112">
        <f>公交!AD30-公交!AD32</f>
        <v>232.5</v>
      </c>
      <c r="AE131" s="19">
        <f t="shared" ref="AE131:AE162" si="129">AD131/BF131-1</f>
        <v>-0.32231549492829659</v>
      </c>
      <c r="AF131" s="112">
        <f>公交!AF30-公交!AF32</f>
        <v>227.3900000000001</v>
      </c>
      <c r="AG131" s="19">
        <f t="shared" ref="AG131:AG162" si="130">AF131/BH131-1</f>
        <v>-0.29199489367001874</v>
      </c>
      <c r="AH131" s="112">
        <f>公交!AH30-公交!AH32</f>
        <v>209.80999999999995</v>
      </c>
      <c r="AI131" s="19">
        <f t="shared" ref="AI131:AI162" si="131">AH131/BJ131-1</f>
        <v>-0.32058547326835285</v>
      </c>
      <c r="AJ131" s="112">
        <f>公交!AJ30-公交!AJ32</f>
        <v>199.41000000000008</v>
      </c>
      <c r="AK131" s="19">
        <f t="shared" ref="AK131:AK162" si="132">AJ131/BL131-1</f>
        <v>-0.29479789227994446</v>
      </c>
      <c r="AL131" s="112">
        <f>公交!AL30-公交!AL32</f>
        <v>199.21000000000004</v>
      </c>
      <c r="AM131" s="19">
        <f t="shared" ref="AM131:AM162" si="133">AL131/BN131-1</f>
        <v>-0.29247762466259397</v>
      </c>
      <c r="AN131" s="112">
        <f>公交!AN30-公交!AN32</f>
        <v>200.54999999999995</v>
      </c>
      <c r="AO131" s="19">
        <f t="shared" ref="AO131:AO162" si="134">AN131/BP131-1</f>
        <v>-0.37680618998788118</v>
      </c>
      <c r="AP131" s="112">
        <f>公交!AP30-公交!AP32</f>
        <v>192.16999999999985</v>
      </c>
      <c r="AQ131" s="19">
        <f t="shared" ref="AQ131:AQ162" si="135">AP131/BR131-1</f>
        <v>-0.33768740306737943</v>
      </c>
      <c r="AR131" s="112">
        <f>公交!AR30-公交!AR32</f>
        <v>192.17000000000007</v>
      </c>
      <c r="AS131" s="19">
        <f t="shared" ref="AS131:AS162" si="136">AR131/BT131-1</f>
        <v>-0.305342683632157</v>
      </c>
      <c r="AT131" s="112">
        <f t="shared" ref="AT131:AT162" si="137">X131+V131+Z131+AB131+AD131+AF131+AH131+AJ131+AL131+AN131+AP131+AR131</f>
        <v>2552.9700000000003</v>
      </c>
      <c r="AU131" s="19">
        <f t="shared" ref="AU131:AU162" si="138">AT131/SUM(AX131,AZ131,BB131,BD131,BF131,BH131,BJ131,BL131,BN131,BP131,BR131,BT131)-1</f>
        <v>-0.32042037005981328</v>
      </c>
      <c r="AV131" s="20"/>
      <c r="AW131" s="540">
        <f t="shared" ref="AW131:AW162" si="139">AX131+AZ131+BB131+BD131+BF131+BH131+BJ131+BL131+BN131+BP131+BR131</f>
        <v>3480.05</v>
      </c>
      <c r="AX131" s="112">
        <v>312.69</v>
      </c>
      <c r="AY131" s="19"/>
      <c r="AZ131" s="112">
        <v>336.56</v>
      </c>
      <c r="BA131" s="19"/>
      <c r="BB131" s="112">
        <v>312.7</v>
      </c>
      <c r="BC131" s="19"/>
      <c r="BD131" s="112">
        <v>368.75</v>
      </c>
      <c r="BE131" s="19"/>
      <c r="BF131" s="112">
        <v>343.08</v>
      </c>
      <c r="BG131" s="19"/>
      <c r="BH131" s="112">
        <v>321.17</v>
      </c>
      <c r="BI131" s="19"/>
      <c r="BJ131" s="112">
        <v>308.81</v>
      </c>
      <c r="BK131" s="19"/>
      <c r="BL131" s="112">
        <v>282.77</v>
      </c>
      <c r="BM131" s="19"/>
      <c r="BN131" s="112">
        <v>281.56</v>
      </c>
      <c r="BO131" s="19"/>
      <c r="BP131" s="112">
        <v>321.81</v>
      </c>
      <c r="BQ131" s="19"/>
      <c r="BR131" s="112">
        <v>290.14999999999998</v>
      </c>
      <c r="BS131" s="19"/>
      <c r="BT131" s="112">
        <v>276.64</v>
      </c>
      <c r="BU131" s="19"/>
      <c r="BV131" s="112">
        <f t="shared" ref="BV131:BV162" si="140">AX131+AZ131+BB131+BD131+BF131+BH131+BJ131+BL131+BN131+BP131+BR131+BT131</f>
        <v>3756.69</v>
      </c>
      <c r="BW131" s="19"/>
      <c r="BX131" s="23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18"/>
    </row>
    <row r="132" spans="1:89" ht="28.8" customHeight="1">
      <c r="A132" s="597"/>
      <c r="B132" s="17" t="s">
        <v>655</v>
      </c>
      <c r="C132" s="112">
        <f>出租!C30-出租!C32</f>
        <v>103.07999999999993</v>
      </c>
      <c r="D132" s="19">
        <f t="shared" si="115"/>
        <v>-0.51594270955623434</v>
      </c>
      <c r="E132" s="112">
        <f>出租!E30-出租!E32</f>
        <v>64.339999999999975</v>
      </c>
      <c r="F132" s="19">
        <f t="shared" si="116"/>
        <v>-0.65692652234190052</v>
      </c>
      <c r="G132" s="112">
        <f>出租!G30-出租!G32</f>
        <v>40.549999999999983</v>
      </c>
      <c r="H132" s="19">
        <f t="shared" si="117"/>
        <v>-0.79542932095651309</v>
      </c>
      <c r="I132" s="112">
        <f>出租!I30-出租!I32</f>
        <v>37.870000000000005</v>
      </c>
      <c r="J132" s="19">
        <f t="shared" si="118"/>
        <v>-0.80300665834373697</v>
      </c>
      <c r="K132" s="112">
        <f>出租!K30-出租!K32</f>
        <v>33.400000000000006</v>
      </c>
      <c r="L132" s="19">
        <f t="shared" si="119"/>
        <v>-0.83226195259140212</v>
      </c>
      <c r="M132" s="112">
        <f>出租!M30-出租!M32</f>
        <v>32.190000000000026</v>
      </c>
      <c r="N132" s="19">
        <f t="shared" si="120"/>
        <v>-0.83203756848421584</v>
      </c>
      <c r="O132" s="112">
        <f>出租!O30-出租!O32</f>
        <v>31.409999999999997</v>
      </c>
      <c r="P132" s="19">
        <f t="shared" si="121"/>
        <v>-0.63548798885923186</v>
      </c>
      <c r="Q132" s="126"/>
      <c r="R132" s="126"/>
      <c r="S132" s="556">
        <f t="shared" si="122"/>
        <v>342.83999999999992</v>
      </c>
      <c r="T132" s="66">
        <f t="shared" si="123"/>
        <v>-0.74662252047181255</v>
      </c>
      <c r="U132" s="112">
        <f t="shared" si="124"/>
        <v>1267.8900000000001</v>
      </c>
      <c r="V132" s="112">
        <f>出租!V30-出租!V32</f>
        <v>212.95000000000005</v>
      </c>
      <c r="W132" s="19">
        <f t="shared" si="125"/>
        <v>2.3109445565484998E-2</v>
      </c>
      <c r="X132" s="112">
        <f>出租!X30-出租!X32</f>
        <v>187.54000000000002</v>
      </c>
      <c r="Y132" s="19">
        <f t="shared" si="126"/>
        <v>-5.8534136546184556E-2</v>
      </c>
      <c r="Z132" s="112">
        <f>出租!Z30-出租!Z32</f>
        <v>198.21999999999997</v>
      </c>
      <c r="AA132" s="19">
        <f t="shared" si="127"/>
        <v>2.2753703797337987E-3</v>
      </c>
      <c r="AB132" s="112">
        <f>出租!AB30-出租!AB32</f>
        <v>192.24</v>
      </c>
      <c r="AC132" s="19">
        <f t="shared" si="128"/>
        <v>-3.0950700675471232E-2</v>
      </c>
      <c r="AD132" s="112">
        <f>出租!AD30-出租!AD32</f>
        <v>199.12</v>
      </c>
      <c r="AE132" s="19">
        <f t="shared" si="129"/>
        <v>-4.0524261552546625E-2</v>
      </c>
      <c r="AF132" s="112">
        <f>出租!AF30-出租!AF32</f>
        <v>191.64999999999998</v>
      </c>
      <c r="AG132" s="19">
        <f t="shared" si="130"/>
        <v>-1.1144935761828734E-2</v>
      </c>
      <c r="AH132" s="112">
        <f>出租!AH30-出租!AH32</f>
        <v>86.170000000000016</v>
      </c>
      <c r="AI132" s="19">
        <f t="shared" si="131"/>
        <v>-0.54245207879785484</v>
      </c>
      <c r="AJ132" s="112">
        <f>出租!AJ30-出租!AJ32</f>
        <v>85.190000000000055</v>
      </c>
      <c r="AK132" s="19">
        <f t="shared" si="132"/>
        <v>-0.54760766820668016</v>
      </c>
      <c r="AL132" s="112">
        <f>出租!AL30-出租!AL32</f>
        <v>86.999999999999943</v>
      </c>
      <c r="AM132" s="19">
        <f t="shared" si="133"/>
        <v>-0.54685139851033937</v>
      </c>
      <c r="AN132" s="112">
        <f>出租!AN30-出租!AN32</f>
        <v>85.480000000000018</v>
      </c>
      <c r="AO132" s="19">
        <f t="shared" si="134"/>
        <v>-0.57051700748630851</v>
      </c>
      <c r="AP132" s="112">
        <f>出租!AP30-出租!AP32</f>
        <v>94.950000000000045</v>
      </c>
      <c r="AQ132" s="19">
        <f t="shared" si="135"/>
        <v>-0.49191994863013677</v>
      </c>
      <c r="AR132" s="112">
        <f>出租!AR30-出租!AR32</f>
        <v>119.10000000000002</v>
      </c>
      <c r="AS132" s="19">
        <f t="shared" si="136"/>
        <v>-0.40213844686511713</v>
      </c>
      <c r="AT132" s="112">
        <f t="shared" si="137"/>
        <v>1739.6100000000001</v>
      </c>
      <c r="AU132" s="19">
        <f t="shared" si="138"/>
        <v>-0.26243332852818213</v>
      </c>
      <c r="AV132" s="20"/>
      <c r="AW132" s="540">
        <f t="shared" si="139"/>
        <v>2159.37</v>
      </c>
      <c r="AX132" s="112">
        <v>208.14</v>
      </c>
      <c r="AY132" s="19"/>
      <c r="AZ132" s="112">
        <v>199.2</v>
      </c>
      <c r="BA132" s="19"/>
      <c r="BB132" s="112">
        <v>197.77</v>
      </c>
      <c r="BC132" s="19"/>
      <c r="BD132" s="112">
        <v>198.38</v>
      </c>
      <c r="BE132" s="19"/>
      <c r="BF132" s="112">
        <v>207.53</v>
      </c>
      <c r="BG132" s="19"/>
      <c r="BH132" s="112">
        <v>193.81</v>
      </c>
      <c r="BI132" s="19"/>
      <c r="BJ132" s="112">
        <v>188.33</v>
      </c>
      <c r="BK132" s="19"/>
      <c r="BL132" s="112">
        <v>188.31</v>
      </c>
      <c r="BM132" s="19"/>
      <c r="BN132" s="112">
        <v>191.99</v>
      </c>
      <c r="BO132" s="19"/>
      <c r="BP132" s="112">
        <v>199.03</v>
      </c>
      <c r="BQ132" s="19"/>
      <c r="BR132" s="112">
        <v>186.88</v>
      </c>
      <c r="BS132" s="19"/>
      <c r="BT132" s="112">
        <v>199.21</v>
      </c>
      <c r="BU132" s="19"/>
      <c r="BV132" s="112">
        <f t="shared" si="140"/>
        <v>2358.58</v>
      </c>
      <c r="BW132" s="19"/>
      <c r="BX132" s="23"/>
      <c r="BY132" s="27"/>
      <c r="BZ132" s="27"/>
      <c r="CA132" s="27"/>
      <c r="CB132" s="27"/>
      <c r="CC132" s="27"/>
      <c r="CD132" s="27"/>
      <c r="CE132" s="108"/>
      <c r="CF132" s="27"/>
      <c r="CG132" s="108"/>
      <c r="CH132" s="108"/>
      <c r="CI132" s="108"/>
      <c r="CJ132" s="108"/>
      <c r="CK132" s="18"/>
    </row>
    <row r="133" spans="1:89" ht="28.8" customHeight="1">
      <c r="A133" s="598"/>
      <c r="B133" s="17" t="s">
        <v>656</v>
      </c>
      <c r="C133" s="112">
        <f>网约车!C30-网约车!C32</f>
        <v>88.045959684313004</v>
      </c>
      <c r="D133" s="19">
        <f t="shared" si="115"/>
        <v>0.57875418227408693</v>
      </c>
      <c r="E133" s="112">
        <f>网约车!E30-网约车!E32</f>
        <v>70.029315779501985</v>
      </c>
      <c r="F133" s="19">
        <f t="shared" si="116"/>
        <v>-0.27786340430365597</v>
      </c>
      <c r="G133" s="112">
        <f>网约车!G30-网约车!G32</f>
        <v>78.837258020473001</v>
      </c>
      <c r="H133" s="19">
        <f t="shared" si="117"/>
        <v>-0.24233516549561362</v>
      </c>
      <c r="I133" s="112">
        <f>网约车!I30-网约车!I32</f>
        <v>75.217430373930995</v>
      </c>
      <c r="J133" s="19">
        <f t="shared" si="118"/>
        <v>-0.29683780863074505</v>
      </c>
      <c r="K133" s="112">
        <f>网约车!K30-网约车!K32</f>
        <v>74.923402824462983</v>
      </c>
      <c r="L133" s="19">
        <f t="shared" si="119"/>
        <v>-0.37699189585562554</v>
      </c>
      <c r="M133" s="112">
        <f>网约车!M30-网约车!M32</f>
        <v>76.011602205326994</v>
      </c>
      <c r="N133" s="19">
        <f t="shared" si="120"/>
        <v>-0.41839798009067586</v>
      </c>
      <c r="O133" s="112">
        <f>网约车!O30-网约车!O32</f>
        <v>77.73515945878998</v>
      </c>
      <c r="P133" s="19">
        <f t="shared" si="121"/>
        <v>-3.3857408454598281E-2</v>
      </c>
      <c r="Q133" s="126"/>
      <c r="R133" s="126"/>
      <c r="S133" s="556">
        <f t="shared" si="122"/>
        <v>540.80012834679894</v>
      </c>
      <c r="T133" s="66">
        <f t="shared" si="123"/>
        <v>-0.30154966175929321</v>
      </c>
      <c r="U133" s="112">
        <f t="shared" si="124"/>
        <v>695.18113866989756</v>
      </c>
      <c r="V133" s="112">
        <f>网约车!V30-网约车!V32</f>
        <v>55.769264571314608</v>
      </c>
      <c r="W133" s="19">
        <f t="shared" si="125"/>
        <v>-0.44829356811000365</v>
      </c>
      <c r="X133" s="112">
        <f>网约车!X30-网约车!X32</f>
        <v>96.975165359088209</v>
      </c>
      <c r="Y133" s="19">
        <f t="shared" si="126"/>
        <v>0.32797061517739645</v>
      </c>
      <c r="Z133" s="112">
        <f>网约车!Z30-网约车!Z32</f>
        <v>104.05294588080369</v>
      </c>
      <c r="AA133" s="19">
        <f t="shared" si="127"/>
        <v>0.16414941599682464</v>
      </c>
      <c r="AB133" s="112">
        <f>网约车!AB30-网约车!AB32</f>
        <v>106.97024285031802</v>
      </c>
      <c r="AC133" s="19">
        <f t="shared" si="128"/>
        <v>7.7089852200766584E-2</v>
      </c>
      <c r="AD133" s="112">
        <f>网约车!AD30-网约车!AD32</f>
        <v>120.26071944499201</v>
      </c>
      <c r="AE133" s="19">
        <f t="shared" si="129"/>
        <v>0.19917636849562914</v>
      </c>
      <c r="AF133" s="112">
        <f>网约车!AF30-网约车!AF32</f>
        <v>130.69349762089502</v>
      </c>
      <c r="AG133" s="19">
        <f t="shared" si="130"/>
        <v>0.41061971417828724</v>
      </c>
      <c r="AH133" s="112">
        <f>网约车!AH30-网约车!AH32</f>
        <v>80.459302942485991</v>
      </c>
      <c r="AI133" s="19">
        <f t="shared" si="131"/>
        <v>-0.18382699982382733</v>
      </c>
      <c r="AJ133" s="112">
        <f>网约车!AJ30-网约车!AJ32</f>
        <v>79.104588943886</v>
      </c>
      <c r="AK133" s="19">
        <f t="shared" si="132"/>
        <v>-0.17709353730989885</v>
      </c>
      <c r="AL133" s="112">
        <f>网约车!AL30-网约车!AL32</f>
        <v>78.717828788079004</v>
      </c>
      <c r="AM133" s="19">
        <f t="shared" si="133"/>
        <v>-0.27138114615039399</v>
      </c>
      <c r="AN133" s="112">
        <f>网约车!AN30-网约车!AN32</f>
        <v>81.882545861297984</v>
      </c>
      <c r="AO133" s="19">
        <f t="shared" si="134"/>
        <v>-0.24757581612565427</v>
      </c>
      <c r="AP133" s="112">
        <f>网约车!AP30-网约车!AP32</f>
        <v>81.222969267398014</v>
      </c>
      <c r="AQ133" s="19">
        <f t="shared" si="135"/>
        <v>-0.22017546760298912</v>
      </c>
      <c r="AR133" s="112">
        <f>网约车!AR30-网约车!AR32</f>
        <v>86.928247640003008</v>
      </c>
      <c r="AS133" s="19">
        <f t="shared" si="136"/>
        <v>-0.25372673301222148</v>
      </c>
      <c r="AT133" s="112">
        <f t="shared" si="137"/>
        <v>1103.0373191705617</v>
      </c>
      <c r="AU133" s="19">
        <f t="shared" si="138"/>
        <v>-7.147928115246871E-2</v>
      </c>
      <c r="AV133" s="20"/>
      <c r="AW133" s="540">
        <f t="shared" si="139"/>
        <v>1071.4680860664091</v>
      </c>
      <c r="AX133" s="112">
        <v>101.08503607663999</v>
      </c>
      <c r="AY133" s="19"/>
      <c r="AZ133" s="112">
        <v>73.025083726068601</v>
      </c>
      <c r="BA133" s="19"/>
      <c r="BB133" s="112">
        <v>89.381091852119695</v>
      </c>
      <c r="BC133" s="19"/>
      <c r="BD133" s="112">
        <v>99.314131157907397</v>
      </c>
      <c r="BE133" s="19"/>
      <c r="BF133" s="112">
        <v>100.286098529326</v>
      </c>
      <c r="BG133" s="19"/>
      <c r="BH133" s="112">
        <v>92.649703039934096</v>
      </c>
      <c r="BI133" s="19"/>
      <c r="BJ133" s="112">
        <v>98.581186739966498</v>
      </c>
      <c r="BK133" s="19"/>
      <c r="BL133" s="112">
        <v>96.128287394038907</v>
      </c>
      <c r="BM133" s="19"/>
      <c r="BN133" s="112">
        <v>108.037046217208</v>
      </c>
      <c r="BO133" s="19"/>
      <c r="BP133" s="112">
        <v>108.824978803409</v>
      </c>
      <c r="BQ133" s="19"/>
      <c r="BR133" s="112">
        <v>104.155442529791</v>
      </c>
      <c r="BS133" s="19"/>
      <c r="BT133" s="112">
        <v>116.483132232347</v>
      </c>
      <c r="BU133" s="19"/>
      <c r="BV133" s="112">
        <f t="shared" si="140"/>
        <v>1187.9512182987562</v>
      </c>
      <c r="BW133" s="19"/>
      <c r="BX133" s="23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18"/>
    </row>
    <row r="134" spans="1:89" s="13" customFormat="1" ht="28.8" customHeight="1">
      <c r="A134" s="716" t="s">
        <v>99</v>
      </c>
      <c r="B134" s="17" t="s">
        <v>652</v>
      </c>
      <c r="C134" s="112">
        <f>C135+C136+C137+C138</f>
        <v>3471.4898086698872</v>
      </c>
      <c r="D134" s="19">
        <f t="shared" si="115"/>
        <v>-0.22717502011606228</v>
      </c>
      <c r="E134" s="112">
        <f>E135+E136+E137+E138</f>
        <v>3905.0905042335462</v>
      </c>
      <c r="F134" s="19">
        <f t="shared" si="116"/>
        <v>-9.3128004800786313E-2</v>
      </c>
      <c r="G134" s="112">
        <f>G135+G136+G137+G138</f>
        <v>3939.3904261653729</v>
      </c>
      <c r="H134" s="19">
        <f t="shared" si="117"/>
        <v>-0.16045904614374717</v>
      </c>
      <c r="I134" s="112">
        <f>I135+I136+I137+I138</f>
        <v>3991.33101393484</v>
      </c>
      <c r="J134" s="19">
        <f t="shared" si="118"/>
        <v>-0.19997043549507842</v>
      </c>
      <c r="K134" s="112">
        <f>K135+K136+K137+K138</f>
        <v>4041.7769203531616</v>
      </c>
      <c r="L134" s="19">
        <f t="shared" si="119"/>
        <v>-4.7237459898281542E-2</v>
      </c>
      <c r="M134" s="112">
        <f>M135+M136+M137+M138</f>
        <v>3548.2010370934509</v>
      </c>
      <c r="N134" s="19">
        <f t="shared" si="120"/>
        <v>-0.1506465855571687</v>
      </c>
      <c r="O134" s="112">
        <f>O135+O136+O137+O138</f>
        <v>3574.2483148636588</v>
      </c>
      <c r="P134" s="19">
        <f t="shared" si="121"/>
        <v>-0.1701158041523152</v>
      </c>
      <c r="Q134" s="126"/>
      <c r="R134" s="126"/>
      <c r="S134" s="556">
        <f t="shared" si="122"/>
        <v>26471.528025313921</v>
      </c>
      <c r="T134" s="66">
        <f t="shared" si="123"/>
        <v>-0.25439930725845783</v>
      </c>
      <c r="U134" s="112">
        <f t="shared" si="124"/>
        <v>31205.974567234833</v>
      </c>
      <c r="V134" s="112">
        <f>V135+V136+V137+V138</f>
        <v>4491.9482405851231</v>
      </c>
      <c r="W134" s="19">
        <f t="shared" si="125"/>
        <v>-2.5502163055340032E-2</v>
      </c>
      <c r="X134" s="112">
        <f>X135+X136+X137+X138</f>
        <v>4306.1099305152875</v>
      </c>
      <c r="Y134" s="19">
        <f t="shared" si="126"/>
        <v>-5.9320778615709169E-2</v>
      </c>
      <c r="Z134" s="112">
        <f>Z135+Z136+Z137+Z138</f>
        <v>4692.3147799647186</v>
      </c>
      <c r="AA134" s="19">
        <f t="shared" si="127"/>
        <v>-1.4307173664897754E-2</v>
      </c>
      <c r="AB134" s="112">
        <f>AB135+AB136+AB137+AB138</f>
        <v>4988.9793965361469</v>
      </c>
      <c r="AC134" s="19">
        <f t="shared" si="128"/>
        <v>-1.6139046819678038E-2</v>
      </c>
      <c r="AD134" s="112">
        <f>AD135+AD136+AD137+AD138</f>
        <v>4242.1660699649829</v>
      </c>
      <c r="AE134" s="19">
        <f t="shared" si="129"/>
        <v>-0.17404975918427723</v>
      </c>
      <c r="AF134" s="112">
        <f>AF135+AF136+AF137+AF138</f>
        <v>4177.5319634419093</v>
      </c>
      <c r="AG134" s="19">
        <f t="shared" si="130"/>
        <v>-0.11391755466036635</v>
      </c>
      <c r="AH134" s="112">
        <f>AH135+AH136+AH137+AH138</f>
        <v>4306.9241862266636</v>
      </c>
      <c r="AI134" s="19">
        <f t="shared" si="131"/>
        <v>-0.12617007439501171</v>
      </c>
      <c r="AJ134" s="112">
        <f>AJ135+AJ136+AJ137+AJ138</f>
        <v>4297.6512783625385</v>
      </c>
      <c r="AK134" s="19">
        <f t="shared" si="132"/>
        <v>-0.13789332351645633</v>
      </c>
      <c r="AL134" s="112">
        <f>AL135+AL136+AL137+AL138</f>
        <v>4504.158702215198</v>
      </c>
      <c r="AM134" s="19">
        <f t="shared" si="133"/>
        <v>-6.6724569133333689E-2</v>
      </c>
      <c r="AN134" s="112">
        <f>AN135+AN136+AN137+AN138</f>
        <v>4509.960855752227</v>
      </c>
      <c r="AO134" s="19">
        <f t="shared" si="134"/>
        <v>-0.2201238284244118</v>
      </c>
      <c r="AP134" s="112">
        <f>AP135+AP136+AP137+AP138</f>
        <v>4250.9956621014417</v>
      </c>
      <c r="AQ134" s="19">
        <f t="shared" si="135"/>
        <v>-0.17312128410675842</v>
      </c>
      <c r="AR134" s="112">
        <f>AR135+AR136+AR137+AR138</f>
        <v>3936.886045195341</v>
      </c>
      <c r="AS134" s="19">
        <f t="shared" si="136"/>
        <v>-0.12699617327146695</v>
      </c>
      <c r="AT134" s="112">
        <f t="shared" si="137"/>
        <v>52705.627110861584</v>
      </c>
      <c r="AU134" s="19">
        <f t="shared" si="138"/>
        <v>-0.10732980650813706</v>
      </c>
      <c r="AV134" s="20"/>
      <c r="AW134" s="540">
        <f t="shared" si="139"/>
        <v>54533.078670725459</v>
      </c>
      <c r="AX134" s="540">
        <f>AX135+AX136+AX137+AX138</f>
        <v>4609.5004732578109</v>
      </c>
      <c r="AY134" s="20"/>
      <c r="AZ134" s="540">
        <f>AZ135+AZ136+AZ137+AZ138</f>
        <v>4577.6603039859583</v>
      </c>
      <c r="BA134" s="20"/>
      <c r="BB134" s="540">
        <f>BB135+BB136+BB137+BB138</f>
        <v>4760.4229782326629</v>
      </c>
      <c r="BC134" s="20"/>
      <c r="BD134" s="540">
        <f>BD135+BD136+BD137+BD138</f>
        <v>5070.8175585272638</v>
      </c>
      <c r="BE134" s="20"/>
      <c r="BF134" s="540">
        <f>BF135+BF136+BF137+BF138</f>
        <v>5136.1036783224936</v>
      </c>
      <c r="BG134" s="20"/>
      <c r="BH134" s="540">
        <f>BH135+BH136+BH137+BH138</f>
        <v>4714.6086522915703</v>
      </c>
      <c r="BI134" s="20"/>
      <c r="BJ134" s="540">
        <f>BJ135+BJ136+BJ137+BJ138</f>
        <v>4928.7899853564795</v>
      </c>
      <c r="BK134" s="20"/>
      <c r="BL134" s="540">
        <f>BL135+BL136+BL137+BL138</f>
        <v>4985.0574129552915</v>
      </c>
      <c r="BM134" s="20"/>
      <c r="BN134" s="540">
        <f>BN135+BN136+BN137+BN138</f>
        <v>4826.1837323120217</v>
      </c>
      <c r="BO134" s="20"/>
      <c r="BP134" s="540">
        <f>BP135+BP136+BP137+BP138</f>
        <v>5782.9191609236213</v>
      </c>
      <c r="BQ134" s="20"/>
      <c r="BR134" s="540">
        <f>BR135+BR136+BR137+BR138</f>
        <v>5141.0147345602836</v>
      </c>
      <c r="BS134" s="20"/>
      <c r="BT134" s="540">
        <f>BT135+BT136+BT137+BT138</f>
        <v>4509.586240816725</v>
      </c>
      <c r="BU134" s="20"/>
      <c r="BV134" s="540">
        <f t="shared" si="140"/>
        <v>59042.664911542182</v>
      </c>
      <c r="BW134" s="20"/>
      <c r="BX134" s="22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</row>
    <row r="135" spans="1:89" ht="28.8" customHeight="1">
      <c r="A135" s="597"/>
      <c r="B135" s="17" t="s">
        <v>653</v>
      </c>
      <c r="C135" s="112">
        <f>班线包车!C29</f>
        <v>2914.7384999999999</v>
      </c>
      <c r="D135" s="19">
        <f t="shared" si="115"/>
        <v>-0.28858516574072335</v>
      </c>
      <c r="E135" s="112">
        <f>班线包车!E29</f>
        <v>3370.7937179999999</v>
      </c>
      <c r="F135" s="19">
        <f t="shared" si="116"/>
        <v>-0.14643956585629347</v>
      </c>
      <c r="G135" s="112">
        <f>班线包车!G29</f>
        <v>3406.8324729999999</v>
      </c>
      <c r="H135" s="19">
        <f t="shared" si="117"/>
        <v>-0.19946707004356701</v>
      </c>
      <c r="I135" s="112">
        <f>班线包车!I29</f>
        <v>3476.813709</v>
      </c>
      <c r="J135" s="19">
        <f t="shared" si="118"/>
        <v>-0.23705183028279608</v>
      </c>
      <c r="K135" s="112">
        <f>班线包车!K29</f>
        <v>3514.4467949999998</v>
      </c>
      <c r="L135" s="19">
        <f t="shared" si="119"/>
        <v>-7.7526896029840864E-2</v>
      </c>
      <c r="M135" s="112">
        <f>班线包车!M29</f>
        <v>3038.7602750000001</v>
      </c>
      <c r="N135" s="19">
        <f t="shared" si="120"/>
        <v>-0.1923012461762853</v>
      </c>
      <c r="O135" s="112">
        <f>班线包车!O29</f>
        <v>3042.8810199999998</v>
      </c>
      <c r="P135" s="19">
        <f t="shared" si="121"/>
        <v>-0.21234212122619345</v>
      </c>
      <c r="Q135" s="126"/>
      <c r="R135" s="126"/>
      <c r="S135" s="556">
        <f t="shared" si="122"/>
        <v>22765.266490000002</v>
      </c>
      <c r="T135" s="66">
        <f t="shared" si="123"/>
        <v>-0.29142229936987996</v>
      </c>
      <c r="U135" s="112">
        <f t="shared" si="124"/>
        <v>28294.237300000001</v>
      </c>
      <c r="V135" s="112">
        <f>班线包车!V29</f>
        <v>4097.1010999999999</v>
      </c>
      <c r="W135" s="19">
        <f t="shared" si="125"/>
        <v>-2.819078518467999E-2</v>
      </c>
      <c r="X135" s="112">
        <f>班线包车!X29</f>
        <v>3949.0979000000002</v>
      </c>
      <c r="Y135" s="19">
        <f t="shared" si="126"/>
        <v>-7.2058629778265604E-2</v>
      </c>
      <c r="Z135" s="112">
        <f>班线包车!Z29</f>
        <v>4255.7056000000002</v>
      </c>
      <c r="AA135" s="19">
        <f t="shared" si="127"/>
        <v>-2.852736360451491E-2</v>
      </c>
      <c r="AB135" s="112">
        <f>班线包车!AB29</f>
        <v>4557.0771999999997</v>
      </c>
      <c r="AC135" s="19">
        <f t="shared" si="128"/>
        <v>-3.7394753140401638E-2</v>
      </c>
      <c r="AD135" s="112">
        <f>班线包车!AD29</f>
        <v>3809.8094999999998</v>
      </c>
      <c r="AE135" s="19">
        <f t="shared" si="129"/>
        <v>-0.20312199783163043</v>
      </c>
      <c r="AF135" s="112">
        <f>班线包车!AF29</f>
        <v>3762.2446</v>
      </c>
      <c r="AG135" s="19">
        <f t="shared" si="130"/>
        <v>-0.13503487718650142</v>
      </c>
      <c r="AH135" s="112">
        <f>班线包车!AH29</f>
        <v>3863.2013999999999</v>
      </c>
      <c r="AI135" s="19">
        <f t="shared" si="131"/>
        <v>-0.14706622304647343</v>
      </c>
      <c r="AJ135" s="112">
        <f>班线包车!AJ29</f>
        <v>3833.8786</v>
      </c>
      <c r="AK135" s="19">
        <f t="shared" si="132"/>
        <v>-0.16663845957914214</v>
      </c>
      <c r="AL135" s="112">
        <f>班线包车!AL29</f>
        <v>4060.2669999999998</v>
      </c>
      <c r="AM135" s="19">
        <f t="shared" si="133"/>
        <v>-8.6912910960275758E-2</v>
      </c>
      <c r="AN135" s="112">
        <f>班线包车!AN29</f>
        <v>3956.2874409999999</v>
      </c>
      <c r="AO135" s="19">
        <f t="shared" si="134"/>
        <v>-0.26487076127563303</v>
      </c>
      <c r="AP135" s="112">
        <f>班线包车!AP29</f>
        <v>3699.5320919999999</v>
      </c>
      <c r="AQ135" s="19">
        <f t="shared" si="135"/>
        <v>-0.22092558418176134</v>
      </c>
      <c r="AR135" s="112">
        <f>班线包车!AR29</f>
        <v>3376.6286</v>
      </c>
      <c r="AS135" s="19">
        <f t="shared" si="136"/>
        <v>-0.17314963433252673</v>
      </c>
      <c r="AT135" s="112">
        <f t="shared" si="137"/>
        <v>47220.831032999995</v>
      </c>
      <c r="AU135" s="19">
        <f t="shared" si="138"/>
        <v>-0.13368464060099639</v>
      </c>
      <c r="AV135" s="20"/>
      <c r="AW135" s="540">
        <f t="shared" si="139"/>
        <v>50423.945299999999</v>
      </c>
      <c r="AX135" s="112">
        <v>4215.9521000000004</v>
      </c>
      <c r="AY135" s="19"/>
      <c r="AZ135" s="112">
        <v>4255.7623000000003</v>
      </c>
      <c r="BA135" s="19"/>
      <c r="BB135" s="112">
        <v>4380.6746999999996</v>
      </c>
      <c r="BC135" s="19"/>
      <c r="BD135" s="112">
        <v>4734.1080000000002</v>
      </c>
      <c r="BE135" s="19"/>
      <c r="BF135" s="112">
        <v>4780.9193999999998</v>
      </c>
      <c r="BG135" s="19"/>
      <c r="BH135" s="112">
        <v>4349.5910999999996</v>
      </c>
      <c r="BI135" s="19"/>
      <c r="BJ135" s="112">
        <v>4529.3099000000002</v>
      </c>
      <c r="BK135" s="19"/>
      <c r="BL135" s="112">
        <v>4600.4985999999999</v>
      </c>
      <c r="BM135" s="19"/>
      <c r="BN135" s="112">
        <v>4446.7466999999997</v>
      </c>
      <c r="BO135" s="19"/>
      <c r="BP135" s="112">
        <v>5381.7577000000001</v>
      </c>
      <c r="BQ135" s="19"/>
      <c r="BR135" s="112">
        <v>4748.6247999999996</v>
      </c>
      <c r="BS135" s="19"/>
      <c r="BT135" s="112">
        <v>4083.7239</v>
      </c>
      <c r="BU135" s="19"/>
      <c r="BV135" s="112">
        <f t="shared" si="140"/>
        <v>54507.669199999997</v>
      </c>
      <c r="BW135" s="19"/>
      <c r="BX135" s="23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18"/>
    </row>
    <row r="136" spans="1:89" ht="28.8" customHeight="1">
      <c r="A136" s="597"/>
      <c r="B136" s="17" t="s">
        <v>654</v>
      </c>
      <c r="C136" s="112">
        <f>公交!C34-公交!C36</f>
        <v>83.2800000000002</v>
      </c>
      <c r="D136" s="19">
        <f t="shared" si="115"/>
        <v>29.8444444444414</v>
      </c>
      <c r="E136" s="112">
        <f>公交!E34-公交!E36</f>
        <v>81.839999999999691</v>
      </c>
      <c r="F136" s="19">
        <f t="shared" si="116"/>
        <v>31.999999999999631</v>
      </c>
      <c r="G136" s="112">
        <f>公交!G34-公交!G36</f>
        <v>82.2800000000002</v>
      </c>
      <c r="H136" s="19">
        <f t="shared" si="117"/>
        <v>0.23747932019853324</v>
      </c>
      <c r="I136" s="112">
        <f>公交!I34-公交!I36</f>
        <v>81.300000000000182</v>
      </c>
      <c r="J136" s="19">
        <f t="shared" si="118"/>
        <v>0.23781973203411066</v>
      </c>
      <c r="K136" s="112">
        <f>公交!K34-公交!K36</f>
        <v>78.690000000000055</v>
      </c>
      <c r="L136" s="19">
        <f t="shared" si="119"/>
        <v>0.2000915052615504</v>
      </c>
      <c r="M136" s="112">
        <f>公交!M34-公交!M36</f>
        <v>78.559999999999945</v>
      </c>
      <c r="N136" s="19">
        <f t="shared" si="120"/>
        <v>0.18170878459687012</v>
      </c>
      <c r="O136" s="112">
        <f>公交!O34-公交!O36</f>
        <v>77.470000000000255</v>
      </c>
      <c r="P136" s="19">
        <f t="shared" si="121"/>
        <v>0.22753921723974169</v>
      </c>
      <c r="Q136" s="126"/>
      <c r="R136" s="126"/>
      <c r="S136" s="556">
        <f t="shared" si="122"/>
        <v>563.42000000000053</v>
      </c>
      <c r="T136" s="66">
        <f t="shared" si="123"/>
        <v>0.41633986928104649</v>
      </c>
      <c r="U136" s="112">
        <f t="shared" si="124"/>
        <v>332.51000000000022</v>
      </c>
      <c r="V136" s="112">
        <f>公交!V34-公交!V36</f>
        <v>2.7000000000002728</v>
      </c>
      <c r="W136" s="19">
        <f t="shared" si="125"/>
        <v>1.0930232558142299</v>
      </c>
      <c r="X136" s="112">
        <f>公交!X34-公交!X36</f>
        <v>2.4800000000000182</v>
      </c>
      <c r="Y136" s="19">
        <f t="shared" si="126"/>
        <v>1.066666666666217</v>
      </c>
      <c r="Z136" s="112">
        <f>公交!Z34-公交!Z36</f>
        <v>66.489999999999782</v>
      </c>
      <c r="AA136" s="19">
        <f t="shared" si="127"/>
        <v>33.811518324609949</v>
      </c>
      <c r="AB136" s="112">
        <f>公交!AB34-公交!AB36</f>
        <v>65.679999999999836</v>
      </c>
      <c r="AC136" s="19">
        <f t="shared" si="128"/>
        <v>27.556521739133718</v>
      </c>
      <c r="AD136" s="112">
        <f>公交!AD34-公交!AD36</f>
        <v>65.570000000000164</v>
      </c>
      <c r="AE136" s="19">
        <f t="shared" si="129"/>
        <v>23.558052434456346</v>
      </c>
      <c r="AF136" s="112">
        <f>公交!AF34-公交!AF36</f>
        <v>66.480000000000018</v>
      </c>
      <c r="AG136" s="19">
        <f t="shared" si="130"/>
        <v>23.713754646839696</v>
      </c>
      <c r="AH136" s="112">
        <f>公交!AH34-公交!AH36</f>
        <v>63.110000000000127</v>
      </c>
      <c r="AI136" s="19">
        <f t="shared" si="131"/>
        <v>26.320346320346967</v>
      </c>
      <c r="AJ136" s="112">
        <f>公交!AJ34-公交!AJ36</f>
        <v>65.289999999999964</v>
      </c>
      <c r="AK136" s="19">
        <f t="shared" si="132"/>
        <v>23.91984732824093</v>
      </c>
      <c r="AL136" s="112">
        <f>公交!AL34-公交!AL36</f>
        <v>78.400000000000091</v>
      </c>
      <c r="AM136" s="19">
        <f t="shared" si="133"/>
        <v>29.988142292493219</v>
      </c>
      <c r="AN136" s="112">
        <f>公交!AN34-公交!AN36</f>
        <v>87.170000000000073</v>
      </c>
      <c r="AO136" s="19">
        <f t="shared" si="134"/>
        <v>33.050781250000696</v>
      </c>
      <c r="AP136" s="112">
        <f>公交!AP34-公交!AP36</f>
        <v>79.490000000000236</v>
      </c>
      <c r="AQ136" s="19">
        <f t="shared" si="135"/>
        <v>30.923694779119383</v>
      </c>
      <c r="AR136" s="112">
        <f>公交!AR34-公交!AR36</f>
        <v>87.340000000000146</v>
      </c>
      <c r="AS136" s="19">
        <f t="shared" si="136"/>
        <v>32.592307692308914</v>
      </c>
      <c r="AT136" s="112">
        <f t="shared" si="137"/>
        <v>730.20000000000073</v>
      </c>
      <c r="AU136" s="19">
        <f t="shared" si="138"/>
        <v>25.875230033125174</v>
      </c>
      <c r="AV136" s="20"/>
      <c r="AW136" s="540">
        <f t="shared" si="139"/>
        <v>24.569999999999709</v>
      </c>
      <c r="AX136" s="112">
        <v>1.2899999999999601</v>
      </c>
      <c r="AY136" s="19"/>
      <c r="AZ136" s="112">
        <v>1.20000000000027</v>
      </c>
      <c r="BA136" s="19"/>
      <c r="BB136" s="112">
        <v>1.90999999999985</v>
      </c>
      <c r="BC136" s="19"/>
      <c r="BD136" s="112">
        <v>2.2999999999997298</v>
      </c>
      <c r="BE136" s="19"/>
      <c r="BF136" s="112">
        <v>2.6700000000000701</v>
      </c>
      <c r="BG136" s="19"/>
      <c r="BH136" s="112">
        <v>2.6900000000000501</v>
      </c>
      <c r="BI136" s="19"/>
      <c r="BJ136" s="112">
        <v>2.3099999999999499</v>
      </c>
      <c r="BK136" s="19"/>
      <c r="BL136" s="112">
        <v>2.62000000000035</v>
      </c>
      <c r="BM136" s="19"/>
      <c r="BN136" s="112">
        <v>2.5299999999997498</v>
      </c>
      <c r="BO136" s="19"/>
      <c r="BP136" s="112">
        <v>2.5599999999999499</v>
      </c>
      <c r="BQ136" s="19"/>
      <c r="BR136" s="112">
        <v>2.4899999999997799</v>
      </c>
      <c r="BS136" s="19"/>
      <c r="BT136" s="112">
        <v>2.5999999999999099</v>
      </c>
      <c r="BU136" s="19"/>
      <c r="BV136" s="112">
        <f t="shared" si="140"/>
        <v>27.169999999999618</v>
      </c>
      <c r="BW136" s="19"/>
      <c r="BX136" s="23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18"/>
    </row>
    <row r="137" spans="1:89" ht="28.8" customHeight="1">
      <c r="A137" s="597"/>
      <c r="B137" s="17" t="s">
        <v>655</v>
      </c>
      <c r="C137" s="112">
        <f>出租!C34-出租!C36</f>
        <v>271.46000000000004</v>
      </c>
      <c r="D137" s="19">
        <f t="shared" si="115"/>
        <v>-0.16455852029667872</v>
      </c>
      <c r="E137" s="112">
        <f>出租!E34-出租!E36</f>
        <v>287.08999999999992</v>
      </c>
      <c r="F137" s="19">
        <f t="shared" si="116"/>
        <v>8.394801545485997E-3</v>
      </c>
      <c r="G137" s="112">
        <f>出租!G34-出租!G36</f>
        <v>269.53999999999996</v>
      </c>
      <c r="H137" s="19">
        <f t="shared" si="117"/>
        <v>-5.9492655012386875E-2</v>
      </c>
      <c r="I137" s="112">
        <f>出租!I34-出租!I36</f>
        <v>253.34999999999991</v>
      </c>
      <c r="J137" s="19">
        <f t="shared" si="118"/>
        <v>-7.587087360933864E-2</v>
      </c>
      <c r="K137" s="112">
        <f>出租!K34-出租!K36</f>
        <v>263.01</v>
      </c>
      <c r="L137" s="19">
        <f t="shared" si="119"/>
        <v>-1.3095684803001939E-2</v>
      </c>
      <c r="M137" s="112">
        <f>出租!M34-出租!M36</f>
        <v>242.95000000000005</v>
      </c>
      <c r="N137" s="19">
        <f t="shared" si="120"/>
        <v>-4.3654542591717527E-2</v>
      </c>
      <c r="O137" s="112">
        <f>出租!O34-出租!O36</f>
        <v>250.40999999999985</v>
      </c>
      <c r="P137" s="19">
        <f t="shared" si="121"/>
        <v>-7.0455473477115893E-2</v>
      </c>
      <c r="Q137" s="126"/>
      <c r="R137" s="126"/>
      <c r="S137" s="556">
        <f t="shared" si="122"/>
        <v>1837.8099999999997</v>
      </c>
      <c r="T137" s="66">
        <f t="shared" si="123"/>
        <v>-0.17899199456774251</v>
      </c>
      <c r="U137" s="112">
        <f t="shared" si="124"/>
        <v>1960.3</v>
      </c>
      <c r="V137" s="112">
        <f>出租!V34-出租!V36</f>
        <v>324.92999999999984</v>
      </c>
      <c r="W137" s="19">
        <f t="shared" si="125"/>
        <v>0.17024418353381754</v>
      </c>
      <c r="X137" s="112">
        <f>出租!X34-出租!X36</f>
        <v>284.70000000000005</v>
      </c>
      <c r="Y137" s="19">
        <f t="shared" si="126"/>
        <v>7.4218013055126208E-2</v>
      </c>
      <c r="Z137" s="112">
        <f>出租!Z34-出租!Z36</f>
        <v>286.58999999999992</v>
      </c>
      <c r="AA137" s="19">
        <f t="shared" si="127"/>
        <v>2.7992581965774477E-3</v>
      </c>
      <c r="AB137" s="112">
        <f>出租!AB34-出租!AB36</f>
        <v>274.15000000000009</v>
      </c>
      <c r="AC137" s="19">
        <f t="shared" si="128"/>
        <v>0.18602638979017994</v>
      </c>
      <c r="AD137" s="112">
        <f>出租!AD34-出租!AD36</f>
        <v>266.5</v>
      </c>
      <c r="AE137" s="19">
        <f t="shared" si="129"/>
        <v>6.4467167279117943E-2</v>
      </c>
      <c r="AF137" s="112">
        <f>出租!AF34-出租!AF36</f>
        <v>254.03999999999996</v>
      </c>
      <c r="AG137" s="19">
        <f t="shared" si="130"/>
        <v>-7.7727355236885232E-2</v>
      </c>
      <c r="AH137" s="112">
        <f>出租!AH34-出租!AH36</f>
        <v>269.3900000000001</v>
      </c>
      <c r="AI137" s="19">
        <f t="shared" si="131"/>
        <v>-6.6627399348624161E-2</v>
      </c>
      <c r="AJ137" s="112">
        <f>出租!AJ34-出租!AJ36</f>
        <v>278.18000000000006</v>
      </c>
      <c r="AK137" s="19">
        <f t="shared" si="132"/>
        <v>1.1674000800087514E-2</v>
      </c>
      <c r="AL137" s="112">
        <f>出租!AL34-出租!AL36</f>
        <v>254.19000000000005</v>
      </c>
      <c r="AM137" s="19">
        <f t="shared" si="133"/>
        <v>-5.9426456984273623E-2</v>
      </c>
      <c r="AN137" s="112">
        <f>出租!AN34-出租!AN36</f>
        <v>281.82999999999993</v>
      </c>
      <c r="AO137" s="19">
        <f t="shared" si="134"/>
        <v>-5.7503704226348207E-3</v>
      </c>
      <c r="AP137" s="112">
        <f>出租!AP34-出租!AP36</f>
        <v>265.56999999999994</v>
      </c>
      <c r="AQ137" s="19">
        <f t="shared" si="135"/>
        <v>-7.6230335189271248E-3</v>
      </c>
      <c r="AR137" s="112">
        <f>出租!AR34-出租!AR36</f>
        <v>281.75</v>
      </c>
      <c r="AS137" s="19">
        <f t="shared" si="136"/>
        <v>-1.675100331530277E-2</v>
      </c>
      <c r="AT137" s="112">
        <f t="shared" si="137"/>
        <v>3321.8199999999997</v>
      </c>
      <c r="AU137" s="19">
        <f t="shared" si="138"/>
        <v>1.9933065184684517E-2</v>
      </c>
      <c r="AV137" s="20"/>
      <c r="AW137" s="540">
        <f t="shared" si="139"/>
        <v>2970.3500000000008</v>
      </c>
      <c r="AX137" s="112">
        <v>277.66000000000003</v>
      </c>
      <c r="AY137" s="19"/>
      <c r="AZ137" s="112">
        <v>265.02999999999997</v>
      </c>
      <c r="BA137" s="19"/>
      <c r="BB137" s="112">
        <v>285.79000000000002</v>
      </c>
      <c r="BC137" s="19"/>
      <c r="BD137" s="112">
        <v>231.15</v>
      </c>
      <c r="BE137" s="19"/>
      <c r="BF137" s="112">
        <v>250.36</v>
      </c>
      <c r="BG137" s="19"/>
      <c r="BH137" s="112">
        <v>275.45</v>
      </c>
      <c r="BI137" s="19"/>
      <c r="BJ137" s="112">
        <v>288.62</v>
      </c>
      <c r="BK137" s="19"/>
      <c r="BL137" s="112">
        <v>274.97000000000003</v>
      </c>
      <c r="BM137" s="19"/>
      <c r="BN137" s="112">
        <v>270.25</v>
      </c>
      <c r="BO137" s="19"/>
      <c r="BP137" s="112">
        <v>283.45999999999998</v>
      </c>
      <c r="BQ137" s="19"/>
      <c r="BR137" s="112">
        <v>267.61</v>
      </c>
      <c r="BS137" s="19"/>
      <c r="BT137" s="112">
        <v>286.55</v>
      </c>
      <c r="BU137" s="19"/>
      <c r="BV137" s="112">
        <f t="shared" si="140"/>
        <v>3256.900000000001</v>
      </c>
      <c r="BW137" s="19"/>
      <c r="BX137" s="23"/>
      <c r="BY137" s="27"/>
      <c r="BZ137" s="27"/>
      <c r="CA137" s="27"/>
      <c r="CB137" s="27"/>
      <c r="CC137" s="27"/>
      <c r="CD137" s="27"/>
      <c r="CE137" s="108"/>
      <c r="CF137" s="27"/>
      <c r="CG137" s="108"/>
      <c r="CH137" s="108"/>
      <c r="CI137" s="108"/>
      <c r="CJ137" s="108"/>
      <c r="CK137" s="18"/>
    </row>
    <row r="138" spans="1:89" ht="28.8" customHeight="1">
      <c r="A138" s="598"/>
      <c r="B138" s="17" t="s">
        <v>656</v>
      </c>
      <c r="C138" s="112">
        <f>网约车!C34-网约车!C36</f>
        <v>202.011308669887</v>
      </c>
      <c r="D138" s="19">
        <f t="shared" si="115"/>
        <v>2.0053540943781334</v>
      </c>
      <c r="E138" s="112">
        <f>网约车!E34-网约车!E36</f>
        <v>165.36678623354697</v>
      </c>
      <c r="F138" s="19">
        <f t="shared" si="116"/>
        <v>1.3680649841242456</v>
      </c>
      <c r="G138" s="112">
        <f>网约车!G34-网约车!G36</f>
        <v>180.73795316537297</v>
      </c>
      <c r="H138" s="19">
        <f t="shared" si="117"/>
        <v>1.1637702326506152</v>
      </c>
      <c r="I138" s="112">
        <f>网约车!I34-网约车!I36</f>
        <v>179.86730493484004</v>
      </c>
      <c r="J138" s="19">
        <f t="shared" si="118"/>
        <v>0.95354636580463414</v>
      </c>
      <c r="K138" s="112">
        <f>网约车!K34-网约车!K36</f>
        <v>185.63012535316193</v>
      </c>
      <c r="L138" s="19">
        <f t="shared" si="119"/>
        <v>0.85099685249957502</v>
      </c>
      <c r="M138" s="112">
        <f>网约车!M34-网约车!M36</f>
        <v>187.93076209345105</v>
      </c>
      <c r="N138" s="19">
        <f t="shared" si="120"/>
        <v>0.98307471336004659</v>
      </c>
      <c r="O138" s="112">
        <f>网约车!O34-网约车!O36</f>
        <v>203.48729486365897</v>
      </c>
      <c r="P138" s="19">
        <f t="shared" si="121"/>
        <v>0.829546820100034</v>
      </c>
      <c r="Q138" s="126"/>
      <c r="R138" s="126"/>
      <c r="S138" s="556">
        <f t="shared" si="122"/>
        <v>1305.031535313919</v>
      </c>
      <c r="T138" s="66">
        <f t="shared" si="123"/>
        <v>0.76539322180641589</v>
      </c>
      <c r="U138" s="112">
        <f t="shared" si="124"/>
        <v>618.92726723482997</v>
      </c>
      <c r="V138" s="112">
        <f>网约车!V34-网约车!V36</f>
        <v>67.217140585121996</v>
      </c>
      <c r="W138" s="19">
        <f t="shared" si="125"/>
        <v>-0.41345467065309771</v>
      </c>
      <c r="X138" s="112">
        <f>网约车!X34-网约车!X36</f>
        <v>69.832030515287016</v>
      </c>
      <c r="Y138" s="19">
        <f t="shared" si="126"/>
        <v>0.2544374778176226</v>
      </c>
      <c r="Z138" s="112">
        <f>网约车!Z34-网约车!Z36</f>
        <v>83.529179964717997</v>
      </c>
      <c r="AA138" s="19">
        <f t="shared" si="127"/>
        <v>-9.2550327192566617E-2</v>
      </c>
      <c r="AB138" s="112">
        <f>网约车!AB34-网约车!AB36</f>
        <v>92.072196536147018</v>
      </c>
      <c r="AC138" s="19">
        <f t="shared" si="128"/>
        <v>-0.10834214430776545</v>
      </c>
      <c r="AD138" s="112">
        <f>网约车!AD34-网约车!AD36</f>
        <v>100.28656996498299</v>
      </c>
      <c r="AE138" s="19">
        <f t="shared" si="129"/>
        <v>-1.8283212295962636E-2</v>
      </c>
      <c r="AF138" s="112">
        <f>网约车!AF34-网约车!AF36</f>
        <v>94.767363441908998</v>
      </c>
      <c r="AG138" s="19">
        <f t="shared" si="130"/>
        <v>9.0815302022533295E-2</v>
      </c>
      <c r="AH138" s="112">
        <f>网约车!AH34-网约车!AH36</f>
        <v>111.222786226664</v>
      </c>
      <c r="AI138" s="19">
        <f t="shared" si="131"/>
        <v>2.4621821912049535E-2</v>
      </c>
      <c r="AJ138" s="112">
        <f>网约车!AJ34-网约车!AJ36</f>
        <v>120.30267836253796</v>
      </c>
      <c r="AK138" s="19">
        <f t="shared" si="132"/>
        <v>0.1246518965562422</v>
      </c>
      <c r="AL138" s="112">
        <f>网约车!AL34-网约车!AL36</f>
        <v>111.30170221519799</v>
      </c>
      <c r="AM138" s="19">
        <f t="shared" si="133"/>
        <v>4.3547713662125398E-2</v>
      </c>
      <c r="AN138" s="112">
        <f>网约车!AN34-网约车!AN36</f>
        <v>184.67341475222696</v>
      </c>
      <c r="AO138" s="19">
        <f t="shared" si="134"/>
        <v>0.60388285219630777</v>
      </c>
      <c r="AP138" s="112">
        <f>网约车!AP34-网约车!AP36</f>
        <v>206.40357010144203</v>
      </c>
      <c r="AQ138" s="19">
        <f t="shared" si="135"/>
        <v>0.68782141264203323</v>
      </c>
      <c r="AR138" s="112">
        <f>网约车!AR34-网约车!AR36</f>
        <v>191.16744519534097</v>
      </c>
      <c r="AS138" s="19">
        <f t="shared" si="136"/>
        <v>0.39831886465624833</v>
      </c>
      <c r="AT138" s="112">
        <f t="shared" si="137"/>
        <v>1432.7760778615761</v>
      </c>
      <c r="AU138" s="19">
        <f t="shared" si="138"/>
        <v>0.14537263455493221</v>
      </c>
      <c r="AV138" s="20"/>
      <c r="AW138" s="540">
        <f t="shared" si="139"/>
        <v>1114.2133707254604</v>
      </c>
      <c r="AX138" s="112">
        <v>114.59837325781101</v>
      </c>
      <c r="AY138" s="19"/>
      <c r="AZ138" s="112">
        <v>55.6680039859584</v>
      </c>
      <c r="BA138" s="19"/>
      <c r="BB138" s="112">
        <v>92.048278232663407</v>
      </c>
      <c r="BC138" s="19"/>
      <c r="BD138" s="112">
        <v>103.25955852726401</v>
      </c>
      <c r="BE138" s="19"/>
      <c r="BF138" s="112">
        <v>102.15427832249399</v>
      </c>
      <c r="BG138" s="19"/>
      <c r="BH138" s="112">
        <v>86.877552291571504</v>
      </c>
      <c r="BI138" s="19"/>
      <c r="BJ138" s="112">
        <v>108.550085356479</v>
      </c>
      <c r="BK138" s="19"/>
      <c r="BL138" s="112">
        <v>106.968812955291</v>
      </c>
      <c r="BM138" s="19"/>
      <c r="BN138" s="112">
        <v>106.657032312022</v>
      </c>
      <c r="BO138" s="19"/>
      <c r="BP138" s="112">
        <v>115.141460923621</v>
      </c>
      <c r="BQ138" s="19"/>
      <c r="BR138" s="112">
        <v>122.289934560285</v>
      </c>
      <c r="BS138" s="19"/>
      <c r="BT138" s="112">
        <v>136.712340816725</v>
      </c>
      <c r="BU138" s="19"/>
      <c r="BV138" s="112">
        <f t="shared" si="140"/>
        <v>1250.9257115421854</v>
      </c>
      <c r="BW138" s="19"/>
      <c r="BX138" s="23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18"/>
    </row>
    <row r="139" spans="1:89" s="13" customFormat="1" ht="28.8" customHeight="1">
      <c r="A139" s="716" t="s">
        <v>100</v>
      </c>
      <c r="B139" s="17" t="s">
        <v>652</v>
      </c>
      <c r="C139" s="112">
        <f>C140+C141+C142+C143</f>
        <v>7249.6040517982965</v>
      </c>
      <c r="D139" s="19">
        <f t="shared" si="115"/>
        <v>7.4969496942367098E-2</v>
      </c>
      <c r="E139" s="112">
        <f>E140+E141+E142+E143</f>
        <v>7308.9877633123942</v>
      </c>
      <c r="F139" s="19">
        <f t="shared" si="116"/>
        <v>8.5447710573824276E-2</v>
      </c>
      <c r="G139" s="112">
        <f>G140+G141+G142+G143</f>
        <v>7667.8336312861538</v>
      </c>
      <c r="H139" s="19">
        <f t="shared" si="117"/>
        <v>3.0250987947924912E-2</v>
      </c>
      <c r="I139" s="112">
        <f>I140+I141+I142+I143</f>
        <v>8179.8369247887558</v>
      </c>
      <c r="J139" s="19">
        <f t="shared" si="118"/>
        <v>2.5124396400211246E-2</v>
      </c>
      <c r="K139" s="112">
        <f>K140+K141+K142+K143</f>
        <v>8473.8643334971675</v>
      </c>
      <c r="L139" s="19">
        <f t="shared" si="119"/>
        <v>-0.1464595868838201</v>
      </c>
      <c r="M139" s="112">
        <f>M140+M141+M142+M143</f>
        <v>9044.9476685631253</v>
      </c>
      <c r="N139" s="19">
        <f t="shared" si="120"/>
        <v>7.0037425792613517E-2</v>
      </c>
      <c r="O139" s="112">
        <f>O140+O141+O142+O143</f>
        <v>8358.705687360105</v>
      </c>
      <c r="P139" s="19">
        <f t="shared" si="121"/>
        <v>5.2832056882021083E-2</v>
      </c>
      <c r="Q139" s="126"/>
      <c r="R139" s="126"/>
      <c r="S139" s="556">
        <f t="shared" si="122"/>
        <v>56283.780060605997</v>
      </c>
      <c r="T139" s="66">
        <f t="shared" si="123"/>
        <v>-0.10380444607000938</v>
      </c>
      <c r="U139" s="112">
        <f t="shared" si="124"/>
        <v>55219.755512778967</v>
      </c>
      <c r="V139" s="112">
        <f>V140+V141+V142+V143</f>
        <v>6744.0090834381817</v>
      </c>
      <c r="W139" s="19">
        <f t="shared" si="125"/>
        <v>-3.8118814483099284E-2</v>
      </c>
      <c r="X139" s="112">
        <f>X140+X141+X142+X143</f>
        <v>6733.6157164572041</v>
      </c>
      <c r="Y139" s="19">
        <f t="shared" si="126"/>
        <v>9.1025277760201639E-3</v>
      </c>
      <c r="Z139" s="112">
        <f>Z140+Z141+Z142+Z143</f>
        <v>7442.6850553757795</v>
      </c>
      <c r="AA139" s="19">
        <f t="shared" si="127"/>
        <v>-2.2455545519482367E-2</v>
      </c>
      <c r="AB139" s="112">
        <f>AB140+AB141+AB142+AB143</f>
        <v>7979.3603132583394</v>
      </c>
      <c r="AC139" s="19">
        <f t="shared" si="128"/>
        <v>-6.7854824529360758E-2</v>
      </c>
      <c r="AD139" s="112">
        <f>AD140+AD141+AD142+AD143</f>
        <v>9927.9005461030756</v>
      </c>
      <c r="AE139" s="19">
        <f t="shared" si="129"/>
        <v>0.20133230648364875</v>
      </c>
      <c r="AF139" s="112">
        <f>AF140+AF141+AF142+AF143</f>
        <v>8452.9264589630784</v>
      </c>
      <c r="AG139" s="19">
        <f t="shared" si="130"/>
        <v>0.1463022360876296</v>
      </c>
      <c r="AH139" s="112">
        <f>AH140+AH141+AH142+AH143</f>
        <v>7939.2583391833123</v>
      </c>
      <c r="AI139" s="19">
        <f t="shared" si="131"/>
        <v>9.3088540676410592E-2</v>
      </c>
      <c r="AJ139" s="112">
        <f>AJ140+AJ141+AJ142+AJ143</f>
        <v>7583.2564122308659</v>
      </c>
      <c r="AK139" s="19">
        <f t="shared" si="132"/>
        <v>0.11952660946234417</v>
      </c>
      <c r="AL139" s="112">
        <f>AL140+AL141+AL142+AL143</f>
        <v>7752.5826733320646</v>
      </c>
      <c r="AM139" s="19">
        <f t="shared" si="133"/>
        <v>0.12250839461960039</v>
      </c>
      <c r="AN139" s="112">
        <f>AN140+AN141+AN142+AN143</f>
        <v>8340.6974630057866</v>
      </c>
      <c r="AO139" s="19">
        <f t="shared" si="134"/>
        <v>3.3652847864800828E-2</v>
      </c>
      <c r="AP139" s="112">
        <f>AP140+AP141+AP142+AP143</f>
        <v>8788.6357344753924</v>
      </c>
      <c r="AQ139" s="19">
        <f t="shared" si="135"/>
        <v>0.12072084748976231</v>
      </c>
      <c r="AR139" s="112">
        <f>AR140+AR141+AR142+AR143</f>
        <v>7580.3841211824929</v>
      </c>
      <c r="AS139" s="19">
        <f t="shared" si="136"/>
        <v>0.11598272841384349</v>
      </c>
      <c r="AT139" s="112">
        <f t="shared" si="137"/>
        <v>95265.311917005572</v>
      </c>
      <c r="AU139" s="19">
        <f t="shared" si="138"/>
        <v>6.8678699893734763E-2</v>
      </c>
      <c r="AV139" s="20"/>
      <c r="AW139" s="540">
        <f t="shared" si="139"/>
        <v>82350.516994877238</v>
      </c>
      <c r="AX139" s="540">
        <f>AX140+AX141+AX142+AX143</f>
        <v>7011.2703990712234</v>
      </c>
      <c r="AY139" s="20"/>
      <c r="AZ139" s="540">
        <f>AZ140+AZ141+AZ142+AZ143</f>
        <v>6672.8756802319631</v>
      </c>
      <c r="BA139" s="20"/>
      <c r="BB139" s="540">
        <f>BB140+BB141+BB142+BB143</f>
        <v>7613.6538049626997</v>
      </c>
      <c r="BC139" s="20"/>
      <c r="BD139" s="540">
        <f>BD140+BD141+BD142+BD143</f>
        <v>8560.211996194228</v>
      </c>
      <c r="BE139" s="20"/>
      <c r="BF139" s="540">
        <f>BF140+BF141+BF142+BF143</f>
        <v>8264.0752209207349</v>
      </c>
      <c r="BG139" s="20"/>
      <c r="BH139" s="540">
        <f>BH140+BH141+BH142+BH143</f>
        <v>7374.0818022070844</v>
      </c>
      <c r="BI139" s="20"/>
      <c r="BJ139" s="540">
        <f>BJ140+BJ141+BJ142+BJ143</f>
        <v>7263.1429602861317</v>
      </c>
      <c r="BK139" s="20"/>
      <c r="BL139" s="540">
        <f>BL140+BL141+BL142+BL143</f>
        <v>6773.6276638147492</v>
      </c>
      <c r="BM139" s="20"/>
      <c r="BN139" s="540">
        <f>BN140+BN141+BN142+BN143</f>
        <v>6906.4807982654656</v>
      </c>
      <c r="BO139" s="20"/>
      <c r="BP139" s="540">
        <f>BP140+BP141+BP142+BP143</f>
        <v>8069.1476642617718</v>
      </c>
      <c r="BQ139" s="20"/>
      <c r="BR139" s="540">
        <f>BR140+BR141+BR142+BR143</f>
        <v>7841.9490046611954</v>
      </c>
      <c r="BS139" s="20"/>
      <c r="BT139" s="540">
        <f>BT140+BT141+BT142+BT143</f>
        <v>6792.5640139221168</v>
      </c>
      <c r="BU139" s="20"/>
      <c r="BV139" s="540">
        <f t="shared" si="140"/>
        <v>89143.08100879936</v>
      </c>
      <c r="BW139" s="20"/>
      <c r="BX139" s="22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</row>
    <row r="140" spans="1:89" ht="28.8" customHeight="1">
      <c r="A140" s="597"/>
      <c r="B140" s="17" t="s">
        <v>653</v>
      </c>
      <c r="C140" s="112">
        <f>班线包车!C33</f>
        <v>2820.2438999999999</v>
      </c>
      <c r="D140" s="19">
        <f t="shared" si="115"/>
        <v>-6.3712011487220277E-2</v>
      </c>
      <c r="E140" s="112">
        <f>班线包车!E33</f>
        <v>2880.7429000000002</v>
      </c>
      <c r="F140" s="19">
        <f t="shared" si="116"/>
        <v>-5.0174845577403482E-2</v>
      </c>
      <c r="G140" s="112">
        <f>班线包车!G33</f>
        <v>3223.1066000000001</v>
      </c>
      <c r="H140" s="19">
        <f t="shared" si="117"/>
        <v>-0.13208415570105314</v>
      </c>
      <c r="I140" s="112">
        <f>班线包车!I33</f>
        <v>3740.0259000000001</v>
      </c>
      <c r="J140" s="19">
        <f t="shared" si="118"/>
        <v>-0.12271791835070234</v>
      </c>
      <c r="K140" s="112">
        <f>班线包车!K33</f>
        <v>3834.7599</v>
      </c>
      <c r="L140" s="19">
        <f t="shared" si="119"/>
        <v>-0.21366514900348221</v>
      </c>
      <c r="M140" s="112">
        <f>班线包车!M33</f>
        <v>4215.6504999999997</v>
      </c>
      <c r="N140" s="19">
        <f t="shared" si="120"/>
        <v>9.2405555705563636E-2</v>
      </c>
      <c r="O140" s="112">
        <f>班线包车!O33</f>
        <v>3538.2242000000001</v>
      </c>
      <c r="P140" s="19">
        <f t="shared" si="121"/>
        <v>-8.9619122092245984E-3</v>
      </c>
      <c r="Q140" s="126"/>
      <c r="R140" s="126"/>
      <c r="S140" s="556">
        <f t="shared" si="122"/>
        <v>24252.753900000003</v>
      </c>
      <c r="T140" s="66">
        <f t="shared" si="123"/>
        <v>-0.18439699425857725</v>
      </c>
      <c r="U140" s="112">
        <f t="shared" si="124"/>
        <v>26327.911059999999</v>
      </c>
      <c r="V140" s="112">
        <f>班线包车!V33</f>
        <v>3012.1543099999999</v>
      </c>
      <c r="W140" s="19">
        <f t="shared" si="125"/>
        <v>-6.1647764292511065E-2</v>
      </c>
      <c r="X140" s="112">
        <f>班线包车!X33</f>
        <v>3032.9191500000002</v>
      </c>
      <c r="Y140" s="19">
        <f t="shared" si="126"/>
        <v>-7.7802815303152806E-2</v>
      </c>
      <c r="Z140" s="112">
        <f>班线包车!Z33</f>
        <v>3713.6165000000001</v>
      </c>
      <c r="AA140" s="19">
        <f t="shared" si="127"/>
        <v>-7.6768969272921428E-2</v>
      </c>
      <c r="AB140" s="112">
        <f>班线包车!AB33</f>
        <v>4263.1965</v>
      </c>
      <c r="AC140" s="19">
        <f t="shared" si="128"/>
        <v>-0.1506417200738579</v>
      </c>
      <c r="AD140" s="112">
        <f>班线包车!AD33</f>
        <v>4876.7518</v>
      </c>
      <c r="AE140" s="19">
        <f t="shared" si="129"/>
        <v>6.5286303984880334E-2</v>
      </c>
      <c r="AF140" s="112">
        <f>班线包车!AF33</f>
        <v>3859.0526</v>
      </c>
      <c r="AG140" s="19">
        <f t="shared" si="130"/>
        <v>2.5196783162837466E-2</v>
      </c>
      <c r="AH140" s="112">
        <f>班线包车!AH33</f>
        <v>3570.2202000000002</v>
      </c>
      <c r="AI140" s="19">
        <f t="shared" si="131"/>
        <v>-3.6777245732700692E-2</v>
      </c>
      <c r="AJ140" s="112">
        <f>班线包车!AJ33</f>
        <v>3408.0680000000002</v>
      </c>
      <c r="AK140" s="19">
        <f t="shared" si="132"/>
        <v>-8.9113896928316727E-3</v>
      </c>
      <c r="AL140" s="112">
        <f>班线包车!AL33</f>
        <v>3530.7566000000002</v>
      </c>
      <c r="AM140" s="19">
        <f t="shared" si="133"/>
        <v>2.0461239236332585E-2</v>
      </c>
      <c r="AN140" s="112">
        <f>班线包车!AN33</f>
        <v>3837.5662000000002</v>
      </c>
      <c r="AO140" s="19">
        <f t="shared" si="134"/>
        <v>-0.11490727144353552</v>
      </c>
      <c r="AP140" s="112">
        <f>班线包车!AP33</f>
        <v>4288.0104000000001</v>
      </c>
      <c r="AQ140" s="19">
        <f t="shared" si="135"/>
        <v>-7.9556994067715436E-3</v>
      </c>
      <c r="AR140" s="112">
        <f>班线包车!AR33</f>
        <v>3095.6343999999999</v>
      </c>
      <c r="AS140" s="19">
        <f t="shared" si="136"/>
        <v>-5.5979610166848826E-2</v>
      </c>
      <c r="AT140" s="112">
        <f t="shared" si="137"/>
        <v>44487.946660000001</v>
      </c>
      <c r="AU140" s="19">
        <f t="shared" si="138"/>
        <v>-4.1729436177893375E-2</v>
      </c>
      <c r="AV140" s="20"/>
      <c r="AW140" s="540">
        <f t="shared" si="139"/>
        <v>43146.043100000003</v>
      </c>
      <c r="AX140" s="112">
        <v>3210.0464999999999</v>
      </c>
      <c r="AY140" s="19"/>
      <c r="AZ140" s="112">
        <v>3288.7968000000001</v>
      </c>
      <c r="BA140" s="19"/>
      <c r="BB140" s="112">
        <v>4022.413</v>
      </c>
      <c r="BC140" s="19"/>
      <c r="BD140" s="112">
        <v>5019.3146999999999</v>
      </c>
      <c r="BE140" s="19"/>
      <c r="BF140" s="112">
        <v>4577.8789999999999</v>
      </c>
      <c r="BG140" s="19"/>
      <c r="BH140" s="112">
        <v>3764.2067000000002</v>
      </c>
      <c r="BI140" s="19"/>
      <c r="BJ140" s="112">
        <v>3706.5364</v>
      </c>
      <c r="BK140" s="19"/>
      <c r="BL140" s="112">
        <v>3438.7116999999998</v>
      </c>
      <c r="BM140" s="19"/>
      <c r="BN140" s="112">
        <v>3459.9614999999999</v>
      </c>
      <c r="BO140" s="19"/>
      <c r="BP140" s="112">
        <v>4335.7786999999998</v>
      </c>
      <c r="BQ140" s="19"/>
      <c r="BR140" s="112">
        <v>4322.3981000000003</v>
      </c>
      <c r="BS140" s="19"/>
      <c r="BT140" s="112">
        <v>3279.2029000000002</v>
      </c>
      <c r="BU140" s="19"/>
      <c r="BV140" s="112">
        <f t="shared" si="140"/>
        <v>46425.245999999999</v>
      </c>
      <c r="BW140" s="19"/>
      <c r="BX140" s="23"/>
      <c r="BY140" s="108"/>
      <c r="BZ140" s="108"/>
      <c r="CA140" s="108"/>
      <c r="CB140" s="108"/>
      <c r="CC140" s="108"/>
      <c r="CD140" s="108"/>
      <c r="CE140" s="108"/>
      <c r="CF140" s="108"/>
      <c r="CG140" s="108"/>
      <c r="CH140" s="108"/>
      <c r="CI140" s="108"/>
      <c r="CJ140" s="108"/>
      <c r="CK140" s="18"/>
    </row>
    <row r="141" spans="1:89" ht="28.8" customHeight="1">
      <c r="A141" s="597"/>
      <c r="B141" s="17" t="s">
        <v>654</v>
      </c>
      <c r="C141" s="112">
        <f>公交!C38-公交!C40</f>
        <v>2885.33</v>
      </c>
      <c r="D141" s="19">
        <f t="shared" si="115"/>
        <v>0.1427366303224249</v>
      </c>
      <c r="E141" s="112">
        <f>公交!E38-公交!E40</f>
        <v>2972.9000000000005</v>
      </c>
      <c r="F141" s="19">
        <f t="shared" si="116"/>
        <v>0.18308368220817917</v>
      </c>
      <c r="G141" s="112">
        <f>公交!G38-公交!G40</f>
        <v>2951.5800000000004</v>
      </c>
      <c r="H141" s="19">
        <f t="shared" si="117"/>
        <v>0.14405873050327145</v>
      </c>
      <c r="I141" s="112">
        <f>公交!I38-公交!I40</f>
        <v>2954.95</v>
      </c>
      <c r="J141" s="19">
        <f t="shared" si="118"/>
        <v>0.15354286138122974</v>
      </c>
      <c r="K141" s="112">
        <f>公交!K38-公交!K40</f>
        <v>3065.71</v>
      </c>
      <c r="L141" s="19">
        <f t="shared" si="119"/>
        <v>-9.9245186558503118E-2</v>
      </c>
      <c r="M141" s="112">
        <f>公交!M38-公交!M40</f>
        <v>3184.7400000000002</v>
      </c>
      <c r="N141" s="19">
        <f t="shared" si="120"/>
        <v>1.7046906136630513E-2</v>
      </c>
      <c r="O141" s="112">
        <f>公交!O38-公交!O40</f>
        <v>3205.62</v>
      </c>
      <c r="P141" s="19">
        <f t="shared" si="121"/>
        <v>8.4386501407230918E-2</v>
      </c>
      <c r="Q141" s="126"/>
      <c r="R141" s="126"/>
      <c r="S141" s="556">
        <f t="shared" si="122"/>
        <v>21220.83</v>
      </c>
      <c r="T141" s="66">
        <f t="shared" si="123"/>
        <v>-5.5905807820726849E-2</v>
      </c>
      <c r="U141" s="112">
        <f t="shared" si="124"/>
        <v>19670.329999999998</v>
      </c>
      <c r="V141" s="112">
        <f>公交!V38-公交!V40</f>
        <v>2524.9299999999998</v>
      </c>
      <c r="W141" s="19">
        <f t="shared" si="125"/>
        <v>6.3661371381871223E-2</v>
      </c>
      <c r="X141" s="112">
        <f>公交!X38-公交!X40</f>
        <v>2512.8399999999997</v>
      </c>
      <c r="Y141" s="19">
        <f t="shared" si="126"/>
        <v>0.15212925943586542</v>
      </c>
      <c r="Z141" s="112">
        <f>公交!Z38-公交!Z40</f>
        <v>2579.92</v>
      </c>
      <c r="AA141" s="19">
        <f t="shared" si="127"/>
        <v>8.0436375819251671E-2</v>
      </c>
      <c r="AB141" s="112">
        <f>公交!AB38-公交!AB40</f>
        <v>2561.63</v>
      </c>
      <c r="AC141" s="19">
        <f t="shared" si="128"/>
        <v>8.8957094334649822E-2</v>
      </c>
      <c r="AD141" s="112">
        <f>公交!AD38-公交!AD40</f>
        <v>3403.49</v>
      </c>
      <c r="AE141" s="19">
        <f t="shared" si="129"/>
        <v>0.4092717809421671</v>
      </c>
      <c r="AF141" s="112">
        <f>公交!AF38-公交!AF40</f>
        <v>3131.3600000000006</v>
      </c>
      <c r="AG141" s="19">
        <f t="shared" si="130"/>
        <v>0.33640615930895579</v>
      </c>
      <c r="AH141" s="112">
        <f>公交!AH38-公交!AH40</f>
        <v>2956.16</v>
      </c>
      <c r="AI141" s="19">
        <f t="shared" si="131"/>
        <v>0.27358657205757519</v>
      </c>
      <c r="AJ141" s="112">
        <f>公交!AJ38-公交!AJ40</f>
        <v>2807.12</v>
      </c>
      <c r="AK141" s="19">
        <f t="shared" si="132"/>
        <v>0.29580117434174058</v>
      </c>
      <c r="AL141" s="112">
        <f>公交!AL38-公交!AL40</f>
        <v>2860.7299999999996</v>
      </c>
      <c r="AM141" s="19">
        <f t="shared" si="133"/>
        <v>0.253502118579084</v>
      </c>
      <c r="AN141" s="112">
        <f>公交!AN38-公交!AN40</f>
        <v>2911.4100000000003</v>
      </c>
      <c r="AO141" s="19">
        <f t="shared" si="134"/>
        <v>0.16157179106621355</v>
      </c>
      <c r="AP141" s="112">
        <f>公交!AP38-公交!AP40</f>
        <v>2952.38</v>
      </c>
      <c r="AQ141" s="19">
        <f t="shared" si="135"/>
        <v>0.25966600960841024</v>
      </c>
      <c r="AR141" s="112">
        <f>公交!AR38-公交!AR40</f>
        <v>2873.04</v>
      </c>
      <c r="AS141" s="19">
        <f t="shared" si="136"/>
        <v>0.25481084197377735</v>
      </c>
      <c r="AT141" s="112">
        <f t="shared" si="137"/>
        <v>34075.009999999995</v>
      </c>
      <c r="AU141" s="19">
        <f t="shared" si="138"/>
        <v>0.2185862329657251</v>
      </c>
      <c r="AV141" s="20"/>
      <c r="AW141" s="540">
        <f t="shared" si="139"/>
        <v>25673.119999999995</v>
      </c>
      <c r="AX141" s="112">
        <v>2373.81</v>
      </c>
      <c r="AY141" s="19"/>
      <c r="AZ141" s="112">
        <v>2181.04</v>
      </c>
      <c r="BA141" s="19"/>
      <c r="BB141" s="112">
        <v>2387.85</v>
      </c>
      <c r="BC141" s="19"/>
      <c r="BD141" s="112">
        <v>2352.37</v>
      </c>
      <c r="BE141" s="19"/>
      <c r="BF141" s="112">
        <v>2415.0700000000002</v>
      </c>
      <c r="BG141" s="19"/>
      <c r="BH141" s="112">
        <v>2343.12</v>
      </c>
      <c r="BI141" s="19"/>
      <c r="BJ141" s="112">
        <v>2321.13</v>
      </c>
      <c r="BK141" s="19"/>
      <c r="BL141" s="112">
        <v>2166.3200000000002</v>
      </c>
      <c r="BM141" s="19"/>
      <c r="BN141" s="112">
        <v>2282.19</v>
      </c>
      <c r="BO141" s="19"/>
      <c r="BP141" s="112">
        <v>2506.44</v>
      </c>
      <c r="BQ141" s="19"/>
      <c r="BR141" s="112">
        <v>2343.7800000000002</v>
      </c>
      <c r="BS141" s="19"/>
      <c r="BT141" s="112">
        <v>2289.62</v>
      </c>
      <c r="BU141" s="19"/>
      <c r="BV141" s="112">
        <f t="shared" si="140"/>
        <v>27962.739999999994</v>
      </c>
      <c r="BW141" s="19"/>
      <c r="BX141" s="23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18"/>
    </row>
    <row r="142" spans="1:89" ht="28.8" customHeight="1">
      <c r="A142" s="597"/>
      <c r="B142" s="17" t="s">
        <v>655</v>
      </c>
      <c r="C142" s="112">
        <f>出租!C38-出租!C40</f>
        <v>1121.7599999999998</v>
      </c>
      <c r="D142" s="19">
        <f t="shared" si="115"/>
        <v>5.8943473171468641E-2</v>
      </c>
      <c r="E142" s="112">
        <f>出租!E38-出租!E40</f>
        <v>1124.1499999999999</v>
      </c>
      <c r="F142" s="19">
        <f t="shared" si="116"/>
        <v>8.0560201472595239E-2</v>
      </c>
      <c r="G142" s="112">
        <f>出租!G38-出租!G40</f>
        <v>1060.4399999999998</v>
      </c>
      <c r="H142" s="19">
        <f t="shared" si="117"/>
        <v>8.5771038324100823E-2</v>
      </c>
      <c r="I142" s="112">
        <f>出租!I38-出租!I40</f>
        <v>1044.19</v>
      </c>
      <c r="J142" s="19">
        <f t="shared" si="118"/>
        <v>8.832143415498428E-2</v>
      </c>
      <c r="K142" s="112">
        <f>出租!K38-出租!K40</f>
        <v>1088.57</v>
      </c>
      <c r="L142" s="19">
        <f t="shared" si="119"/>
        <v>-0.23330962157441393</v>
      </c>
      <c r="M142" s="112">
        <f>出租!M38-出租!M40</f>
        <v>1162.5900000000001</v>
      </c>
      <c r="N142" s="19">
        <f t="shared" si="120"/>
        <v>-6.2313989595515373E-2</v>
      </c>
      <c r="O142" s="112">
        <f>出租!O38-出租!O40</f>
        <v>1097.21</v>
      </c>
      <c r="P142" s="19">
        <f t="shared" si="121"/>
        <v>-6.2205659877434982E-2</v>
      </c>
      <c r="Q142" s="126"/>
      <c r="R142" s="126"/>
      <c r="S142" s="556">
        <f t="shared" si="122"/>
        <v>7698.9099999999989</v>
      </c>
      <c r="T142" s="66">
        <f t="shared" si="123"/>
        <v>-0.14259352065305786</v>
      </c>
      <c r="U142" s="112">
        <f t="shared" si="124"/>
        <v>7865.4500000000007</v>
      </c>
      <c r="V142" s="112">
        <f>出租!V38-出租!V40</f>
        <v>1059.3199999999997</v>
      </c>
      <c r="W142" s="19">
        <f t="shared" si="125"/>
        <v>-0.12403664869513464</v>
      </c>
      <c r="X142" s="112">
        <f>出租!X38-出租!X40</f>
        <v>1040.3400000000001</v>
      </c>
      <c r="Y142" s="19">
        <f t="shared" si="126"/>
        <v>-3.0934749196590561E-2</v>
      </c>
      <c r="Z142" s="112">
        <f>出租!Z38-出租!Z40</f>
        <v>976.6700000000003</v>
      </c>
      <c r="AA142" s="19">
        <f t="shared" si="127"/>
        <v>-5.7532157986663668E-2</v>
      </c>
      <c r="AB142" s="112">
        <f>出租!AB38-出租!AB40</f>
        <v>959.45000000000027</v>
      </c>
      <c r="AC142" s="19">
        <f t="shared" si="128"/>
        <v>-4.3591379413464915E-2</v>
      </c>
      <c r="AD142" s="112">
        <f>出租!AD38-出租!AD40</f>
        <v>1419.8300000000002</v>
      </c>
      <c r="AE142" s="19">
        <f t="shared" si="129"/>
        <v>0.32507396104562725</v>
      </c>
      <c r="AF142" s="112">
        <f>出租!AF38-出租!AF40</f>
        <v>1239.8499999999999</v>
      </c>
      <c r="AG142" s="19">
        <f t="shared" si="130"/>
        <v>0.13926435049481301</v>
      </c>
      <c r="AH142" s="112">
        <f>出租!AH38-出租!AH40</f>
        <v>1169.9900000000002</v>
      </c>
      <c r="AI142" s="19">
        <f t="shared" si="131"/>
        <v>0.14126437566452399</v>
      </c>
      <c r="AJ142" s="112">
        <f>出租!AJ38-出租!AJ40</f>
        <v>1113.8499999999999</v>
      </c>
      <c r="AK142" s="19">
        <f t="shared" si="132"/>
        <v>0.15211162713722737</v>
      </c>
      <c r="AL142" s="112">
        <f>出租!AL38-出租!AL40</f>
        <v>1128.1100000000001</v>
      </c>
      <c r="AM142" s="19">
        <f t="shared" si="133"/>
        <v>0.20627673224978627</v>
      </c>
      <c r="AN142" s="112">
        <f>出租!AN38-出租!AN40</f>
        <v>1205.6699999999998</v>
      </c>
      <c r="AO142" s="19">
        <f t="shared" si="134"/>
        <v>0.23025040305299882</v>
      </c>
      <c r="AP142" s="112">
        <f>出租!AP38-出租!AP40</f>
        <v>1154.2299999999998</v>
      </c>
      <c r="AQ142" s="19">
        <f t="shared" si="135"/>
        <v>0.24888282965992548</v>
      </c>
      <c r="AR142" s="112">
        <f>出租!AR38-出租!AR40</f>
        <v>1190.9699999999998</v>
      </c>
      <c r="AS142" s="19">
        <f t="shared" si="136"/>
        <v>0.27361486883895991</v>
      </c>
      <c r="AT142" s="112">
        <f t="shared" si="137"/>
        <v>13658.28</v>
      </c>
      <c r="AU142" s="19">
        <f t="shared" si="138"/>
        <v>0.11508542989262449</v>
      </c>
      <c r="AV142" s="20"/>
      <c r="AW142" s="540">
        <f t="shared" si="139"/>
        <v>11313.530000000002</v>
      </c>
      <c r="AX142" s="112">
        <v>1209.32</v>
      </c>
      <c r="AY142" s="19"/>
      <c r="AZ142" s="112">
        <v>1073.55</v>
      </c>
      <c r="BA142" s="19"/>
      <c r="BB142" s="112">
        <v>1036.29</v>
      </c>
      <c r="BC142" s="19"/>
      <c r="BD142" s="112">
        <v>1003.18</v>
      </c>
      <c r="BE142" s="19"/>
      <c r="BF142" s="112">
        <v>1071.51</v>
      </c>
      <c r="BG142" s="19"/>
      <c r="BH142" s="112">
        <v>1088.29</v>
      </c>
      <c r="BI142" s="19"/>
      <c r="BJ142" s="112">
        <v>1025.17</v>
      </c>
      <c r="BK142" s="19"/>
      <c r="BL142" s="112">
        <v>966.79</v>
      </c>
      <c r="BM142" s="19"/>
      <c r="BN142" s="112">
        <v>935.2</v>
      </c>
      <c r="BO142" s="19"/>
      <c r="BP142" s="112">
        <v>980.02</v>
      </c>
      <c r="BQ142" s="19"/>
      <c r="BR142" s="112">
        <v>924.21</v>
      </c>
      <c r="BS142" s="19"/>
      <c r="BT142" s="112">
        <v>935.11</v>
      </c>
      <c r="BU142" s="19"/>
      <c r="BV142" s="112">
        <f t="shared" si="140"/>
        <v>12248.640000000003</v>
      </c>
      <c r="BW142" s="19"/>
      <c r="BX142" s="23"/>
      <c r="BY142" s="27"/>
      <c r="BZ142" s="27"/>
      <c r="CA142" s="27"/>
      <c r="CB142" s="27"/>
      <c r="CC142" s="27"/>
      <c r="CD142" s="27"/>
      <c r="CE142" s="108"/>
      <c r="CF142" s="27"/>
      <c r="CG142" s="108"/>
      <c r="CH142" s="108"/>
      <c r="CI142" s="108"/>
      <c r="CJ142" s="108"/>
      <c r="CK142" s="18"/>
    </row>
    <row r="143" spans="1:89" ht="28.8" customHeight="1">
      <c r="A143" s="598"/>
      <c r="B143" s="17" t="s">
        <v>656</v>
      </c>
      <c r="C143" s="112">
        <f>网约车!C38-网约车!C40</f>
        <v>422.27015179829704</v>
      </c>
      <c r="D143" s="19">
        <f t="shared" si="115"/>
        <v>1.8608163676708394</v>
      </c>
      <c r="E143" s="112">
        <f>网约车!E38-网约车!E40</f>
        <v>331.19486331239403</v>
      </c>
      <c r="F143" s="19">
        <f t="shared" si="116"/>
        <v>1.2451367413603456</v>
      </c>
      <c r="G143" s="112">
        <f>网约车!G38-网约车!G40</f>
        <v>432.70703128615293</v>
      </c>
      <c r="H143" s="19">
        <f t="shared" si="117"/>
        <v>1.5087584386558333</v>
      </c>
      <c r="I143" s="112">
        <f>网约车!I38-网约车!I40</f>
        <v>440.67102478875597</v>
      </c>
      <c r="J143" s="19">
        <f t="shared" si="118"/>
        <v>1.2588805161666539</v>
      </c>
      <c r="K143" s="112">
        <f>网约车!K38-网约车!K40</f>
        <v>484.82443349716795</v>
      </c>
      <c r="L143" s="19">
        <f t="shared" si="119"/>
        <v>1.1280213396680949</v>
      </c>
      <c r="M143" s="112">
        <f>网约车!M38-网约车!M40</f>
        <v>481.96716856312503</v>
      </c>
      <c r="N143" s="19">
        <f t="shared" si="120"/>
        <v>1.1645505058952672</v>
      </c>
      <c r="O143" s="112">
        <f>网约车!O38-网约车!O40</f>
        <v>517.65148736010497</v>
      </c>
      <c r="P143" s="19">
        <f t="shared" si="121"/>
        <v>1.1312341108983595</v>
      </c>
      <c r="Q143" s="126"/>
      <c r="R143" s="126"/>
      <c r="S143" s="556">
        <f t="shared" si="122"/>
        <v>3111.2861606059978</v>
      </c>
      <c r="T143" s="66">
        <f t="shared" si="123"/>
        <v>0.93213641417403625</v>
      </c>
      <c r="U143" s="112">
        <f t="shared" si="124"/>
        <v>1356.0644527789709</v>
      </c>
      <c r="V143" s="112">
        <f>网约车!V38-网约车!V40</f>
        <v>147.60477343818201</v>
      </c>
      <c r="W143" s="19">
        <f t="shared" si="125"/>
        <v>-0.32320539883613164</v>
      </c>
      <c r="X143" s="112">
        <f>网约车!X38-网约车!X40</f>
        <v>147.51656645720408</v>
      </c>
      <c r="Y143" s="19">
        <f t="shared" si="126"/>
        <v>0.13922188679789915</v>
      </c>
      <c r="Z143" s="112">
        <f>网约车!Z38-网约车!Z40</f>
        <v>172.47855537577897</v>
      </c>
      <c r="AA143" s="19">
        <f t="shared" si="127"/>
        <v>3.2182672095920628E-2</v>
      </c>
      <c r="AB143" s="112">
        <f>网约车!AB38-网约车!AB40</f>
        <v>195.08381325833903</v>
      </c>
      <c r="AC143" s="19">
        <f t="shared" si="128"/>
        <v>5.2531206357108173E-2</v>
      </c>
      <c r="AD143" s="112">
        <f>网约车!AD38-网约车!AD40</f>
        <v>227.82874610307499</v>
      </c>
      <c r="AE143" s="19">
        <f t="shared" si="129"/>
        <v>0.14133383074887451</v>
      </c>
      <c r="AF143" s="112">
        <f>网约车!AF38-网约车!AF40</f>
        <v>222.66385896307898</v>
      </c>
      <c r="AG143" s="19">
        <f t="shared" si="130"/>
        <v>0.24766050174171972</v>
      </c>
      <c r="AH143" s="112">
        <f>网约车!AH38-网约车!AH40</f>
        <v>242.88813918331297</v>
      </c>
      <c r="AI143" s="19">
        <f t="shared" si="131"/>
        <v>0.15492421564430603</v>
      </c>
      <c r="AJ143" s="112">
        <f>网约车!AJ38-网约车!AJ40</f>
        <v>254.218412230865</v>
      </c>
      <c r="AK143" s="19">
        <f t="shared" si="132"/>
        <v>0.25971704416142827</v>
      </c>
      <c r="AL143" s="112">
        <f>网约车!AL38-网约车!AL40</f>
        <v>232.986073332064</v>
      </c>
      <c r="AM143" s="19">
        <f t="shared" si="133"/>
        <v>1.6832308638808913E-2</v>
      </c>
      <c r="AN143" s="112">
        <f>网约车!AN38-网约车!AN40</f>
        <v>386.05126300578502</v>
      </c>
      <c r="AO143" s="19">
        <f t="shared" si="134"/>
        <v>0.56353684508795254</v>
      </c>
      <c r="AP143" s="112">
        <f>网约车!AP38-网约车!AP40</f>
        <v>394.01533447539299</v>
      </c>
      <c r="AQ143" s="19">
        <f t="shared" si="135"/>
        <v>0.56628206996655051</v>
      </c>
      <c r="AR143" s="112">
        <f>网约车!AR38-网约车!AR40</f>
        <v>420.73972118249395</v>
      </c>
      <c r="AS143" s="19">
        <f t="shared" si="136"/>
        <v>0.4577074365448508</v>
      </c>
      <c r="AT143" s="112">
        <f t="shared" si="137"/>
        <v>3044.075257005572</v>
      </c>
      <c r="AU143" s="19">
        <f t="shared" si="138"/>
        <v>0.21449427431124568</v>
      </c>
      <c r="AV143" s="20"/>
      <c r="AW143" s="540">
        <f t="shared" si="139"/>
        <v>2217.8238948772482</v>
      </c>
      <c r="AX143" s="112">
        <v>218.093899071224</v>
      </c>
      <c r="AY143" s="19"/>
      <c r="AZ143" s="112">
        <v>129.48888023196301</v>
      </c>
      <c r="BA143" s="19"/>
      <c r="BB143" s="112">
        <v>167.10080496270001</v>
      </c>
      <c r="BC143" s="19"/>
      <c r="BD143" s="112">
        <v>185.34729619422799</v>
      </c>
      <c r="BE143" s="19"/>
      <c r="BF143" s="112">
        <v>199.61622092073401</v>
      </c>
      <c r="BG143" s="19"/>
      <c r="BH143" s="112">
        <v>178.46510220708501</v>
      </c>
      <c r="BI143" s="19"/>
      <c r="BJ143" s="112">
        <v>210.306560286132</v>
      </c>
      <c r="BK143" s="19"/>
      <c r="BL143" s="112">
        <v>201.80596381474999</v>
      </c>
      <c r="BM143" s="19"/>
      <c r="BN143" s="112">
        <v>229.12929826546599</v>
      </c>
      <c r="BO143" s="19"/>
      <c r="BP143" s="112">
        <v>246.90896426177201</v>
      </c>
      <c r="BQ143" s="19"/>
      <c r="BR143" s="112">
        <v>251.560904661194</v>
      </c>
      <c r="BS143" s="19"/>
      <c r="BT143" s="112">
        <v>288.63111392211698</v>
      </c>
      <c r="BU143" s="19"/>
      <c r="BV143" s="112">
        <f t="shared" si="140"/>
        <v>2506.4550087993653</v>
      </c>
      <c r="BW143" s="19"/>
      <c r="BX143" s="23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18"/>
    </row>
    <row r="144" spans="1:89" s="13" customFormat="1" ht="28.8" customHeight="1">
      <c r="A144" s="716" t="s">
        <v>101</v>
      </c>
      <c r="B144" s="17" t="s">
        <v>652</v>
      </c>
      <c r="C144" s="112">
        <f>C145+C146+C147+C148</f>
        <v>10455.178348110761</v>
      </c>
      <c r="D144" s="19">
        <f t="shared" si="115"/>
        <v>-0.12133447811662168</v>
      </c>
      <c r="E144" s="112">
        <f>E145+E146+E147+E148</f>
        <v>12949.370848034454</v>
      </c>
      <c r="F144" s="19">
        <f t="shared" si="116"/>
        <v>-9.0945536644277403E-2</v>
      </c>
      <c r="G144" s="112">
        <f>G145+G146+G147+G148</f>
        <v>12684.047680468504</v>
      </c>
      <c r="H144" s="19">
        <f t="shared" si="117"/>
        <v>5.902244068992335E-2</v>
      </c>
      <c r="I144" s="112">
        <f>I145+I146+I147+I148</f>
        <v>10792.53201126045</v>
      </c>
      <c r="J144" s="19">
        <f t="shared" si="118"/>
        <v>-0.11784374532143915</v>
      </c>
      <c r="K144" s="112">
        <f>K145+K146+K147+K148</f>
        <v>11546.366286099163</v>
      </c>
      <c r="L144" s="19">
        <f t="shared" si="119"/>
        <v>-4.2257842898758224E-2</v>
      </c>
      <c r="M144" s="112">
        <f>M145+M146+M147+M148</f>
        <v>10883.407833658321</v>
      </c>
      <c r="N144" s="19">
        <f t="shared" si="120"/>
        <v>-3.6121505552434763E-2</v>
      </c>
      <c r="O144" s="112">
        <f>O145+O146+O147+O148</f>
        <v>11042.994807743247</v>
      </c>
      <c r="P144" s="19">
        <f t="shared" si="121"/>
        <v>-0.12573150933189858</v>
      </c>
      <c r="Q144" s="126"/>
      <c r="R144" s="126"/>
      <c r="S144" s="556">
        <f t="shared" si="122"/>
        <v>80353.89781537489</v>
      </c>
      <c r="T144" s="66">
        <f t="shared" si="123"/>
        <v>-0.18284192276922928</v>
      </c>
      <c r="U144" s="112">
        <f t="shared" si="124"/>
        <v>86333.409216502871</v>
      </c>
      <c r="V144" s="112">
        <f>V145+V146+V147+V148</f>
        <v>11898.928645453821</v>
      </c>
      <c r="W144" s="19">
        <f t="shared" si="125"/>
        <v>0.10984553470094394</v>
      </c>
      <c r="X144" s="112">
        <f>X145+X146+X147+X148</f>
        <v>14244.879014435055</v>
      </c>
      <c r="Y144" s="19">
        <f t="shared" si="126"/>
        <v>-3.816618491291679E-2</v>
      </c>
      <c r="Z144" s="112">
        <f>Z145+Z146+Z147+Z148</f>
        <v>11977.128333753913</v>
      </c>
      <c r="AA144" s="19">
        <f t="shared" si="127"/>
        <v>4.7117034281763504E-2</v>
      </c>
      <c r="AB144" s="112">
        <f>AB145+AB146+AB147+AB148</f>
        <v>12234.263435782157</v>
      </c>
      <c r="AC144" s="19">
        <f t="shared" si="128"/>
        <v>-1.0429891573909611E-2</v>
      </c>
      <c r="AD144" s="112">
        <f>AD145+AD146+AD147+AD148</f>
        <v>12055.819199862797</v>
      </c>
      <c r="AE144" s="19">
        <f t="shared" si="129"/>
        <v>-6.7684250081511244E-2</v>
      </c>
      <c r="AF144" s="112">
        <f>AF145+AF146+AF147+AF148</f>
        <v>11291.265337231129</v>
      </c>
      <c r="AG144" s="19">
        <f t="shared" si="130"/>
        <v>-2.9613723089365163E-2</v>
      </c>
      <c r="AH144" s="112">
        <f>AH145+AH146+AH147+AH148</f>
        <v>12631.125249983988</v>
      </c>
      <c r="AI144" s="19">
        <f t="shared" si="131"/>
        <v>4.5878230744845094E-2</v>
      </c>
      <c r="AJ144" s="112">
        <f>AJ145+AJ146+AJ147+AJ148</f>
        <v>11999.948862367877</v>
      </c>
      <c r="AK144" s="19">
        <f t="shared" si="132"/>
        <v>4.461012552273691E-2</v>
      </c>
      <c r="AL144" s="112">
        <f>AL145+AL146+AL147+AL148</f>
        <v>11728.475233277493</v>
      </c>
      <c r="AM144" s="19">
        <f t="shared" si="133"/>
        <v>7.8021136288266346E-2</v>
      </c>
      <c r="AN144" s="112">
        <f>AN145+AN146+AN147+AN148</f>
        <v>12698.624901977382</v>
      </c>
      <c r="AO144" s="19">
        <f t="shared" si="134"/>
        <v>7.810644218868279E-2</v>
      </c>
      <c r="AP144" s="112">
        <f>AP145+AP146+AP147+AP148</f>
        <v>11344.167342283825</v>
      </c>
      <c r="AQ144" s="19">
        <f t="shared" si="135"/>
        <v>0.11629545965388921</v>
      </c>
      <c r="AR144" s="112">
        <f>AR145+AR146+AR147+AR148</f>
        <v>10893.391580027142</v>
      </c>
      <c r="AS144" s="19">
        <f t="shared" si="136"/>
        <v>7.2480655743634603E-2</v>
      </c>
      <c r="AT144" s="112">
        <f t="shared" si="137"/>
        <v>144998.0171364366</v>
      </c>
      <c r="AU144" s="19">
        <f t="shared" si="138"/>
        <v>3.2440487804940243E-2</v>
      </c>
      <c r="AV144" s="20"/>
      <c r="AW144" s="540">
        <f t="shared" si="139"/>
        <v>130284.81816181276</v>
      </c>
      <c r="AX144" s="540">
        <f>AX145+AX146+AX147+AX148</f>
        <v>10721.247483020306</v>
      </c>
      <c r="AY144" s="20"/>
      <c r="AZ144" s="540">
        <f>AZ145+AZ146+AZ147+AZ148</f>
        <v>14810.124983124389</v>
      </c>
      <c r="BA144" s="20"/>
      <c r="BB144" s="540">
        <f>BB145+BB146+BB147+BB148</f>
        <v>11438.194529964114</v>
      </c>
      <c r="BC144" s="20"/>
      <c r="BD144" s="540">
        <f>BD145+BD146+BD147+BD148</f>
        <v>12363.210379546259</v>
      </c>
      <c r="BE144" s="20"/>
      <c r="BF144" s="540">
        <f>BF145+BF146+BF147+BF148</f>
        <v>12931.047449232541</v>
      </c>
      <c r="BG144" s="20"/>
      <c r="BH144" s="540">
        <f>BH145+BH146+BH147+BH148</f>
        <v>11635.846060373511</v>
      </c>
      <c r="BI144" s="20"/>
      <c r="BJ144" s="540">
        <f>BJ145+BJ146+BJ147+BJ148</f>
        <v>12077.051494788695</v>
      </c>
      <c r="BK144" s="20"/>
      <c r="BL144" s="540">
        <f>BL145+BL146+BL147+BL148</f>
        <v>11487.490470536022</v>
      </c>
      <c r="BM144" s="20"/>
      <c r="BN144" s="540">
        <f>BN145+BN146+BN147+BN148</f>
        <v>10879.633838775922</v>
      </c>
      <c r="BO144" s="20"/>
      <c r="BP144" s="540">
        <f>BP145+BP146+BP147+BP148</f>
        <v>11778.637437874577</v>
      </c>
      <c r="BQ144" s="20"/>
      <c r="BR144" s="540">
        <f>BR145+BR146+BR147+BR148</f>
        <v>10162.334034576401</v>
      </c>
      <c r="BS144" s="20"/>
      <c r="BT144" s="540">
        <f>BT145+BT146+BT147+BT148</f>
        <v>10157.19166745614</v>
      </c>
      <c r="BU144" s="20"/>
      <c r="BV144" s="540">
        <f t="shared" si="140"/>
        <v>140442.00982926891</v>
      </c>
      <c r="BW144" s="20"/>
      <c r="BX144" s="22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</row>
    <row r="145" spans="1:89" ht="28.8" customHeight="1">
      <c r="A145" s="597"/>
      <c r="B145" s="17" t="s">
        <v>653</v>
      </c>
      <c r="C145" s="112">
        <f>班线包车!C37</f>
        <v>8460.3268000000007</v>
      </c>
      <c r="D145" s="19">
        <f t="shared" si="115"/>
        <v>-0.21662029734889254</v>
      </c>
      <c r="E145" s="112">
        <f>班线包车!E37</f>
        <v>10893.683499999999</v>
      </c>
      <c r="F145" s="19">
        <f t="shared" si="116"/>
        <v>-0.17177285361880901</v>
      </c>
      <c r="G145" s="112">
        <f>班线包车!G37</f>
        <v>10915.655000000001</v>
      </c>
      <c r="H145" s="19">
        <f t="shared" si="117"/>
        <v>3.1741964119453847E-3</v>
      </c>
      <c r="I145" s="112">
        <f>班线包车!I37</f>
        <v>9181.1169000000009</v>
      </c>
      <c r="J145" s="19">
        <f t="shared" si="118"/>
        <v>-0.17322201140447402</v>
      </c>
      <c r="K145" s="112">
        <f>班线包车!K37</f>
        <v>9903.4410000000007</v>
      </c>
      <c r="L145" s="19">
        <f t="shared" si="119"/>
        <v>-9.1016045068984308E-2</v>
      </c>
      <c r="M145" s="112">
        <f>班线包车!M37</f>
        <v>9184.0432000000001</v>
      </c>
      <c r="N145" s="19">
        <f t="shared" si="120"/>
        <v>-0.10131471343938869</v>
      </c>
      <c r="O145" s="112">
        <f>班线包车!O37</f>
        <v>9351.8498</v>
      </c>
      <c r="P145" s="19">
        <f t="shared" si="121"/>
        <v>-0.13519278071159668</v>
      </c>
      <c r="Q145" s="126"/>
      <c r="R145" s="126"/>
      <c r="S145" s="556">
        <f t="shared" si="122"/>
        <v>67890.116200000004</v>
      </c>
      <c r="T145" s="66">
        <f t="shared" si="123"/>
        <v>-0.22694907746362791</v>
      </c>
      <c r="U145" s="112">
        <f t="shared" si="124"/>
        <v>77866.887699999992</v>
      </c>
      <c r="V145" s="112">
        <f>班线包车!V37</f>
        <v>10799.777899999999</v>
      </c>
      <c r="W145" s="19">
        <f t="shared" si="125"/>
        <v>0.1425069436758517</v>
      </c>
      <c r="X145" s="112">
        <f>班线包车!X37</f>
        <v>13153.014300000001</v>
      </c>
      <c r="Y145" s="19">
        <f t="shared" si="126"/>
        <v>-2.9851774375794005E-2</v>
      </c>
      <c r="Z145" s="112">
        <f>班线包车!Z37</f>
        <v>10881.1162</v>
      </c>
      <c r="AA145" s="19">
        <f t="shared" si="127"/>
        <v>5.9204117794310784E-2</v>
      </c>
      <c r="AB145" s="112">
        <f>班线包车!AB37</f>
        <v>11104.6944</v>
      </c>
      <c r="AC145" s="19">
        <f t="shared" si="128"/>
        <v>-1.2513545076649146E-2</v>
      </c>
      <c r="AD145" s="112">
        <f>班线包车!AD37</f>
        <v>10895.0669</v>
      </c>
      <c r="AE145" s="19">
        <f t="shared" si="129"/>
        <v>-7.7068078030852472E-2</v>
      </c>
      <c r="AF145" s="112">
        <f>班线包车!AF37</f>
        <v>10219.420899999999</v>
      </c>
      <c r="AG145" s="19">
        <f t="shared" si="130"/>
        <v>-2.896276029346645E-2</v>
      </c>
      <c r="AH145" s="112">
        <f>班线包车!AH37</f>
        <v>10813.7971</v>
      </c>
      <c r="AI145" s="19">
        <f t="shared" si="131"/>
        <v>-9.2155494214050115E-3</v>
      </c>
      <c r="AJ145" s="112">
        <f>班线包车!AJ37</f>
        <v>9954.1267000000007</v>
      </c>
      <c r="AK145" s="19">
        <f t="shared" si="132"/>
        <v>-4.1678926727177545E-2</v>
      </c>
      <c r="AL145" s="112">
        <f>班线包车!AL37</f>
        <v>9722.3011000000006</v>
      </c>
      <c r="AM145" s="19">
        <f t="shared" si="133"/>
        <v>-1.3849838081937405E-2</v>
      </c>
      <c r="AN145" s="112">
        <f>班线包车!AN37</f>
        <v>10569.0524</v>
      </c>
      <c r="AO145" s="19">
        <f t="shared" si="134"/>
        <v>-1.4591286303958895E-2</v>
      </c>
      <c r="AP145" s="112">
        <f>班线包车!AP37</f>
        <v>9485.8706000000002</v>
      </c>
      <c r="AQ145" s="19">
        <f t="shared" si="135"/>
        <v>3.8679889273417478E-2</v>
      </c>
      <c r="AR145" s="112">
        <f>班线包车!AR37</f>
        <v>8968.5755000000008</v>
      </c>
      <c r="AS145" s="19">
        <f t="shared" si="136"/>
        <v>-1.1573861817899656E-2</v>
      </c>
      <c r="AT145" s="112">
        <f t="shared" si="137"/>
        <v>126566.81399999998</v>
      </c>
      <c r="AU145" s="19">
        <f t="shared" si="138"/>
        <v>-3.0174813182124449E-3</v>
      </c>
      <c r="AV145" s="20"/>
      <c r="AW145" s="540">
        <f t="shared" si="139"/>
        <v>117876.29089999999</v>
      </c>
      <c r="AX145" s="112">
        <v>9452.7021999999997</v>
      </c>
      <c r="AY145" s="19"/>
      <c r="AZ145" s="112">
        <v>13557.736800000001</v>
      </c>
      <c r="BA145" s="19"/>
      <c r="BB145" s="112">
        <v>10272.9172</v>
      </c>
      <c r="BC145" s="19"/>
      <c r="BD145" s="112">
        <v>11245.4144</v>
      </c>
      <c r="BE145" s="19"/>
      <c r="BF145" s="112">
        <v>11804.843500000001</v>
      </c>
      <c r="BG145" s="19"/>
      <c r="BH145" s="112">
        <v>10524.2317</v>
      </c>
      <c r="BI145" s="19"/>
      <c r="BJ145" s="112">
        <v>10914.3791</v>
      </c>
      <c r="BK145" s="19"/>
      <c r="BL145" s="112">
        <v>10387.047699999999</v>
      </c>
      <c r="BM145" s="19"/>
      <c r="BN145" s="112">
        <v>9858.8444999999992</v>
      </c>
      <c r="BO145" s="19"/>
      <c r="BP145" s="112">
        <v>10725.552</v>
      </c>
      <c r="BQ145" s="19"/>
      <c r="BR145" s="112">
        <v>9132.6218000000008</v>
      </c>
      <c r="BS145" s="19"/>
      <c r="BT145" s="112">
        <v>9073.5920000000006</v>
      </c>
      <c r="BU145" s="19"/>
      <c r="BV145" s="112">
        <f t="shared" si="140"/>
        <v>126949.8829</v>
      </c>
      <c r="BW145" s="19"/>
      <c r="BX145" s="23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18"/>
    </row>
    <row r="146" spans="1:89" ht="28.8" customHeight="1">
      <c r="A146" s="597"/>
      <c r="B146" s="17" t="s">
        <v>654</v>
      </c>
      <c r="C146" s="112">
        <f>公交!C42-公交!C44</f>
        <v>101.48000000000047</v>
      </c>
      <c r="D146" s="19">
        <f t="shared" si="115"/>
        <v>-0.18919782678171471</v>
      </c>
      <c r="E146" s="112">
        <f>公交!E42-公交!E44</f>
        <v>102.01999999999998</v>
      </c>
      <c r="F146" s="19">
        <f t="shared" si="116"/>
        <v>-0.18468792455846006</v>
      </c>
      <c r="G146" s="112">
        <f>公交!G42-公交!G44</f>
        <v>102.57999999999993</v>
      </c>
      <c r="H146" s="19">
        <f t="shared" si="117"/>
        <v>-0.18269460600749143</v>
      </c>
      <c r="I146" s="112">
        <f>公交!I42-公交!I44</f>
        <v>102.81999999999971</v>
      </c>
      <c r="J146" s="19">
        <f t="shared" si="118"/>
        <v>-0.18344980940279232</v>
      </c>
      <c r="K146" s="112">
        <f>公交!K42-公交!K44</f>
        <v>102.86000000000058</v>
      </c>
      <c r="L146" s="19">
        <f t="shared" si="119"/>
        <v>-0.18332671695116531</v>
      </c>
      <c r="M146" s="112">
        <f>公交!M42-公交!M44</f>
        <v>103.05999999999949</v>
      </c>
      <c r="N146" s="19">
        <f t="shared" si="120"/>
        <v>0.13928808313065932</v>
      </c>
      <c r="O146" s="112">
        <f>公交!O42-公交!O44</f>
        <v>103.36999999999989</v>
      </c>
      <c r="P146" s="19">
        <f t="shared" si="121"/>
        <v>7.4867422273056095E-2</v>
      </c>
      <c r="Q146" s="126"/>
      <c r="R146" s="126"/>
      <c r="S146" s="556">
        <f t="shared" si="122"/>
        <v>718.19</v>
      </c>
      <c r="T146" s="66">
        <f t="shared" si="123"/>
        <v>-0.21758976817151743</v>
      </c>
      <c r="U146" s="112">
        <f t="shared" si="124"/>
        <v>814.29999999999927</v>
      </c>
      <c r="V146" s="112">
        <f>公交!V42-公交!V44</f>
        <v>125.15999999999985</v>
      </c>
      <c r="W146" s="19">
        <f t="shared" si="125"/>
        <v>9.3548387096762387E-3</v>
      </c>
      <c r="X146" s="112">
        <f>公交!X42-公交!X44</f>
        <v>125.13000000000011</v>
      </c>
      <c r="Y146" s="19">
        <f t="shared" si="126"/>
        <v>1.2870325400680782E-2</v>
      </c>
      <c r="Z146" s="112">
        <f>公交!Z42-公交!Z44</f>
        <v>125.51000000000022</v>
      </c>
      <c r="AA146" s="19">
        <f t="shared" si="127"/>
        <v>1.5288788221972327E-2</v>
      </c>
      <c r="AB146" s="112">
        <f>公交!AB42-公交!AB44</f>
        <v>125.91999999999916</v>
      </c>
      <c r="AC146" s="19">
        <f t="shared" si="128"/>
        <v>1.7864360197228812E-2</v>
      </c>
      <c r="AD146" s="112">
        <f>公交!AD42-公交!AD44</f>
        <v>125.94999999999982</v>
      </c>
      <c r="AE146" s="19">
        <f t="shared" si="129"/>
        <v>1.9095396067641435E-2</v>
      </c>
      <c r="AF146" s="112">
        <f>公交!AF42-公交!AF44</f>
        <v>90.460000000000036</v>
      </c>
      <c r="AG146" s="19">
        <f t="shared" si="130"/>
        <v>-0.26806375920381875</v>
      </c>
      <c r="AH146" s="112">
        <f>公交!AH42-公交!AH44</f>
        <v>96.170000000000073</v>
      </c>
      <c r="AI146" s="19">
        <f t="shared" si="131"/>
        <v>-0.24637567588747489</v>
      </c>
      <c r="AJ146" s="112">
        <f>公交!AJ42-公交!AJ44</f>
        <v>103.61999999999989</v>
      </c>
      <c r="AK146" s="19">
        <f t="shared" si="132"/>
        <v>-0.18659235418792774</v>
      </c>
      <c r="AL146" s="112">
        <f>公交!AL42-公交!AL44</f>
        <v>103.70000000000073</v>
      </c>
      <c r="AM146" s="19">
        <f t="shared" si="133"/>
        <v>-0.16973578863089889</v>
      </c>
      <c r="AN146" s="112">
        <f>公交!AN42-公交!AN44</f>
        <v>101.05000000000018</v>
      </c>
      <c r="AO146" s="19">
        <f t="shared" si="134"/>
        <v>-0.19256891729923953</v>
      </c>
      <c r="AP146" s="112">
        <f>公交!AP42-公交!AP44</f>
        <v>101.25</v>
      </c>
      <c r="AQ146" s="19">
        <f t="shared" si="135"/>
        <v>-0.18824661268339615</v>
      </c>
      <c r="AR146" s="112">
        <f>公交!AR42-公交!AR44</f>
        <v>101.36999999999989</v>
      </c>
      <c r="AS146" s="19">
        <f t="shared" si="136"/>
        <v>-0.18839071257005691</v>
      </c>
      <c r="AT146" s="112">
        <f t="shared" si="137"/>
        <v>1325.29</v>
      </c>
      <c r="AU146" s="19">
        <f t="shared" si="138"/>
        <v>-0.11454303715433056</v>
      </c>
      <c r="AV146" s="20"/>
      <c r="AW146" s="540">
        <f t="shared" si="139"/>
        <v>1371.8300000000013</v>
      </c>
      <c r="AX146" s="112">
        <v>124</v>
      </c>
      <c r="AY146" s="19"/>
      <c r="AZ146" s="112">
        <v>123.54</v>
      </c>
      <c r="BA146" s="19"/>
      <c r="BB146" s="112">
        <v>123.62</v>
      </c>
      <c r="BC146" s="19"/>
      <c r="BD146" s="112">
        <v>123.71</v>
      </c>
      <c r="BE146" s="19"/>
      <c r="BF146" s="112">
        <v>123.59</v>
      </c>
      <c r="BG146" s="19"/>
      <c r="BH146" s="112">
        <v>123.59</v>
      </c>
      <c r="BI146" s="19"/>
      <c r="BJ146" s="112">
        <v>127.61000000000099</v>
      </c>
      <c r="BK146" s="19"/>
      <c r="BL146" s="112">
        <v>127.39</v>
      </c>
      <c r="BM146" s="19"/>
      <c r="BN146" s="112">
        <v>124.9</v>
      </c>
      <c r="BO146" s="19"/>
      <c r="BP146" s="112">
        <v>125.15</v>
      </c>
      <c r="BQ146" s="19"/>
      <c r="BR146" s="112">
        <v>124.73</v>
      </c>
      <c r="BS146" s="19"/>
      <c r="BT146" s="112">
        <v>124.9</v>
      </c>
      <c r="BU146" s="19"/>
      <c r="BV146" s="112">
        <f t="shared" si="140"/>
        <v>1496.7300000000014</v>
      </c>
      <c r="BW146" s="19"/>
      <c r="BX146" s="23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18"/>
    </row>
    <row r="147" spans="1:89" ht="28.8" customHeight="1">
      <c r="A147" s="597"/>
      <c r="B147" s="17" t="s">
        <v>655</v>
      </c>
      <c r="C147" s="112">
        <f>出租!C42-出租!C44</f>
        <v>1505.33</v>
      </c>
      <c r="D147" s="19">
        <f t="shared" si="115"/>
        <v>0.74448088444913063</v>
      </c>
      <c r="E147" s="112">
        <f>出租!E42-出租!E44</f>
        <v>1560.5100000000002</v>
      </c>
      <c r="F147" s="19">
        <f t="shared" si="116"/>
        <v>0.99852720822714347</v>
      </c>
      <c r="G147" s="112">
        <f>出租!G42-出租!G44</f>
        <v>1249.1899999999996</v>
      </c>
      <c r="H147" s="19">
        <f t="shared" si="117"/>
        <v>0.62729108317592575</v>
      </c>
      <c r="I147" s="112">
        <f>出租!I42-出租!I44</f>
        <v>1111.6400000000003</v>
      </c>
      <c r="J147" s="19">
        <f t="shared" si="118"/>
        <v>0.52509260529565127</v>
      </c>
      <c r="K147" s="112">
        <f>出租!K42-出租!K44</f>
        <v>1122.1999999999998</v>
      </c>
      <c r="L147" s="19">
        <f t="shared" si="119"/>
        <v>0.49030544488711802</v>
      </c>
      <c r="M147" s="112">
        <f>出租!M42-出租!M44</f>
        <v>1138.8200000000002</v>
      </c>
      <c r="N147" s="19">
        <f t="shared" si="120"/>
        <v>0.56390502478748683</v>
      </c>
      <c r="O147" s="112">
        <f>出租!O42-出租!O44</f>
        <v>1094.25</v>
      </c>
      <c r="P147" s="19">
        <f t="shared" si="121"/>
        <v>-0.1954635688552312</v>
      </c>
      <c r="Q147" s="126"/>
      <c r="R147" s="126"/>
      <c r="S147" s="556">
        <f t="shared" si="122"/>
        <v>8781.94</v>
      </c>
      <c r="T147" s="66">
        <f t="shared" si="123"/>
        <v>0.16294597336144268</v>
      </c>
      <c r="U147" s="112">
        <f t="shared" si="124"/>
        <v>5981.58</v>
      </c>
      <c r="V147" s="112">
        <f>出租!V42-出租!V44</f>
        <v>862.91000000000031</v>
      </c>
      <c r="W147" s="19">
        <f t="shared" si="125"/>
        <v>-7.3783073042451242E-2</v>
      </c>
      <c r="X147" s="112">
        <f>出租!X42-出租!X44</f>
        <v>780.82999999999993</v>
      </c>
      <c r="Y147" s="19">
        <f t="shared" si="126"/>
        <v>-0.23055774536854556</v>
      </c>
      <c r="Z147" s="112">
        <f>出租!Z42-出租!Z44</f>
        <v>767.65000000000009</v>
      </c>
      <c r="AA147" s="19">
        <f t="shared" si="127"/>
        <v>-0.11467223324260734</v>
      </c>
      <c r="AB147" s="112">
        <f>出租!AB42-出租!AB44</f>
        <v>728.90000000000009</v>
      </c>
      <c r="AC147" s="19">
        <f t="shared" si="128"/>
        <v>-8.6018808777429401E-2</v>
      </c>
      <c r="AD147" s="112">
        <f>出租!AD42-出租!AD44</f>
        <v>753</v>
      </c>
      <c r="AE147" s="19">
        <f t="shared" si="129"/>
        <v>-5.9631595379331825E-2</v>
      </c>
      <c r="AF147" s="112">
        <f>出租!AF42-出租!AF44</f>
        <v>728.19</v>
      </c>
      <c r="AG147" s="19">
        <f t="shared" si="130"/>
        <v>-9.1012358007739325E-2</v>
      </c>
      <c r="AH147" s="112">
        <f>出租!AH42-出租!AH44</f>
        <v>1360.1</v>
      </c>
      <c r="AI147" s="19">
        <f t="shared" si="131"/>
        <v>0.66574812310933118</v>
      </c>
      <c r="AJ147" s="112">
        <f>出租!AJ42-出租!AJ44</f>
        <v>1569.8800000000006</v>
      </c>
      <c r="AK147" s="19">
        <f t="shared" si="132"/>
        <v>1.0378788862205499</v>
      </c>
      <c r="AL147" s="112">
        <f>出租!AL42-出租!AL44</f>
        <v>1573.3200000000002</v>
      </c>
      <c r="AM147" s="19">
        <f t="shared" si="133"/>
        <v>1.2537818015127207</v>
      </c>
      <c r="AN147" s="112">
        <f>出租!AN42-出租!AN44</f>
        <v>1675.0600000000004</v>
      </c>
      <c r="AO147" s="19">
        <f t="shared" si="134"/>
        <v>1.3458581331839512</v>
      </c>
      <c r="AP147" s="112">
        <f>出租!AP42-出租!AP44</f>
        <v>1457.6100000000001</v>
      </c>
      <c r="AQ147" s="19">
        <f t="shared" si="135"/>
        <v>1.1008474820558645</v>
      </c>
      <c r="AR147" s="112">
        <f>出租!AR42-出租!AR44</f>
        <v>1453.79</v>
      </c>
      <c r="AS147" s="19">
        <f t="shared" si="136"/>
        <v>0.98678474300630015</v>
      </c>
      <c r="AT147" s="112">
        <f t="shared" si="137"/>
        <v>13711.240000000002</v>
      </c>
      <c r="AU147" s="19">
        <f t="shared" si="138"/>
        <v>0.42270856723064898</v>
      </c>
      <c r="AV147" s="20"/>
      <c r="AW147" s="540">
        <f t="shared" si="139"/>
        <v>8905.69</v>
      </c>
      <c r="AX147" s="112">
        <v>931.65</v>
      </c>
      <c r="AY147" s="19"/>
      <c r="AZ147" s="112">
        <v>1014.8</v>
      </c>
      <c r="BA147" s="19"/>
      <c r="BB147" s="112">
        <v>867.08</v>
      </c>
      <c r="BC147" s="19"/>
      <c r="BD147" s="112">
        <v>797.5</v>
      </c>
      <c r="BE147" s="19"/>
      <c r="BF147" s="112">
        <v>800.75</v>
      </c>
      <c r="BG147" s="19"/>
      <c r="BH147" s="112">
        <v>801.1</v>
      </c>
      <c r="BI147" s="19"/>
      <c r="BJ147" s="112">
        <v>816.51</v>
      </c>
      <c r="BK147" s="19"/>
      <c r="BL147" s="112">
        <v>770.35</v>
      </c>
      <c r="BM147" s="19"/>
      <c r="BN147" s="112">
        <v>698.08</v>
      </c>
      <c r="BO147" s="19"/>
      <c r="BP147" s="112">
        <v>714.05</v>
      </c>
      <c r="BQ147" s="19"/>
      <c r="BR147" s="112">
        <v>693.82</v>
      </c>
      <c r="BS147" s="19"/>
      <c r="BT147" s="112">
        <v>731.73</v>
      </c>
      <c r="BU147" s="19"/>
      <c r="BV147" s="112">
        <f t="shared" si="140"/>
        <v>9637.42</v>
      </c>
      <c r="BW147" s="19"/>
      <c r="BX147" s="23"/>
      <c r="BY147" s="24"/>
      <c r="BZ147" s="24"/>
      <c r="CA147" s="24"/>
      <c r="CB147" s="24"/>
      <c r="CC147" s="24"/>
      <c r="CD147" s="24"/>
      <c r="CE147" s="137"/>
      <c r="CF147" s="24"/>
      <c r="CG147" s="137"/>
      <c r="CH147" s="137"/>
      <c r="CI147" s="137"/>
      <c r="CJ147" s="137"/>
      <c r="CK147" s="18"/>
    </row>
    <row r="148" spans="1:89" ht="28.8" customHeight="1">
      <c r="A148" s="598"/>
      <c r="B148" s="17" t="s">
        <v>656</v>
      </c>
      <c r="C148" s="112">
        <f>网约车!C42-网约车!C44</f>
        <v>388.04154811075898</v>
      </c>
      <c r="D148" s="19">
        <f t="shared" si="115"/>
        <v>2.4933286279760378</v>
      </c>
      <c r="E148" s="112">
        <f>网约车!E42-网约车!E44</f>
        <v>393.15734803445395</v>
      </c>
      <c r="F148" s="19">
        <f t="shared" si="116"/>
        <v>1.1148325863021595</v>
      </c>
      <c r="G148" s="112">
        <f>网约车!G42-网约车!G44</f>
        <v>416.62268046850397</v>
      </c>
      <c r="H148" s="19">
        <f t="shared" si="117"/>
        <v>1.0538244915575969</v>
      </c>
      <c r="I148" s="112">
        <f>网约车!I42-网约车!I44</f>
        <v>396.95511126044994</v>
      </c>
      <c r="J148" s="19">
        <f t="shared" si="118"/>
        <v>0.4447916446017528</v>
      </c>
      <c r="K148" s="112">
        <f>网约车!K42-网约车!K44</f>
        <v>417.86528609916297</v>
      </c>
      <c r="L148" s="19">
        <f t="shared" si="119"/>
        <v>0.48283135482787176</v>
      </c>
      <c r="M148" s="112">
        <f>网约车!M42-网约车!M44</f>
        <v>457.48463365832185</v>
      </c>
      <c r="N148" s="19">
        <f t="shared" si="120"/>
        <v>0.80685104562825072</v>
      </c>
      <c r="O148" s="112">
        <f>网约车!O42-网约车!O44</f>
        <v>493.52500774324801</v>
      </c>
      <c r="P148" s="19">
        <f t="shared" si="121"/>
        <v>0.36688510636066018</v>
      </c>
      <c r="Q148" s="126"/>
      <c r="R148" s="126"/>
      <c r="S148" s="556">
        <f t="shared" si="122"/>
        <v>2963.6516153748994</v>
      </c>
      <c r="T148" s="66">
        <f t="shared" si="123"/>
        <v>0.45066290019070321</v>
      </c>
      <c r="U148" s="112">
        <f t="shared" si="124"/>
        <v>1670.6415165028661</v>
      </c>
      <c r="V148" s="112">
        <f>网约车!V42-网约车!V44</f>
        <v>111.080745453823</v>
      </c>
      <c r="W148" s="19">
        <f t="shared" si="125"/>
        <v>-0.47823763928472018</v>
      </c>
      <c r="X148" s="112">
        <f>网约车!X42-网约车!X44</f>
        <v>185.90471443505601</v>
      </c>
      <c r="Y148" s="19">
        <f t="shared" si="126"/>
        <v>0.63005415204463922</v>
      </c>
      <c r="Z148" s="112">
        <f>网约车!Z42-网约车!Z44</f>
        <v>202.85213375391299</v>
      </c>
      <c r="AA148" s="19">
        <f t="shared" si="127"/>
        <v>0.16196148603952354</v>
      </c>
      <c r="AB148" s="112">
        <f>网约车!AB42-网约车!AB44</f>
        <v>274.74903578215805</v>
      </c>
      <c r="AC148" s="19">
        <f t="shared" si="128"/>
        <v>0.39760239471962722</v>
      </c>
      <c r="AD148" s="112">
        <f>网约车!AD42-网约车!AD44</f>
        <v>281.80229986279801</v>
      </c>
      <c r="AE148" s="19">
        <f t="shared" si="129"/>
        <v>0.39600112320288816</v>
      </c>
      <c r="AF148" s="112">
        <f>网约车!AF42-网约车!AF44</f>
        <v>253.19443723112897</v>
      </c>
      <c r="AG148" s="19">
        <f t="shared" si="130"/>
        <v>0.35452884110556204</v>
      </c>
      <c r="AH148" s="112">
        <f>网约车!AH42-网约车!AH44</f>
        <v>361.05814998398898</v>
      </c>
      <c r="AI148" s="19">
        <f t="shared" si="131"/>
        <v>0.6520438969935598</v>
      </c>
      <c r="AJ148" s="112">
        <f>网约车!AJ42-网约车!AJ44</f>
        <v>372.32216236787599</v>
      </c>
      <c r="AK148" s="19">
        <f t="shared" si="132"/>
        <v>0.83678871967715662</v>
      </c>
      <c r="AL148" s="112">
        <f>网约车!AL42-网约车!AL44</f>
        <v>329.15413327749201</v>
      </c>
      <c r="AM148" s="19">
        <f t="shared" si="133"/>
        <v>0.66399693419103656</v>
      </c>
      <c r="AN148" s="112">
        <f>网约车!AN42-网约车!AN44</f>
        <v>353.46250197738203</v>
      </c>
      <c r="AO148" s="19">
        <f t="shared" si="134"/>
        <v>0.65257862101229969</v>
      </c>
      <c r="AP148" s="112">
        <f>网约车!AP42-网约车!AP44</f>
        <v>299.436742283824</v>
      </c>
      <c r="AQ148" s="19">
        <f t="shared" si="135"/>
        <v>0.41804117049862066</v>
      </c>
      <c r="AR148" s="112">
        <f>网约车!AR42-网约车!AR44</f>
        <v>369.65608002713998</v>
      </c>
      <c r="AS148" s="19">
        <f t="shared" si="136"/>
        <v>0.62865850829416647</v>
      </c>
      <c r="AT148" s="112">
        <f t="shared" si="137"/>
        <v>3394.6731364365801</v>
      </c>
      <c r="AU148" s="19">
        <f t="shared" si="138"/>
        <v>0.43965494076701606</v>
      </c>
      <c r="AV148" s="20"/>
      <c r="AW148" s="540">
        <f t="shared" si="139"/>
        <v>2131.0072618127401</v>
      </c>
      <c r="AX148" s="112">
        <v>212.89528302030701</v>
      </c>
      <c r="AY148" s="19"/>
      <c r="AZ148" s="112">
        <v>114.048183124388</v>
      </c>
      <c r="BA148" s="19"/>
      <c r="BB148" s="112">
        <v>174.57732996411301</v>
      </c>
      <c r="BC148" s="19"/>
      <c r="BD148" s="112">
        <v>196.585979546261</v>
      </c>
      <c r="BE148" s="19"/>
      <c r="BF148" s="112">
        <v>201.86394923254099</v>
      </c>
      <c r="BG148" s="19"/>
      <c r="BH148" s="112">
        <v>186.92436037351001</v>
      </c>
      <c r="BI148" s="19"/>
      <c r="BJ148" s="112">
        <v>218.55239478869399</v>
      </c>
      <c r="BK148" s="19"/>
      <c r="BL148" s="112">
        <v>202.70277053602399</v>
      </c>
      <c r="BM148" s="19"/>
      <c r="BN148" s="112">
        <v>197.80933877592301</v>
      </c>
      <c r="BO148" s="19"/>
      <c r="BP148" s="112">
        <v>213.885437874578</v>
      </c>
      <c r="BQ148" s="19"/>
      <c r="BR148" s="112">
        <v>211.162234576401</v>
      </c>
      <c r="BS148" s="19"/>
      <c r="BT148" s="112">
        <v>226.96966745614</v>
      </c>
      <c r="BU148" s="19"/>
      <c r="BV148" s="112">
        <f t="shared" si="140"/>
        <v>2357.9769292688802</v>
      </c>
      <c r="BW148" s="19"/>
      <c r="BX148" s="23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18"/>
    </row>
    <row r="149" spans="1:89" s="13" customFormat="1" ht="28.8" customHeight="1">
      <c r="A149" s="716" t="s">
        <v>102</v>
      </c>
      <c r="B149" s="17" t="s">
        <v>652</v>
      </c>
      <c r="C149" s="112">
        <f>C150+C151+C152+C153</f>
        <v>13827.112283120183</v>
      </c>
      <c r="D149" s="19">
        <f t="shared" si="115"/>
        <v>-1.2851230395035551E-2</v>
      </c>
      <c r="E149" s="112">
        <f>E150+E151+E152+E153</f>
        <v>15512.031999707577</v>
      </c>
      <c r="F149" s="19">
        <f t="shared" si="116"/>
        <v>5.4481986524550496E-3</v>
      </c>
      <c r="G149" s="112">
        <f>G150+G151+G152+G153</f>
        <v>15453.621286035286</v>
      </c>
      <c r="H149" s="19">
        <f t="shared" si="117"/>
        <v>1.0238413253485401E-2</v>
      </c>
      <c r="I149" s="112">
        <f>I150+I151+I152+I153</f>
        <v>15694.918151570464</v>
      </c>
      <c r="J149" s="19">
        <f t="shared" si="118"/>
        <v>8.9043627851577156E-3</v>
      </c>
      <c r="K149" s="112">
        <f>K150+K151+K152+K153</f>
        <v>16006.246442431842</v>
      </c>
      <c r="L149" s="19">
        <f t="shared" si="119"/>
        <v>4.2017563456202334E-2</v>
      </c>
      <c r="M149" s="112">
        <f>M150+M151+M152+M153</f>
        <v>15353.478297866208</v>
      </c>
      <c r="N149" s="19">
        <f t="shared" si="120"/>
        <v>2.2531019712018319E-2</v>
      </c>
      <c r="O149" s="112">
        <f>O150+O151+O152+O153</f>
        <v>14680.582588807909</v>
      </c>
      <c r="P149" s="19">
        <f t="shared" si="121"/>
        <v>2.2313407899382298E-2</v>
      </c>
      <c r="Q149" s="126"/>
      <c r="R149" s="126"/>
      <c r="S149" s="556">
        <f t="shared" si="122"/>
        <v>106527.99104953947</v>
      </c>
      <c r="T149" s="66">
        <f t="shared" si="123"/>
        <v>-0.10868210353368768</v>
      </c>
      <c r="U149" s="112">
        <f t="shared" si="124"/>
        <v>105024.65272782632</v>
      </c>
      <c r="V149" s="112">
        <f>V150+V151+V152+V153</f>
        <v>14007.121022552146</v>
      </c>
      <c r="W149" s="19">
        <f t="shared" si="125"/>
        <v>0.12164392299455717</v>
      </c>
      <c r="X149" s="112">
        <f>X150+X151+X152+X153</f>
        <v>15427.977314492649</v>
      </c>
      <c r="Y149" s="19">
        <f t="shared" si="126"/>
        <v>0.25207412288316622</v>
      </c>
      <c r="Z149" s="112">
        <f>Z150+Z151+Z152+Z153</f>
        <v>15297.004235135651</v>
      </c>
      <c r="AA149" s="19">
        <f t="shared" si="127"/>
        <v>0.25733981073917112</v>
      </c>
      <c r="AB149" s="112">
        <f>AB150+AB151+AB152+AB153</f>
        <v>15556.398337146091</v>
      </c>
      <c r="AC149" s="19">
        <f t="shared" si="128"/>
        <v>0.23296410663266576</v>
      </c>
      <c r="AD149" s="112">
        <f>AD150+AD151+AD152+AD153</f>
        <v>15360.822124093314</v>
      </c>
      <c r="AE149" s="19">
        <f t="shared" si="129"/>
        <v>0.25864637865383644</v>
      </c>
      <c r="AF149" s="112">
        <f>AF150+AF151+AF152+AF153</f>
        <v>15015.171180029631</v>
      </c>
      <c r="AG149" s="19">
        <f t="shared" si="130"/>
        <v>0.28424749193388177</v>
      </c>
      <c r="AH149" s="112">
        <f>AH150+AH151+AH152+AH153</f>
        <v>14360.158514376832</v>
      </c>
      <c r="AI149" s="19">
        <f t="shared" si="131"/>
        <v>0.25209366544210376</v>
      </c>
      <c r="AJ149" s="112">
        <f>AJ150+AJ151+AJ152+AJ153</f>
        <v>14492.739968849701</v>
      </c>
      <c r="AK149" s="19">
        <f t="shared" si="132"/>
        <v>2.4069725180054125E-2</v>
      </c>
      <c r="AL149" s="112">
        <f>AL150+AL151+AL152+AL153</f>
        <v>14820.751709186983</v>
      </c>
      <c r="AM149" s="19">
        <f t="shared" si="133"/>
        <v>-7.2240668947142872E-2</v>
      </c>
      <c r="AN149" s="112">
        <f>AN150+AN151+AN152+AN153</f>
        <v>15858.201191965662</v>
      </c>
      <c r="AO149" s="19">
        <f t="shared" si="134"/>
        <v>-7.1074426930083479E-2</v>
      </c>
      <c r="AP149" s="112">
        <f>AP150+AP151+AP152+AP153</f>
        <v>14768.344535265502</v>
      </c>
      <c r="AQ149" s="19">
        <f t="shared" si="135"/>
        <v>-1.7744390430917689E-2</v>
      </c>
      <c r="AR149" s="112">
        <f>AR150+AR151+AR152+AR153</f>
        <v>14108.110944314507</v>
      </c>
      <c r="AS149" s="19">
        <f t="shared" si="136"/>
        <v>1.539359967553855E-2</v>
      </c>
      <c r="AT149" s="112">
        <f t="shared" si="137"/>
        <v>179072.80107740869</v>
      </c>
      <c r="AU149" s="19">
        <f t="shared" si="138"/>
        <v>0.11165987477030281</v>
      </c>
      <c r="AV149" s="20"/>
      <c r="AW149" s="540">
        <f t="shared" si="139"/>
        <v>147191.73391043593</v>
      </c>
      <c r="AX149" s="540">
        <f>AX150+AX151+AX152+AX153</f>
        <v>12488.028272962092</v>
      </c>
      <c r="AY149" s="20"/>
      <c r="AZ149" s="540">
        <f>AZ150+AZ151+AZ152+AZ153</f>
        <v>12321.936083916869</v>
      </c>
      <c r="BA149" s="20"/>
      <c r="BB149" s="540">
        <f>BB150+BB151+BB152+BB153</f>
        <v>12166.165506318275</v>
      </c>
      <c r="BC149" s="20"/>
      <c r="BD149" s="540">
        <f>BD150+BD151+BD152+BD153</f>
        <v>12617.073160087355</v>
      </c>
      <c r="BE149" s="20"/>
      <c r="BF149" s="540">
        <f>BF150+BF151+BF152+BF153</f>
        <v>12204.239717053981</v>
      </c>
      <c r="BG149" s="20"/>
      <c r="BH149" s="540">
        <f>BH150+BH151+BH152+BH153</f>
        <v>11691.804947517603</v>
      </c>
      <c r="BI149" s="20"/>
      <c r="BJ149" s="540">
        <f>BJ150+BJ151+BJ152+BJ153</f>
        <v>11468.917151103373</v>
      </c>
      <c r="BK149" s="20"/>
      <c r="BL149" s="540">
        <f>BL150+BL151+BL152+BL153</f>
        <v>14152.102745056307</v>
      </c>
      <c r="BM149" s="20"/>
      <c r="BN149" s="540">
        <f>BN150+BN151+BN152+BN153</f>
        <v>15974.780541811228</v>
      </c>
      <c r="BO149" s="20"/>
      <c r="BP149" s="540">
        <f>BP150+BP151+BP152+BP153</f>
        <v>17071.551964661088</v>
      </c>
      <c r="BQ149" s="20"/>
      <c r="BR149" s="540">
        <f>BR150+BR151+BR152+BR153</f>
        <v>15035.133819947749</v>
      </c>
      <c r="BS149" s="20"/>
      <c r="BT149" s="540">
        <f>BT150+BT151+BT152+BT153</f>
        <v>13894.228749149737</v>
      </c>
      <c r="BU149" s="20"/>
      <c r="BV149" s="540">
        <f t="shared" si="140"/>
        <v>161085.96265958567</v>
      </c>
      <c r="BW149" s="20"/>
      <c r="BX149" s="22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</row>
    <row r="150" spans="1:89" ht="28.8" customHeight="1">
      <c r="A150" s="597"/>
      <c r="B150" s="17" t="s">
        <v>653</v>
      </c>
      <c r="C150" s="112">
        <f>班线包车!C39</f>
        <v>7888.0718999999999</v>
      </c>
      <c r="D150" s="19">
        <f t="shared" si="115"/>
        <v>-8.8369013302629695E-2</v>
      </c>
      <c r="E150" s="112">
        <f>班线包车!E39</f>
        <v>9890.8953999999994</v>
      </c>
      <c r="F150" s="19">
        <f t="shared" si="116"/>
        <v>0.11448140291604858</v>
      </c>
      <c r="G150" s="112">
        <f>班线包车!G39</f>
        <v>9258.3636000000006</v>
      </c>
      <c r="H150" s="19">
        <f t="shared" si="117"/>
        <v>6.8712206309178514E-2</v>
      </c>
      <c r="I150" s="112">
        <f>班线包车!I39</f>
        <v>9236.1468000000004</v>
      </c>
      <c r="J150" s="19">
        <f t="shared" si="118"/>
        <v>3.7252874068862685E-3</v>
      </c>
      <c r="K150" s="112">
        <f>班线包车!K39</f>
        <v>9544.8729000000003</v>
      </c>
      <c r="L150" s="19">
        <f t="shared" si="119"/>
        <v>6.2404950639251888E-2</v>
      </c>
      <c r="M150" s="112">
        <f>班线包车!M39</f>
        <v>9053.1280000000006</v>
      </c>
      <c r="N150" s="19">
        <f t="shared" si="120"/>
        <v>5.4127389488042965E-2</v>
      </c>
      <c r="O150" s="112">
        <f>班线包车!O39</f>
        <v>8677.8102999999992</v>
      </c>
      <c r="P150" s="19">
        <f t="shared" si="121"/>
        <v>1.7490764850035312E-2</v>
      </c>
      <c r="Q150" s="126"/>
      <c r="R150" s="126"/>
      <c r="S150" s="556">
        <f t="shared" si="122"/>
        <v>63549.2889</v>
      </c>
      <c r="T150" s="66">
        <f t="shared" si="123"/>
        <v>-9.6769893179571853E-2</v>
      </c>
      <c r="U150" s="112">
        <f t="shared" si="124"/>
        <v>61493.677500000005</v>
      </c>
      <c r="V150" s="112">
        <f>班线包车!V39</f>
        <v>8652.7026999999998</v>
      </c>
      <c r="W150" s="19">
        <f t="shared" si="125"/>
        <v>0.267291043395115</v>
      </c>
      <c r="X150" s="112">
        <f>班线包车!X39</f>
        <v>8874.8860000000004</v>
      </c>
      <c r="Y150" s="19">
        <f t="shared" si="126"/>
        <v>0.22018191131804699</v>
      </c>
      <c r="Z150" s="112">
        <f>班线包车!Z39</f>
        <v>8663.1026999999995</v>
      </c>
      <c r="AA150" s="19">
        <f t="shared" si="127"/>
        <v>0.23894747318278275</v>
      </c>
      <c r="AB150" s="112">
        <f>班线包车!AB39</f>
        <v>9201.8672000000006</v>
      </c>
      <c r="AC150" s="19">
        <f t="shared" si="128"/>
        <v>0.25994049823903609</v>
      </c>
      <c r="AD150" s="112">
        <f>班线包车!AD39</f>
        <v>8984.2134999999998</v>
      </c>
      <c r="AE150" s="19">
        <f t="shared" si="129"/>
        <v>0.24952537175104172</v>
      </c>
      <c r="AF150" s="112">
        <f>班线包车!AF39</f>
        <v>8588.2674999999999</v>
      </c>
      <c r="AG150" s="19">
        <f t="shared" si="130"/>
        <v>0.28076243196385198</v>
      </c>
      <c r="AH150" s="112">
        <f>班线包车!AH39</f>
        <v>8528.6378999999997</v>
      </c>
      <c r="AI150" s="19">
        <f t="shared" si="131"/>
        <v>0.28782565618590183</v>
      </c>
      <c r="AJ150" s="112">
        <f>班线包车!AJ39</f>
        <v>8864.1288000000004</v>
      </c>
      <c r="AK150" s="19">
        <f t="shared" si="132"/>
        <v>-2.4461943662219099E-2</v>
      </c>
      <c r="AL150" s="112">
        <f>班线包车!AL39</f>
        <v>8956.6383000000005</v>
      </c>
      <c r="AM150" s="19">
        <f t="shared" si="133"/>
        <v>-0.16075900508829954</v>
      </c>
      <c r="AN150" s="112">
        <f>班线包车!AN39</f>
        <v>9643.3971000000001</v>
      </c>
      <c r="AO150" s="19">
        <f t="shared" si="134"/>
        <v>-0.16804023810479174</v>
      </c>
      <c r="AP150" s="112">
        <f>班线包车!AP39</f>
        <v>8993.5854999999992</v>
      </c>
      <c r="AQ150" s="19">
        <f t="shared" si="135"/>
        <v>-6.2877376219141468E-2</v>
      </c>
      <c r="AR150" s="112">
        <f>班线包车!AR39</f>
        <v>8330.8369000000002</v>
      </c>
      <c r="AS150" s="19">
        <f t="shared" si="136"/>
        <v>-2.2404519140047818E-2</v>
      </c>
      <c r="AT150" s="112">
        <f t="shared" si="137"/>
        <v>106282.26410000001</v>
      </c>
      <c r="AU150" s="19">
        <f t="shared" si="138"/>
        <v>8.0282993597024177E-2</v>
      </c>
      <c r="AV150" s="20"/>
      <c r="AW150" s="540">
        <f t="shared" si="139"/>
        <v>89861.961300000024</v>
      </c>
      <c r="AX150" s="112">
        <v>6827.7155000000002</v>
      </c>
      <c r="AY150" s="19"/>
      <c r="AZ150" s="112">
        <v>7273.4121999999998</v>
      </c>
      <c r="BA150" s="19"/>
      <c r="BB150" s="112">
        <v>6992.3082999999997</v>
      </c>
      <c r="BC150" s="19"/>
      <c r="BD150" s="112">
        <v>7303.4141</v>
      </c>
      <c r="BE150" s="19"/>
      <c r="BF150" s="112">
        <v>7190.1009000000004</v>
      </c>
      <c r="BG150" s="19"/>
      <c r="BH150" s="112">
        <v>6705.5897999999997</v>
      </c>
      <c r="BI150" s="19"/>
      <c r="BJ150" s="112">
        <v>6622.5096999999996</v>
      </c>
      <c r="BK150" s="19"/>
      <c r="BL150" s="112">
        <v>9086.3997999999992</v>
      </c>
      <c r="BM150" s="19"/>
      <c r="BN150" s="112">
        <v>10672.3079</v>
      </c>
      <c r="BO150" s="19"/>
      <c r="BP150" s="112">
        <v>11591.1821</v>
      </c>
      <c r="BQ150" s="19"/>
      <c r="BR150" s="112">
        <v>9597.0210000000006</v>
      </c>
      <c r="BS150" s="19"/>
      <c r="BT150" s="112">
        <v>8521.7628999999997</v>
      </c>
      <c r="BU150" s="19"/>
      <c r="BV150" s="112">
        <f t="shared" si="140"/>
        <v>98383.724200000026</v>
      </c>
      <c r="BW150" s="19"/>
      <c r="BX150" s="23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18"/>
    </row>
    <row r="151" spans="1:89" ht="28.8" customHeight="1">
      <c r="A151" s="597"/>
      <c r="B151" s="17" t="s">
        <v>654</v>
      </c>
      <c r="C151" s="112">
        <f>公交!C46-公交!C48</f>
        <v>5139.01</v>
      </c>
      <c r="D151" s="19">
        <f t="shared" si="115"/>
        <v>7.2998857892132341E-2</v>
      </c>
      <c r="E151" s="112">
        <f>公交!E46-公交!E48</f>
        <v>4912.0500000000011</v>
      </c>
      <c r="F151" s="19">
        <f t="shared" si="116"/>
        <v>-0.17932528928823199</v>
      </c>
      <c r="G151" s="112">
        <f>公交!G46-公交!G48</f>
        <v>5501.57</v>
      </c>
      <c r="H151" s="19">
        <f t="shared" si="117"/>
        <v>-0.10689958571966607</v>
      </c>
      <c r="I151" s="112">
        <f>公交!I46-公交!I48</f>
        <v>5644.4500000000007</v>
      </c>
      <c r="J151" s="19">
        <f t="shared" si="118"/>
        <v>-3.7794741364026718E-2</v>
      </c>
      <c r="K151" s="112">
        <f>公交!K46-公交!K48</f>
        <v>5668.2500000000009</v>
      </c>
      <c r="L151" s="19">
        <f t="shared" si="119"/>
        <v>-4.0393780102761845E-2</v>
      </c>
      <c r="M151" s="112">
        <f>公交!M46-公交!M48</f>
        <v>5491.85</v>
      </c>
      <c r="N151" s="19">
        <f t="shared" si="120"/>
        <v>-6.8478535578408772E-2</v>
      </c>
      <c r="O151" s="112">
        <f>公交!O46-公交!O48</f>
        <v>5170.6900000000005</v>
      </c>
      <c r="P151" s="19">
        <f t="shared" si="121"/>
        <v>-2.0364974290380311E-2</v>
      </c>
      <c r="Q151" s="126"/>
      <c r="R151" s="126"/>
      <c r="S151" s="556">
        <f t="shared" si="122"/>
        <v>37527.870000000003</v>
      </c>
      <c r="T151" s="66">
        <f t="shared" si="123"/>
        <v>-0.16432677501567095</v>
      </c>
      <c r="U151" s="112">
        <f t="shared" si="124"/>
        <v>39881.609999999993</v>
      </c>
      <c r="V151" s="112">
        <f>公交!V46-公交!V48</f>
        <v>4789.3900000000003</v>
      </c>
      <c r="W151" s="19">
        <f t="shared" si="125"/>
        <v>6.2674731302086562E-2</v>
      </c>
      <c r="X151" s="112">
        <f>公交!X46-公交!X48</f>
        <v>5985.3799999999992</v>
      </c>
      <c r="Y151" s="19">
        <f t="shared" si="126"/>
        <v>0.48970093383509528</v>
      </c>
      <c r="Z151" s="112">
        <f>公交!Z46-公交!Z48</f>
        <v>6160.08</v>
      </c>
      <c r="AA151" s="19">
        <f t="shared" si="127"/>
        <v>0.41827525233920282</v>
      </c>
      <c r="AB151" s="112">
        <f>公交!AB46-公交!AB48</f>
        <v>5866.16</v>
      </c>
      <c r="AC151" s="19">
        <f t="shared" si="128"/>
        <v>0.30413884942787095</v>
      </c>
      <c r="AD151" s="112">
        <f>公交!AD46-公交!AD48</f>
        <v>5906.8499999999995</v>
      </c>
      <c r="AE151" s="19">
        <f t="shared" si="129"/>
        <v>0.32259097382067647</v>
      </c>
      <c r="AF151" s="112">
        <f>公交!AF46-公交!AF48</f>
        <v>5895.57</v>
      </c>
      <c r="AG151" s="19">
        <f t="shared" si="130"/>
        <v>0.33456703768344265</v>
      </c>
      <c r="AH151" s="112">
        <f>公交!AH46-公交!AH48</f>
        <v>5278.18</v>
      </c>
      <c r="AI151" s="19">
        <f t="shared" si="131"/>
        <v>0.23535841257878709</v>
      </c>
      <c r="AJ151" s="112">
        <f>公交!AJ46-公交!AJ48</f>
        <v>5025.74</v>
      </c>
      <c r="AK151" s="19">
        <f t="shared" si="132"/>
        <v>0.10071661979727886</v>
      </c>
      <c r="AL151" s="112">
        <f>公交!AL46-公交!AL48</f>
        <v>5273.1399999999994</v>
      </c>
      <c r="AM151" s="19">
        <f t="shared" si="133"/>
        <v>9.8838675260427999E-2</v>
      </c>
      <c r="AN151" s="112">
        <f>公交!AN46-公交!AN48</f>
        <v>5435.17</v>
      </c>
      <c r="AO151" s="19">
        <f t="shared" si="134"/>
        <v>0.10748932788605559</v>
      </c>
      <c r="AP151" s="112">
        <f>公交!AP46-公交!AP48</f>
        <v>5196.3899999999994</v>
      </c>
      <c r="AQ151" s="19">
        <f t="shared" si="135"/>
        <v>8.4076371996378185E-2</v>
      </c>
      <c r="AR151" s="112">
        <f>公交!AR46-公交!AR48</f>
        <v>5050</v>
      </c>
      <c r="AS151" s="19">
        <f t="shared" si="136"/>
        <v>5.7494178546898311E-2</v>
      </c>
      <c r="AT151" s="112">
        <f t="shared" si="137"/>
        <v>65862.049999999988</v>
      </c>
      <c r="AU151" s="19">
        <f t="shared" si="138"/>
        <v>0.21150763993112287</v>
      </c>
      <c r="AV151" s="20"/>
      <c r="AW151" s="540">
        <f t="shared" si="139"/>
        <v>49588.27</v>
      </c>
      <c r="AX151" s="112">
        <v>4506.92</v>
      </c>
      <c r="AY151" s="19"/>
      <c r="AZ151" s="112">
        <v>4017.84</v>
      </c>
      <c r="BA151" s="19"/>
      <c r="BB151" s="112">
        <v>4343.3599999999997</v>
      </c>
      <c r="BC151" s="19"/>
      <c r="BD151" s="112">
        <v>4498.1099999999997</v>
      </c>
      <c r="BE151" s="19"/>
      <c r="BF151" s="112">
        <v>4466.12</v>
      </c>
      <c r="BG151" s="19"/>
      <c r="BH151" s="112">
        <v>4417.59</v>
      </c>
      <c r="BI151" s="19"/>
      <c r="BJ151" s="112">
        <v>4272.59</v>
      </c>
      <c r="BK151" s="19"/>
      <c r="BL151" s="112">
        <v>4565.88</v>
      </c>
      <c r="BM151" s="19"/>
      <c r="BN151" s="112">
        <v>4798.83</v>
      </c>
      <c r="BO151" s="19"/>
      <c r="BP151" s="112">
        <v>4907.6499999999996</v>
      </c>
      <c r="BQ151" s="19"/>
      <c r="BR151" s="112">
        <v>4793.38</v>
      </c>
      <c r="BS151" s="19"/>
      <c r="BT151" s="112">
        <v>4775.4399999999996</v>
      </c>
      <c r="BU151" s="19"/>
      <c r="BV151" s="112">
        <f t="shared" si="140"/>
        <v>54363.71</v>
      </c>
      <c r="BW151" s="19"/>
      <c r="BX151" s="23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18"/>
    </row>
    <row r="152" spans="1:89" ht="28.8" customHeight="1">
      <c r="A152" s="597"/>
      <c r="B152" s="17" t="s">
        <v>655</v>
      </c>
      <c r="C152" s="112">
        <f>出租!C46-出租!C48</f>
        <v>502.62000000000012</v>
      </c>
      <c r="D152" s="19">
        <f t="shared" si="115"/>
        <v>9.8646964960982464E-2</v>
      </c>
      <c r="E152" s="112">
        <f>出租!E46-出租!E48</f>
        <v>430.92000000000007</v>
      </c>
      <c r="F152" s="19">
        <f t="shared" si="116"/>
        <v>-3.6791988913227214E-2</v>
      </c>
      <c r="G152" s="112">
        <f>出租!G46-出租!G48</f>
        <v>409.58999999999992</v>
      </c>
      <c r="H152" s="19">
        <f t="shared" si="117"/>
        <v>0.15163358263510118</v>
      </c>
      <c r="I152" s="112">
        <f>出租!I46-出租!I48</f>
        <v>506.64999999999986</v>
      </c>
      <c r="J152" s="19">
        <f t="shared" si="118"/>
        <v>0.44624914364010038</v>
      </c>
      <c r="K152" s="112">
        <f>出租!K46-出租!K48</f>
        <v>480.17000000000007</v>
      </c>
      <c r="L152" s="19">
        <f t="shared" si="119"/>
        <v>0.51497081558605573</v>
      </c>
      <c r="M152" s="112">
        <f>出租!M46-出租!M48</f>
        <v>481.46000000000004</v>
      </c>
      <c r="N152" s="19">
        <f t="shared" si="120"/>
        <v>0.28000212686765535</v>
      </c>
      <c r="O152" s="112">
        <f>出租!O46-出租!O48</f>
        <v>479.25</v>
      </c>
      <c r="P152" s="19">
        <f t="shared" si="121"/>
        <v>0.24106587942821678</v>
      </c>
      <c r="Q152" s="126"/>
      <c r="R152" s="126"/>
      <c r="S152" s="556">
        <f t="shared" si="122"/>
        <v>3290.66</v>
      </c>
      <c r="T152" s="66">
        <f t="shared" si="123"/>
        <v>5.7372650709647255E-2</v>
      </c>
      <c r="U152" s="112">
        <f t="shared" si="124"/>
        <v>2690.0999999999995</v>
      </c>
      <c r="V152" s="112">
        <f>出租!V46-出租!V48</f>
        <v>457.49000000000024</v>
      </c>
      <c r="W152" s="19">
        <f t="shared" si="125"/>
        <v>-0.48480855855855831</v>
      </c>
      <c r="X152" s="112">
        <f>出租!X46-出租!X48</f>
        <v>447.37999999999965</v>
      </c>
      <c r="Y152" s="19">
        <f t="shared" si="126"/>
        <v>-0.46884646435864596</v>
      </c>
      <c r="Z152" s="112">
        <f>出租!Z46-出租!Z48</f>
        <v>355.65999999999985</v>
      </c>
      <c r="AA152" s="19">
        <f t="shared" si="127"/>
        <v>-0.45908869692176679</v>
      </c>
      <c r="AB152" s="112">
        <f>出租!AB46-出租!AB48</f>
        <v>350.31999999999994</v>
      </c>
      <c r="AC152" s="19">
        <f t="shared" si="128"/>
        <v>-0.4403833865814698</v>
      </c>
      <c r="AD152" s="112">
        <f>出租!AD46-出租!AD48</f>
        <v>316.94999999999982</v>
      </c>
      <c r="AE152" s="19">
        <f t="shared" si="129"/>
        <v>-0.13467838811837984</v>
      </c>
      <c r="AF152" s="112">
        <f>出租!AF46-出租!AF48</f>
        <v>376.1400000000001</v>
      </c>
      <c r="AG152" s="19">
        <f t="shared" si="130"/>
        <v>-7.4549749040448532E-2</v>
      </c>
      <c r="AH152" s="112">
        <f>出租!AH46-出租!AH48</f>
        <v>386.15999999999985</v>
      </c>
      <c r="AI152" s="19">
        <f t="shared" si="131"/>
        <v>-2.9773121278360182E-2</v>
      </c>
      <c r="AJ152" s="112">
        <f>出租!AJ46-出租!AJ48</f>
        <v>422.01</v>
      </c>
      <c r="AK152" s="19">
        <f t="shared" si="132"/>
        <v>0.22845166361016522</v>
      </c>
      <c r="AL152" s="112">
        <f>出租!AL46-出租!AL48</f>
        <v>429.95000000000005</v>
      </c>
      <c r="AM152" s="19">
        <f t="shared" si="133"/>
        <v>0.24148186648186654</v>
      </c>
      <c r="AN152" s="112">
        <f>出租!AN46-出租!AN48</f>
        <v>571.04999999999995</v>
      </c>
      <c r="AO152" s="19">
        <f t="shared" si="134"/>
        <v>0.43848556602347699</v>
      </c>
      <c r="AP152" s="112">
        <f>出租!AP46-出租!AP48</f>
        <v>419.81000000000017</v>
      </c>
      <c r="AQ152" s="19">
        <f t="shared" si="135"/>
        <v>-6.2002859951737932E-2</v>
      </c>
      <c r="AR152" s="112">
        <f>出租!AR46-出租!AR48</f>
        <v>499.03999999999996</v>
      </c>
      <c r="AS152" s="19">
        <f t="shared" si="136"/>
        <v>0.28169303472364882</v>
      </c>
      <c r="AT152" s="112">
        <f t="shared" si="137"/>
        <v>5031.96</v>
      </c>
      <c r="AU152" s="19">
        <f t="shared" si="138"/>
        <v>-0.17620672267806958</v>
      </c>
      <c r="AV152" s="20"/>
      <c r="AW152" s="540">
        <f t="shared" si="139"/>
        <v>5718.9199999999992</v>
      </c>
      <c r="AX152" s="112">
        <v>888</v>
      </c>
      <c r="AY152" s="19"/>
      <c r="AZ152" s="112">
        <v>842.28</v>
      </c>
      <c r="BA152" s="19"/>
      <c r="BB152" s="112">
        <v>657.52</v>
      </c>
      <c r="BC152" s="19"/>
      <c r="BD152" s="112">
        <v>626</v>
      </c>
      <c r="BE152" s="19"/>
      <c r="BF152" s="112">
        <v>366.28</v>
      </c>
      <c r="BG152" s="19"/>
      <c r="BH152" s="112">
        <v>406.44</v>
      </c>
      <c r="BI152" s="19"/>
      <c r="BJ152" s="112">
        <v>398.01</v>
      </c>
      <c r="BK152" s="19"/>
      <c r="BL152" s="112">
        <v>343.53</v>
      </c>
      <c r="BM152" s="19"/>
      <c r="BN152" s="112">
        <v>346.32</v>
      </c>
      <c r="BO152" s="19"/>
      <c r="BP152" s="112">
        <v>396.98</v>
      </c>
      <c r="BQ152" s="19"/>
      <c r="BR152" s="112">
        <v>447.56</v>
      </c>
      <c r="BS152" s="19"/>
      <c r="BT152" s="112">
        <v>389.36</v>
      </c>
      <c r="BU152" s="19"/>
      <c r="BV152" s="112">
        <f t="shared" si="140"/>
        <v>6108.2799999999988</v>
      </c>
      <c r="BW152" s="19"/>
      <c r="BX152" s="23"/>
      <c r="BY152" s="27"/>
      <c r="BZ152" s="27"/>
      <c r="CA152" s="27"/>
      <c r="CB152" s="27"/>
      <c r="CC152" s="27"/>
      <c r="CD152" s="27"/>
      <c r="CE152" s="108"/>
      <c r="CF152" s="27"/>
      <c r="CG152" s="108"/>
      <c r="CH152" s="108"/>
      <c r="CI152" s="108"/>
      <c r="CJ152" s="108"/>
      <c r="CK152" s="18"/>
    </row>
    <row r="153" spans="1:89" ht="28.8" customHeight="1">
      <c r="A153" s="598"/>
      <c r="B153" s="17" t="s">
        <v>656</v>
      </c>
      <c r="C153" s="112">
        <f>网约车!C46-网约车!C48</f>
        <v>297.41038312018105</v>
      </c>
      <c r="D153" s="19">
        <f t="shared" si="115"/>
        <v>1.7656223015378321</v>
      </c>
      <c r="E153" s="112">
        <f>网约车!E46-网约车!E48</f>
        <v>278.16659970757598</v>
      </c>
      <c r="F153" s="19">
        <f t="shared" si="116"/>
        <v>1.3116725756749252</v>
      </c>
      <c r="G153" s="112">
        <f>网约车!G46-网约车!G48</f>
        <v>284.09768603528494</v>
      </c>
      <c r="H153" s="19">
        <f t="shared" si="117"/>
        <v>1.4043161398430737</v>
      </c>
      <c r="I153" s="112">
        <f>网约车!I46-网约车!I48</f>
        <v>307.67135157046403</v>
      </c>
      <c r="J153" s="19">
        <f t="shared" si="118"/>
        <v>1.2286766913399227</v>
      </c>
      <c r="K153" s="112">
        <f>网约车!K46-网约车!K48</f>
        <v>312.95354243184102</v>
      </c>
      <c r="L153" s="19">
        <f t="shared" si="119"/>
        <v>1.0480096872067444</v>
      </c>
      <c r="M153" s="112">
        <f>网约车!M46-网约车!M48</f>
        <v>327.04029786620504</v>
      </c>
      <c r="N153" s="19">
        <f t="shared" si="120"/>
        <v>1.1073042265881017</v>
      </c>
      <c r="O153" s="112">
        <f>网约车!O46-网约车!O48</f>
        <v>352.83228880790898</v>
      </c>
      <c r="P153" s="19">
        <f t="shared" si="121"/>
        <v>1.1104856572222701</v>
      </c>
      <c r="Q153" s="126"/>
      <c r="R153" s="126"/>
      <c r="S153" s="556">
        <f t="shared" si="122"/>
        <v>2160.1721495394613</v>
      </c>
      <c r="T153" s="66">
        <f t="shared" si="123"/>
        <v>0.89467777944387228</v>
      </c>
      <c r="U153" s="112">
        <f t="shared" si="124"/>
        <v>959.26522782631696</v>
      </c>
      <c r="V153" s="112">
        <f>网约车!V46-网约车!V48</f>
        <v>107.53832255214502</v>
      </c>
      <c r="W153" s="19">
        <f t="shared" si="125"/>
        <v>-0.59479558786815223</v>
      </c>
      <c r="X153" s="112">
        <f>网约车!X46-网约车!X48</f>
        <v>120.33131449265099</v>
      </c>
      <c r="Y153" s="19">
        <f t="shared" si="126"/>
        <v>-0.36131192207404217</v>
      </c>
      <c r="Z153" s="112">
        <f>网约车!Z46-网约车!Z48</f>
        <v>118.161535135653</v>
      </c>
      <c r="AA153" s="19">
        <f t="shared" si="127"/>
        <v>-0.31689534331918168</v>
      </c>
      <c r="AB153" s="112">
        <f>网约车!AB46-网约车!AB48</f>
        <v>138.05113714609101</v>
      </c>
      <c r="AC153" s="19">
        <f t="shared" si="128"/>
        <v>-0.27168651175337688</v>
      </c>
      <c r="AD153" s="112">
        <f>网约车!AD46-网约车!AD48</f>
        <v>152.80862409331402</v>
      </c>
      <c r="AE153" s="19">
        <f t="shared" si="129"/>
        <v>-0.15918554676226548</v>
      </c>
      <c r="AF153" s="112">
        <f>网约车!AF46-网约车!AF48</f>
        <v>155.19368002963202</v>
      </c>
      <c r="AG153" s="19">
        <f t="shared" si="130"/>
        <v>-4.3107939259426797E-2</v>
      </c>
      <c r="AH153" s="112">
        <f>网约车!AH46-网约车!AH48</f>
        <v>167.18061437683096</v>
      </c>
      <c r="AI153" s="19">
        <f t="shared" si="131"/>
        <v>-4.9069801492483744E-2</v>
      </c>
      <c r="AJ153" s="112">
        <f>网约车!AJ46-网约车!AJ48</f>
        <v>180.86116884970099</v>
      </c>
      <c r="AK153" s="19">
        <f t="shared" si="132"/>
        <v>0.15719342792180457</v>
      </c>
      <c r="AL153" s="112">
        <f>网约车!AL46-网约车!AL48</f>
        <v>161.02340918698204</v>
      </c>
      <c r="AM153" s="19">
        <f t="shared" si="133"/>
        <v>2.3523425065506975E-2</v>
      </c>
      <c r="AN153" s="112">
        <f>网约车!AN46-网约车!AN48</f>
        <v>208.58409196566203</v>
      </c>
      <c r="AO153" s="19">
        <f t="shared" si="134"/>
        <v>0.18689116079560253</v>
      </c>
      <c r="AP153" s="112">
        <f>网约车!AP46-网约车!AP48</f>
        <v>158.55903526550304</v>
      </c>
      <c r="AQ153" s="19">
        <f t="shared" si="135"/>
        <v>-0.19583725937721563</v>
      </c>
      <c r="AR153" s="112">
        <f>网约车!AR46-网约车!AR48</f>
        <v>228.234044314507</v>
      </c>
      <c r="AS153" s="19">
        <f t="shared" si="136"/>
        <v>9.9044668389073776E-2</v>
      </c>
      <c r="AT153" s="112">
        <f t="shared" si="137"/>
        <v>1896.5269774086721</v>
      </c>
      <c r="AU153" s="19">
        <f t="shared" si="138"/>
        <v>-0.14963421709479918</v>
      </c>
      <c r="AV153" s="20"/>
      <c r="AW153" s="540">
        <f t="shared" si="139"/>
        <v>2022.5826104359173</v>
      </c>
      <c r="AX153" s="112">
        <v>265.39277296209099</v>
      </c>
      <c r="AY153" s="19"/>
      <c r="AZ153" s="112">
        <v>188.40388391687</v>
      </c>
      <c r="BA153" s="19"/>
      <c r="BB153" s="112">
        <v>172.97720631827599</v>
      </c>
      <c r="BC153" s="19"/>
      <c r="BD153" s="112">
        <v>189.549060087356</v>
      </c>
      <c r="BE153" s="19"/>
      <c r="BF153" s="112">
        <v>181.73881705397901</v>
      </c>
      <c r="BG153" s="19"/>
      <c r="BH153" s="112">
        <v>162.18514751760199</v>
      </c>
      <c r="BI153" s="19"/>
      <c r="BJ153" s="112">
        <v>175.80745110337301</v>
      </c>
      <c r="BK153" s="19"/>
      <c r="BL153" s="112">
        <v>156.292945056306</v>
      </c>
      <c r="BM153" s="19"/>
      <c r="BN153" s="112">
        <v>157.32264181122801</v>
      </c>
      <c r="BO153" s="19"/>
      <c r="BP153" s="112">
        <v>175.739864661089</v>
      </c>
      <c r="BQ153" s="19"/>
      <c r="BR153" s="112">
        <v>197.172819947747</v>
      </c>
      <c r="BS153" s="19"/>
      <c r="BT153" s="112">
        <v>207.665849149736</v>
      </c>
      <c r="BU153" s="19"/>
      <c r="BV153" s="112">
        <f t="shared" si="140"/>
        <v>2230.2484595856531</v>
      </c>
      <c r="BW153" s="19"/>
      <c r="BX153" s="23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18"/>
    </row>
    <row r="154" spans="1:89" s="13" customFormat="1" ht="28.8" customHeight="1">
      <c r="A154" s="716" t="s">
        <v>103</v>
      </c>
      <c r="B154" s="17" t="s">
        <v>652</v>
      </c>
      <c r="C154" s="112">
        <f>C155+C156+C157+C158</f>
        <v>9673.8610108302801</v>
      </c>
      <c r="D154" s="19">
        <f t="shared" si="115"/>
        <v>-0.18613248378419511</v>
      </c>
      <c r="E154" s="112">
        <f>E155+E156+E157+E158</f>
        <v>10892.929130884959</v>
      </c>
      <c r="F154" s="19">
        <f t="shared" si="116"/>
        <v>-7.8770530060107369E-2</v>
      </c>
      <c r="G154" s="112">
        <f>G155+G156+G157+G158</f>
        <v>11678.965485704293</v>
      </c>
      <c r="H154" s="19">
        <f t="shared" si="117"/>
        <v>-7.0122910636083113E-2</v>
      </c>
      <c r="I154" s="112">
        <f>I155+I156+I157+I158</f>
        <v>12396.980946892303</v>
      </c>
      <c r="J154" s="19">
        <f t="shared" si="118"/>
        <v>-4.4645774352840006E-2</v>
      </c>
      <c r="K154" s="112">
        <f>K155+K156+K157+K158</f>
        <v>12306.030129602004</v>
      </c>
      <c r="L154" s="19">
        <f t="shared" si="119"/>
        <v>-2.243303241454353E-2</v>
      </c>
      <c r="M154" s="112">
        <f>M155+M156+M157+M158</f>
        <v>11177.829178356815</v>
      </c>
      <c r="N154" s="19">
        <f t="shared" si="120"/>
        <v>-8.6261416397786728E-2</v>
      </c>
      <c r="O154" s="112">
        <f>O155+O156+O157+O158</f>
        <v>10111.340166981412</v>
      </c>
      <c r="P154" s="19">
        <f t="shared" si="121"/>
        <v>7.6176855128458065E-3</v>
      </c>
      <c r="Q154" s="126"/>
      <c r="R154" s="126"/>
      <c r="S154" s="556">
        <f t="shared" si="122"/>
        <v>78237.936049252079</v>
      </c>
      <c r="T154" s="66">
        <f t="shared" si="123"/>
        <v>-0.16450742471538893</v>
      </c>
      <c r="U154" s="112">
        <f t="shared" si="124"/>
        <v>84103.024731996455</v>
      </c>
      <c r="V154" s="112">
        <f>V155+V156+V157+V158</f>
        <v>11886.284706152544</v>
      </c>
      <c r="W154" s="19">
        <f t="shared" si="125"/>
        <v>0.19396779800022013</v>
      </c>
      <c r="X154" s="112">
        <f>X155+X156+X157+X158</f>
        <v>11824.33854574332</v>
      </c>
      <c r="Y154" s="19">
        <f t="shared" si="126"/>
        <v>0.31632175111242167</v>
      </c>
      <c r="Z154" s="112">
        <f>Z155+Z156+Z157+Z158</f>
        <v>12559.68731705531</v>
      </c>
      <c r="AA154" s="19">
        <f t="shared" si="127"/>
        <v>0.33714068844719502</v>
      </c>
      <c r="AB154" s="112">
        <f>AB155+AB156+AB157+AB158</f>
        <v>12976.318745536033</v>
      </c>
      <c r="AC154" s="19">
        <f t="shared" si="128"/>
        <v>0.26988649467974368</v>
      </c>
      <c r="AD154" s="112">
        <f>AD155+AD156+AD157+AD158</f>
        <v>12588.426714128147</v>
      </c>
      <c r="AE154" s="19">
        <f t="shared" si="129"/>
        <v>0.2137301181503366</v>
      </c>
      <c r="AF154" s="112">
        <f>AF155+AF156+AF157+AF158</f>
        <v>12233.071229509302</v>
      </c>
      <c r="AG154" s="19">
        <f t="shared" si="130"/>
        <v>0.25477723558521137</v>
      </c>
      <c r="AH154" s="112">
        <f>AH155+AH156+AH157+AH158</f>
        <v>10034.897473871806</v>
      </c>
      <c r="AI154" s="19">
        <f t="shared" si="131"/>
        <v>6.087349304075973E-2</v>
      </c>
      <c r="AJ154" s="112">
        <f>AJ155+AJ156+AJ157+AJ158</f>
        <v>9539.8613494271594</v>
      </c>
      <c r="AK154" s="19">
        <f t="shared" si="132"/>
        <v>-2.0418400379511592E-2</v>
      </c>
      <c r="AL154" s="112">
        <f>AL155+AL156+AL157+AL158</f>
        <v>10038.978761229135</v>
      </c>
      <c r="AM154" s="19">
        <f t="shared" si="133"/>
        <v>2.3898441059369002E-3</v>
      </c>
      <c r="AN154" s="112">
        <f>AN155+AN156+AN157+AN158</f>
        <v>10727.078061580401</v>
      </c>
      <c r="AO154" s="19">
        <f t="shared" si="134"/>
        <v>-0.12994867571922053</v>
      </c>
      <c r="AP154" s="112">
        <f>AP155+AP156+AP157+AP158</f>
        <v>10482.821683466504</v>
      </c>
      <c r="AQ154" s="19">
        <f t="shared" si="135"/>
        <v>-0.13274274055260282</v>
      </c>
      <c r="AR154" s="112">
        <f>AR155+AR156+AR157+AR158</f>
        <v>9906.6465631346491</v>
      </c>
      <c r="AS154" s="19">
        <f t="shared" si="136"/>
        <v>-0.12824439547154809</v>
      </c>
      <c r="AT154" s="112">
        <f t="shared" si="137"/>
        <v>134798.41115083429</v>
      </c>
      <c r="AU154" s="19">
        <f t="shared" si="138"/>
        <v>9.0038542217740769E-2</v>
      </c>
      <c r="AV154" s="20"/>
      <c r="AW154" s="540">
        <f t="shared" si="139"/>
        <v>112299.87616783152</v>
      </c>
      <c r="AX154" s="540">
        <f>AX155+AX156+AX157+AX158</f>
        <v>9955.2808091314637</v>
      </c>
      <c r="AY154" s="20"/>
      <c r="AZ154" s="540">
        <f>AZ155+AZ156+AZ157+AZ158</f>
        <v>8982.8634494192538</v>
      </c>
      <c r="BA154" s="20"/>
      <c r="BB154" s="540">
        <f>BB155+BB156+BB157+BB158</f>
        <v>9392.9437833805805</v>
      </c>
      <c r="BC154" s="20"/>
      <c r="BD154" s="540">
        <f>BD155+BD156+BD157+BD158</f>
        <v>10218.487085185176</v>
      </c>
      <c r="BE154" s="20"/>
      <c r="BF154" s="540">
        <f>BF155+BF156+BF157+BF158</f>
        <v>10371.685208992156</v>
      </c>
      <c r="BG154" s="20"/>
      <c r="BH154" s="540">
        <f>BH155+BH156+BH157+BH158</f>
        <v>9749.1976125977144</v>
      </c>
      <c r="BI154" s="20"/>
      <c r="BJ154" s="540">
        <f>BJ155+BJ156+BJ157+BJ158</f>
        <v>9459.0896461264074</v>
      </c>
      <c r="BK154" s="20"/>
      <c r="BL154" s="540">
        <f>BL155+BL156+BL157+BL158</f>
        <v>9738.7102341684586</v>
      </c>
      <c r="BM154" s="20"/>
      <c r="BN154" s="540">
        <f>BN155+BN156+BN157+BN158</f>
        <v>10015.044366479207</v>
      </c>
      <c r="BO154" s="20"/>
      <c r="BP154" s="540">
        <f>BP155+BP156+BP157+BP158</f>
        <v>12329.247438877068</v>
      </c>
      <c r="BQ154" s="20"/>
      <c r="BR154" s="540">
        <f>BR155+BR156+BR157+BR158</f>
        <v>12087.326533474041</v>
      </c>
      <c r="BS154" s="20"/>
      <c r="BT154" s="540">
        <f>BT155+BT156+BT157+BT158</f>
        <v>11364.018208398362</v>
      </c>
      <c r="BU154" s="20"/>
      <c r="BV154" s="540">
        <f t="shared" si="140"/>
        <v>123663.89437622989</v>
      </c>
      <c r="BW154" s="20"/>
      <c r="BX154" s="22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</row>
    <row r="155" spans="1:89" ht="28.8" customHeight="1">
      <c r="A155" s="597"/>
      <c r="B155" s="17" t="s">
        <v>653</v>
      </c>
      <c r="C155" s="112">
        <f>班线包车!C43</f>
        <v>4330.6841000000004</v>
      </c>
      <c r="D155" s="19">
        <f t="shared" si="115"/>
        <v>-0.18090955630524641</v>
      </c>
      <c r="E155" s="112">
        <f>班线包车!E43</f>
        <v>5973.8076000000001</v>
      </c>
      <c r="F155" s="19">
        <f t="shared" si="116"/>
        <v>3.8153527310590851E-2</v>
      </c>
      <c r="G155" s="112">
        <f>班线包车!G43</f>
        <v>6126.3787000000002</v>
      </c>
      <c r="H155" s="19">
        <f t="shared" si="117"/>
        <v>-2.3376198028723927E-3</v>
      </c>
      <c r="I155" s="112">
        <f>班线包车!I43</f>
        <v>6709.8014999999996</v>
      </c>
      <c r="J155" s="19">
        <f t="shared" si="118"/>
        <v>6.5298625057295112E-2</v>
      </c>
      <c r="K155" s="112">
        <f>班线包车!K43</f>
        <v>6422.9636</v>
      </c>
      <c r="L155" s="19">
        <f t="shared" si="119"/>
        <v>7.9139839859310168E-2</v>
      </c>
      <c r="M155" s="112">
        <f>班线包车!M43</f>
        <v>5719.9664000000002</v>
      </c>
      <c r="N155" s="19">
        <f t="shared" si="120"/>
        <v>-1.5465645315284382E-2</v>
      </c>
      <c r="O155" s="112">
        <f>班线包车!O43</f>
        <v>5215.5596999999998</v>
      </c>
      <c r="P155" s="19">
        <f t="shared" si="121"/>
        <v>-1.4609915542695973E-5</v>
      </c>
      <c r="Q155" s="126"/>
      <c r="R155" s="126"/>
      <c r="S155" s="556">
        <f t="shared" si="122"/>
        <v>40499.161599999999</v>
      </c>
      <c r="T155" s="66">
        <f t="shared" si="123"/>
        <v>-0.11129069018688142</v>
      </c>
      <c r="U155" s="112">
        <f t="shared" si="124"/>
        <v>40458.083100000003</v>
      </c>
      <c r="V155" s="112">
        <f>班线包车!V43</f>
        <v>5287.1867000000002</v>
      </c>
      <c r="W155" s="19">
        <f t="shared" si="125"/>
        <v>0.41869735767489114</v>
      </c>
      <c r="X155" s="112">
        <f>班线包车!X43</f>
        <v>5754.2622000000001</v>
      </c>
      <c r="Y155" s="19">
        <f t="shared" si="126"/>
        <v>0.37710533873237395</v>
      </c>
      <c r="Z155" s="112">
        <f>班线包车!Z43</f>
        <v>6140.7334000000001</v>
      </c>
      <c r="AA155" s="19">
        <f t="shared" si="127"/>
        <v>0.35169465316289816</v>
      </c>
      <c r="AB155" s="112">
        <f>班线包车!AB43</f>
        <v>6298.5169999999998</v>
      </c>
      <c r="AC155" s="19">
        <f t="shared" si="128"/>
        <v>0.32306859499253959</v>
      </c>
      <c r="AD155" s="112">
        <f>班线包车!AD43</f>
        <v>5951.9288999999999</v>
      </c>
      <c r="AE155" s="19">
        <f t="shared" si="129"/>
        <v>0.22150897359081223</v>
      </c>
      <c r="AF155" s="112">
        <f>班线包车!AF43</f>
        <v>5809.8190000000004</v>
      </c>
      <c r="AG155" s="19">
        <f t="shared" si="130"/>
        <v>0.30895355050518081</v>
      </c>
      <c r="AH155" s="112">
        <f>班线包车!AH43</f>
        <v>5215.6359000000002</v>
      </c>
      <c r="AI155" s="19">
        <f t="shared" si="131"/>
        <v>0.17415842240803658</v>
      </c>
      <c r="AJ155" s="112">
        <f>班线包车!AJ43</f>
        <v>5112.6801999999998</v>
      </c>
      <c r="AK155" s="19">
        <f t="shared" si="132"/>
        <v>9.0779363774929012E-2</v>
      </c>
      <c r="AL155" s="112">
        <f>班线包车!AL43</f>
        <v>5120.6557000000003</v>
      </c>
      <c r="AM155" s="19">
        <f t="shared" si="133"/>
        <v>5.106622556548035E-2</v>
      </c>
      <c r="AN155" s="112">
        <f>班线包车!AN43</f>
        <v>5405.8882999999996</v>
      </c>
      <c r="AO155" s="19">
        <f t="shared" si="134"/>
        <v>-7.1359332992034563E-2</v>
      </c>
      <c r="AP155" s="112">
        <f>班线包车!AP43</f>
        <v>5115.4008000000003</v>
      </c>
      <c r="AQ155" s="19">
        <f t="shared" si="135"/>
        <v>-0.12876445179665341</v>
      </c>
      <c r="AR155" s="112">
        <f>班线包车!AR43</f>
        <v>4543.3814000000002</v>
      </c>
      <c r="AS155" s="19">
        <f t="shared" si="136"/>
        <v>-0.12575592769694444</v>
      </c>
      <c r="AT155" s="112">
        <f t="shared" si="137"/>
        <v>65756.089500000016</v>
      </c>
      <c r="AU155" s="19">
        <f t="shared" si="138"/>
        <v>0.14536336270533656</v>
      </c>
      <c r="AV155" s="20"/>
      <c r="AW155" s="540">
        <f t="shared" si="139"/>
        <v>52213.754399999998</v>
      </c>
      <c r="AX155" s="112">
        <v>3726.7896999999998</v>
      </c>
      <c r="AY155" s="19"/>
      <c r="AZ155" s="112">
        <v>4178.5200000000004</v>
      </c>
      <c r="BA155" s="19"/>
      <c r="BB155" s="112">
        <v>4542.9885999999997</v>
      </c>
      <c r="BC155" s="19"/>
      <c r="BD155" s="112">
        <v>4760.5370000000003</v>
      </c>
      <c r="BE155" s="19"/>
      <c r="BF155" s="112">
        <v>4872.6035000000002</v>
      </c>
      <c r="BG155" s="19"/>
      <c r="BH155" s="112">
        <v>4438.5218999999997</v>
      </c>
      <c r="BI155" s="19"/>
      <c r="BJ155" s="112">
        <v>4442.0205999999998</v>
      </c>
      <c r="BK155" s="19"/>
      <c r="BL155" s="112">
        <v>4687.1809000000003</v>
      </c>
      <c r="BM155" s="19"/>
      <c r="BN155" s="112">
        <v>4871.8678</v>
      </c>
      <c r="BO155" s="19"/>
      <c r="BP155" s="112">
        <v>5821.2918</v>
      </c>
      <c r="BQ155" s="19"/>
      <c r="BR155" s="112">
        <v>5871.4326000000001</v>
      </c>
      <c r="BS155" s="19"/>
      <c r="BT155" s="112">
        <v>5196.9255999999996</v>
      </c>
      <c r="BU155" s="19"/>
      <c r="BV155" s="112">
        <f t="shared" si="140"/>
        <v>57410.68</v>
      </c>
      <c r="BW155" s="19"/>
      <c r="BX155" s="23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18"/>
    </row>
    <row r="156" spans="1:89" ht="28.8" customHeight="1">
      <c r="A156" s="597"/>
      <c r="B156" s="17" t="s">
        <v>654</v>
      </c>
      <c r="C156" s="112">
        <f>公交!C50-公交!C52</f>
        <v>4344.6900000000005</v>
      </c>
      <c r="D156" s="19">
        <f t="shared" si="115"/>
        <v>-0.201920303898103</v>
      </c>
      <c r="E156" s="112">
        <f>公交!E50-公交!E52</f>
        <v>4041.1000000000004</v>
      </c>
      <c r="F156" s="19">
        <f t="shared" si="116"/>
        <v>-0.21295006904288438</v>
      </c>
      <c r="G156" s="112">
        <f>公交!G50-公交!G52</f>
        <v>4617.24</v>
      </c>
      <c r="H156" s="19">
        <f t="shared" si="117"/>
        <v>-0.1618550413151133</v>
      </c>
      <c r="I156" s="112">
        <f>公交!I50-公交!I52</f>
        <v>4796.7800000000007</v>
      </c>
      <c r="J156" s="19">
        <f t="shared" si="118"/>
        <v>-0.16825815177340619</v>
      </c>
      <c r="K156" s="112">
        <f>公交!K50-公交!K52</f>
        <v>4871.22</v>
      </c>
      <c r="L156" s="19">
        <f t="shared" si="119"/>
        <v>-0.1463315469785601</v>
      </c>
      <c r="M156" s="112">
        <f>公交!M50-公交!M52</f>
        <v>4476.01</v>
      </c>
      <c r="N156" s="19">
        <f t="shared" si="120"/>
        <v>-0.1874239800160481</v>
      </c>
      <c r="O156" s="112">
        <f>公交!O50-公交!O52</f>
        <v>4081.4999999999995</v>
      </c>
      <c r="P156" s="19">
        <f t="shared" si="121"/>
        <v>4.6573347316705149E-2</v>
      </c>
      <c r="Q156" s="126"/>
      <c r="R156" s="126"/>
      <c r="S156" s="556">
        <f t="shared" si="122"/>
        <v>31228.54</v>
      </c>
      <c r="T156" s="66">
        <f t="shared" si="123"/>
        <v>-0.22875983574755387</v>
      </c>
      <c r="U156" s="112">
        <f t="shared" si="124"/>
        <v>36968.959999999999</v>
      </c>
      <c r="V156" s="112">
        <f>公交!V50-公交!V52</f>
        <v>5443.93</v>
      </c>
      <c r="W156" s="19">
        <f t="shared" si="125"/>
        <v>0.15645970926687935</v>
      </c>
      <c r="X156" s="112">
        <f>公交!X50-公交!X52</f>
        <v>5134.49</v>
      </c>
      <c r="Y156" s="19">
        <f t="shared" si="126"/>
        <v>0.27218870402259698</v>
      </c>
      <c r="Z156" s="112">
        <f>公交!Z50-公交!Z52</f>
        <v>5508.880000000001</v>
      </c>
      <c r="AA156" s="19">
        <f t="shared" si="127"/>
        <v>0.36554797865246824</v>
      </c>
      <c r="AB156" s="112">
        <f>公交!AB50-公交!AB52</f>
        <v>5767.1500000000005</v>
      </c>
      <c r="AC156" s="19">
        <f t="shared" si="128"/>
        <v>0.29161468913141353</v>
      </c>
      <c r="AD156" s="112">
        <f>公交!AD50-公交!AD52</f>
        <v>5706.2199999999993</v>
      </c>
      <c r="AE156" s="19">
        <f t="shared" si="129"/>
        <v>0.26968819742823502</v>
      </c>
      <c r="AF156" s="112">
        <f>公交!AF50-公交!AF52</f>
        <v>5508.42</v>
      </c>
      <c r="AG156" s="19">
        <f t="shared" si="130"/>
        <v>0.30029648654007768</v>
      </c>
      <c r="AH156" s="112">
        <f>公交!AH50-公交!AH52</f>
        <v>3899.8700000000003</v>
      </c>
      <c r="AI156" s="19">
        <f t="shared" si="131"/>
        <v>-1.9807503819470051E-3</v>
      </c>
      <c r="AJ156" s="112">
        <f>公交!AJ50-公交!AJ52</f>
        <v>3522.37</v>
      </c>
      <c r="AK156" s="19">
        <f t="shared" si="132"/>
        <v>-0.12191443429010185</v>
      </c>
      <c r="AL156" s="112">
        <f>公交!AL50-公交!AL52</f>
        <v>4052.7799999999997</v>
      </c>
      <c r="AM156" s="19">
        <f t="shared" si="133"/>
        <v>-1.1574932199090782E-2</v>
      </c>
      <c r="AN156" s="112">
        <f>公交!AN50-公交!AN52</f>
        <v>4338.1100000000006</v>
      </c>
      <c r="AO156" s="19">
        <f t="shared" si="134"/>
        <v>-0.19007843232434862</v>
      </c>
      <c r="AP156" s="112">
        <f>公交!AP50-公交!AP52</f>
        <v>4413.38</v>
      </c>
      <c r="AQ156" s="19">
        <f t="shared" si="135"/>
        <v>-0.13916846113035608</v>
      </c>
      <c r="AR156" s="112">
        <f>公交!AR50-公交!AR52</f>
        <v>4271.8</v>
      </c>
      <c r="AS156" s="19">
        <f t="shared" si="136"/>
        <v>-0.18330280771922036</v>
      </c>
      <c r="AT156" s="112">
        <f t="shared" si="137"/>
        <v>57567.4</v>
      </c>
      <c r="AU156" s="19">
        <f t="shared" si="138"/>
        <v>7.189825797959748E-2</v>
      </c>
      <c r="AV156" s="20"/>
      <c r="AW156" s="540">
        <f t="shared" si="139"/>
        <v>48475.45</v>
      </c>
      <c r="AX156" s="112">
        <v>4707.41</v>
      </c>
      <c r="AY156" s="19"/>
      <c r="AZ156" s="112">
        <v>4035.95</v>
      </c>
      <c r="BA156" s="19"/>
      <c r="BB156" s="112">
        <v>4034.19</v>
      </c>
      <c r="BC156" s="19"/>
      <c r="BD156" s="112">
        <v>4465.07</v>
      </c>
      <c r="BE156" s="19"/>
      <c r="BF156" s="112">
        <v>4494.1899999999996</v>
      </c>
      <c r="BG156" s="19"/>
      <c r="BH156" s="112">
        <v>4236.28</v>
      </c>
      <c r="BI156" s="19"/>
      <c r="BJ156" s="112">
        <v>3907.61</v>
      </c>
      <c r="BK156" s="19"/>
      <c r="BL156" s="112">
        <v>4011.42</v>
      </c>
      <c r="BM156" s="19"/>
      <c r="BN156" s="112">
        <v>4100.24</v>
      </c>
      <c r="BO156" s="19"/>
      <c r="BP156" s="112">
        <v>5356.21</v>
      </c>
      <c r="BQ156" s="19"/>
      <c r="BR156" s="112">
        <v>5126.88</v>
      </c>
      <c r="BS156" s="19"/>
      <c r="BT156" s="112">
        <v>5230.58</v>
      </c>
      <c r="BU156" s="19"/>
      <c r="BV156" s="112">
        <f t="shared" si="140"/>
        <v>53706.03</v>
      </c>
      <c r="BW156" s="19"/>
      <c r="BX156" s="23"/>
      <c r="BY156" s="27"/>
      <c r="BZ156" s="27"/>
      <c r="CA156" s="27"/>
      <c r="CB156" s="27"/>
      <c r="CC156" s="27"/>
      <c r="CD156" s="27"/>
      <c r="CE156" s="108"/>
      <c r="CF156" s="27"/>
      <c r="CG156" s="108"/>
      <c r="CH156" s="108"/>
      <c r="CI156" s="108"/>
      <c r="CJ156" s="108"/>
      <c r="CK156" s="18"/>
    </row>
    <row r="157" spans="1:89" ht="28.8" customHeight="1">
      <c r="A157" s="597"/>
      <c r="B157" s="17" t="s">
        <v>655</v>
      </c>
      <c r="C157" s="112">
        <f>出租!C50-出租!C52</f>
        <v>566.35</v>
      </c>
      <c r="D157" s="19">
        <f t="shared" si="115"/>
        <v>-0.11171931365475707</v>
      </c>
      <c r="E157" s="112">
        <f>出租!E50-出租!E52</f>
        <v>554.25</v>
      </c>
      <c r="F157" s="19">
        <f t="shared" si="116"/>
        <v>-0.10341648063670772</v>
      </c>
      <c r="G157" s="112">
        <f>出租!G50-出租!G52</f>
        <v>558.67000000000007</v>
      </c>
      <c r="H157" s="19">
        <f t="shared" si="117"/>
        <v>-3.4094642023548172E-2</v>
      </c>
      <c r="I157" s="112">
        <f>出租!I50-出租!I52</f>
        <v>550.8900000000001</v>
      </c>
      <c r="J157" s="19">
        <f t="shared" si="118"/>
        <v>-3.6855079811877967E-2</v>
      </c>
      <c r="K157" s="112">
        <f>出租!K50-出租!K52</f>
        <v>591.46999999999991</v>
      </c>
      <c r="L157" s="19">
        <f t="shared" si="119"/>
        <v>3.4816382945221047E-2</v>
      </c>
      <c r="M157" s="112">
        <f>出租!M50-出租!M52</f>
        <v>553.08999999999992</v>
      </c>
      <c r="N157" s="19">
        <f t="shared" si="120"/>
        <v>-3.2213473315835683E-2</v>
      </c>
      <c r="O157" s="112">
        <f>出租!O50-出租!O52</f>
        <v>455.65</v>
      </c>
      <c r="P157" s="19">
        <f t="shared" si="121"/>
        <v>-0.21669245315454699</v>
      </c>
      <c r="Q157" s="126"/>
      <c r="R157" s="126"/>
      <c r="S157" s="556">
        <f t="shared" si="122"/>
        <v>3830.3699999999994</v>
      </c>
      <c r="T157" s="66">
        <f t="shared" si="123"/>
        <v>-0.18606326418726815</v>
      </c>
      <c r="U157" s="112">
        <f t="shared" si="124"/>
        <v>4130.8899999999994</v>
      </c>
      <c r="V157" s="112">
        <f>出租!V50-出租!V52</f>
        <v>637.58000000000004</v>
      </c>
      <c r="W157" s="19">
        <f t="shared" si="125"/>
        <v>-0.43384598991262346</v>
      </c>
      <c r="X157" s="112">
        <f>出租!X50-出租!X52</f>
        <v>618.17999999999995</v>
      </c>
      <c r="Y157" s="19">
        <f t="shared" si="126"/>
        <v>0.20072255458006349</v>
      </c>
      <c r="Z157" s="112">
        <f>出租!Z50-出租!Z52</f>
        <v>578.3900000000001</v>
      </c>
      <c r="AA157" s="19">
        <f t="shared" si="127"/>
        <v>0.17344288902414307</v>
      </c>
      <c r="AB157" s="112">
        <f>出租!AB50-出租!AB52</f>
        <v>571.96999999999991</v>
      </c>
      <c r="AC157" s="19">
        <f t="shared" si="128"/>
        <v>-4.0061090225564144E-2</v>
      </c>
      <c r="AD157" s="112">
        <f>出租!AD50-出租!AD52</f>
        <v>571.56999999999994</v>
      </c>
      <c r="AE157" s="19">
        <f t="shared" si="129"/>
        <v>-4.3573568046050282E-2</v>
      </c>
      <c r="AF157" s="112">
        <f>出租!AF50-出租!AF52</f>
        <v>571.5</v>
      </c>
      <c r="AG157" s="19">
        <f t="shared" si="130"/>
        <v>-4.1718367483819074E-2</v>
      </c>
      <c r="AH157" s="112">
        <f>出租!AH50-出租!AH52</f>
        <v>581.69999999999993</v>
      </c>
      <c r="AI157" s="19">
        <f t="shared" si="131"/>
        <v>-2.852466682253918E-2</v>
      </c>
      <c r="AJ157" s="112">
        <f>出租!AJ50-出租!AJ52</f>
        <v>575.09</v>
      </c>
      <c r="AK157" s="19">
        <f t="shared" si="132"/>
        <v>3.205139708917315E-2</v>
      </c>
      <c r="AL157" s="112">
        <f>出租!AL50-出租!AL52</f>
        <v>563.44000000000005</v>
      </c>
      <c r="AM157" s="19">
        <f t="shared" si="133"/>
        <v>8.9896493678593981E-3</v>
      </c>
      <c r="AN157" s="112">
        <f>出租!AN50-出租!AN52</f>
        <v>558.32999999999993</v>
      </c>
      <c r="AO157" s="19">
        <f t="shared" si="134"/>
        <v>-0.11938109207911429</v>
      </c>
      <c r="AP157" s="112">
        <f>出租!AP50-出租!AP52</f>
        <v>531.37000000000012</v>
      </c>
      <c r="AQ157" s="19">
        <f t="shared" si="135"/>
        <v>-6.9616374555705129E-2</v>
      </c>
      <c r="AR157" s="112">
        <f>出租!AR50-出租!AR52</f>
        <v>545.64</v>
      </c>
      <c r="AS157" s="19">
        <f t="shared" si="136"/>
        <v>0.18383198455229866</v>
      </c>
      <c r="AT157" s="112">
        <f t="shared" si="137"/>
        <v>6904.76</v>
      </c>
      <c r="AU157" s="19">
        <f t="shared" si="138"/>
        <v>-5.4688933246808014E-2</v>
      </c>
      <c r="AV157" s="20"/>
      <c r="AW157" s="540">
        <f t="shared" si="139"/>
        <v>6843.31</v>
      </c>
      <c r="AX157" s="112">
        <v>1126.1600000000001</v>
      </c>
      <c r="AY157" s="19"/>
      <c r="AZ157" s="112">
        <v>514.84</v>
      </c>
      <c r="BA157" s="19"/>
      <c r="BB157" s="112">
        <v>492.9</v>
      </c>
      <c r="BC157" s="19"/>
      <c r="BD157" s="112">
        <v>595.84</v>
      </c>
      <c r="BE157" s="19"/>
      <c r="BF157" s="112">
        <v>597.61</v>
      </c>
      <c r="BG157" s="19"/>
      <c r="BH157" s="112">
        <v>596.38</v>
      </c>
      <c r="BI157" s="19"/>
      <c r="BJ157" s="112">
        <v>598.78</v>
      </c>
      <c r="BK157" s="19"/>
      <c r="BL157" s="112">
        <v>557.23</v>
      </c>
      <c r="BM157" s="19"/>
      <c r="BN157" s="112">
        <v>558.41999999999996</v>
      </c>
      <c r="BO157" s="19"/>
      <c r="BP157" s="112">
        <v>634.02</v>
      </c>
      <c r="BQ157" s="19"/>
      <c r="BR157" s="112">
        <v>571.13</v>
      </c>
      <c r="BS157" s="19"/>
      <c r="BT157" s="112">
        <v>460.91</v>
      </c>
      <c r="BU157" s="19"/>
      <c r="BV157" s="112">
        <f t="shared" si="140"/>
        <v>7304.22</v>
      </c>
      <c r="BW157" s="19"/>
      <c r="BX157" s="23"/>
      <c r="BY157" s="27"/>
      <c r="BZ157" s="27"/>
      <c r="CA157" s="27"/>
      <c r="CB157" s="27"/>
      <c r="CC157" s="27"/>
      <c r="CD157" s="27"/>
      <c r="CE157" s="108"/>
      <c r="CF157" s="27"/>
      <c r="CG157" s="108"/>
      <c r="CH157" s="108"/>
      <c r="CI157" s="108"/>
      <c r="CJ157" s="108"/>
      <c r="CK157" s="18"/>
    </row>
    <row r="158" spans="1:89" ht="28.8" customHeight="1">
      <c r="A158" s="598"/>
      <c r="B158" s="17" t="s">
        <v>656</v>
      </c>
      <c r="C158" s="112">
        <f>网约车!C50-网约车!C52</f>
        <v>432.13691083027896</v>
      </c>
      <c r="D158" s="19">
        <f t="shared" si="115"/>
        <v>-0.16509481345493304</v>
      </c>
      <c r="E158" s="112">
        <f>网约车!E50-网约车!E52</f>
        <v>323.77153088495896</v>
      </c>
      <c r="F158" s="19">
        <f t="shared" si="116"/>
        <v>2.0053742551150222E-2</v>
      </c>
      <c r="G158" s="112">
        <f>网约车!G50-网约车!G52</f>
        <v>376.67678570429393</v>
      </c>
      <c r="H158" s="19">
        <f t="shared" si="117"/>
        <v>0.13564983508525752</v>
      </c>
      <c r="I158" s="112">
        <f>网约车!I50-网约车!I52</f>
        <v>339.50944689230306</v>
      </c>
      <c r="J158" s="19">
        <f t="shared" si="118"/>
        <v>2.4438912553732539E-3</v>
      </c>
      <c r="K158" s="112">
        <f>网约车!K50-网约车!K52</f>
        <v>420.37652960200495</v>
      </c>
      <c r="L158" s="19">
        <f t="shared" si="119"/>
        <v>0.17191907464782985</v>
      </c>
      <c r="M158" s="112">
        <f>网约车!M50-网约车!M52</f>
        <v>428.76277835681503</v>
      </c>
      <c r="N158" s="19">
        <f t="shared" si="120"/>
        <v>0.24882764128964374</v>
      </c>
      <c r="O158" s="112">
        <f>网约车!O50-网约车!O52</f>
        <v>358.63046698141301</v>
      </c>
      <c r="P158" s="19">
        <f t="shared" si="121"/>
        <v>6.2005968551515744E-2</v>
      </c>
      <c r="Q158" s="126"/>
      <c r="R158" s="126"/>
      <c r="S158" s="556">
        <f t="shared" si="122"/>
        <v>2679.8644492520675</v>
      </c>
      <c r="T158" s="66">
        <f t="shared" si="123"/>
        <v>-6.7812531456401315E-2</v>
      </c>
      <c r="U158" s="112">
        <f t="shared" si="124"/>
        <v>2545.0916319964626</v>
      </c>
      <c r="V158" s="112">
        <f>网约车!V50-网约车!V52</f>
        <v>517.58800615254393</v>
      </c>
      <c r="W158" s="19">
        <f t="shared" si="125"/>
        <v>0.31061114279471047</v>
      </c>
      <c r="X158" s="112">
        <f>网约车!X50-网约车!X52</f>
        <v>317.40634574332103</v>
      </c>
      <c r="Y158" s="19">
        <f t="shared" si="126"/>
        <v>0.25183209485147517</v>
      </c>
      <c r="Z158" s="112">
        <f>网约车!Z50-网约车!Z52</f>
        <v>331.68391705530905</v>
      </c>
      <c r="AA158" s="19">
        <f t="shared" si="127"/>
        <v>2.7313981589438985E-2</v>
      </c>
      <c r="AB158" s="112">
        <f>网约车!AB50-网约车!AB52</f>
        <v>338.68174553603296</v>
      </c>
      <c r="AC158" s="19">
        <f t="shared" si="128"/>
        <v>-0.146983495688916</v>
      </c>
      <c r="AD158" s="112">
        <f>网约车!AD50-网约车!AD52</f>
        <v>358.70781412814802</v>
      </c>
      <c r="AE158" s="19">
        <f t="shared" si="129"/>
        <v>-0.11926362955067904</v>
      </c>
      <c r="AF158" s="112">
        <f>网约车!AF50-网约车!AF52</f>
        <v>343.33222950930104</v>
      </c>
      <c r="AG158" s="19">
        <f t="shared" si="130"/>
        <v>-0.28175534723847317</v>
      </c>
      <c r="AH158" s="112">
        <f>网约车!AH50-网约车!AH52</f>
        <v>337.69157387180599</v>
      </c>
      <c r="AI158" s="19">
        <f t="shared" si="131"/>
        <v>-0.33874010215759121</v>
      </c>
      <c r="AJ158" s="112">
        <f>网约车!AJ50-网约车!AJ52</f>
        <v>329.72114942715893</v>
      </c>
      <c r="AK158" s="19">
        <f t="shared" si="132"/>
        <v>-0.31717692993642876</v>
      </c>
      <c r="AL158" s="112">
        <f>网约车!AL50-网约车!AL52</f>
        <v>302.10306122913397</v>
      </c>
      <c r="AM158" s="19">
        <f t="shared" si="133"/>
        <v>-0.37648558969944301</v>
      </c>
      <c r="AN158" s="112">
        <f>网约车!AN50-网约车!AN52</f>
        <v>424.74976158040306</v>
      </c>
      <c r="AO158" s="19">
        <f t="shared" si="134"/>
        <v>-0.17958522876774297</v>
      </c>
      <c r="AP158" s="112">
        <f>网约车!AP50-网约车!AP52</f>
        <v>422.67088346650206</v>
      </c>
      <c r="AQ158" s="19">
        <f t="shared" si="135"/>
        <v>-0.18385017154101513</v>
      </c>
      <c r="AR158" s="112">
        <f>网约车!AR50-网约车!AR52</f>
        <v>545.82516313464805</v>
      </c>
      <c r="AS158" s="19">
        <f t="shared" si="136"/>
        <v>0.14764964173087125</v>
      </c>
      <c r="AT158" s="112">
        <f t="shared" si="137"/>
        <v>4570.1616508343086</v>
      </c>
      <c r="AU158" s="19">
        <f t="shared" si="138"/>
        <v>-0.12832487064872578</v>
      </c>
      <c r="AV158" s="20"/>
      <c r="AW158" s="540">
        <f t="shared" si="139"/>
        <v>4767.361767831524</v>
      </c>
      <c r="AX158" s="112">
        <v>394.92110913146502</v>
      </c>
      <c r="AY158" s="19"/>
      <c r="AZ158" s="112">
        <v>253.55344941925301</v>
      </c>
      <c r="BA158" s="19"/>
      <c r="BB158" s="112">
        <v>322.86518338058102</v>
      </c>
      <c r="BC158" s="19"/>
      <c r="BD158" s="112">
        <v>397.04008518517497</v>
      </c>
      <c r="BE158" s="19"/>
      <c r="BF158" s="112">
        <v>407.28170899215598</v>
      </c>
      <c r="BG158" s="19"/>
      <c r="BH158" s="112">
        <v>478.01571259771703</v>
      </c>
      <c r="BI158" s="19"/>
      <c r="BJ158" s="112">
        <v>510.67904612640598</v>
      </c>
      <c r="BK158" s="19"/>
      <c r="BL158" s="112">
        <v>482.87933416845698</v>
      </c>
      <c r="BM158" s="19"/>
      <c r="BN158" s="112">
        <v>484.516566479208</v>
      </c>
      <c r="BO158" s="19"/>
      <c r="BP158" s="112">
        <v>517.72563887706701</v>
      </c>
      <c r="BQ158" s="19"/>
      <c r="BR158" s="112">
        <v>517.88393347403996</v>
      </c>
      <c r="BS158" s="19"/>
      <c r="BT158" s="112">
        <v>475.60260839836201</v>
      </c>
      <c r="BU158" s="19"/>
      <c r="BV158" s="112">
        <f t="shared" si="140"/>
        <v>5242.9643762298856</v>
      </c>
      <c r="BW158" s="19"/>
      <c r="BX158" s="23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18"/>
    </row>
    <row r="159" spans="1:89" s="13" customFormat="1" ht="28.8" customHeight="1">
      <c r="A159" s="716" t="s">
        <v>104</v>
      </c>
      <c r="B159" s="17" t="s">
        <v>652</v>
      </c>
      <c r="C159" s="112">
        <f>C160+C161+C162+C163</f>
        <v>7095.8767625205255</v>
      </c>
      <c r="D159" s="19">
        <f t="shared" si="115"/>
        <v>-5.8034948581264234E-2</v>
      </c>
      <c r="E159" s="112">
        <f>E160+E161+E162+E163</f>
        <v>7434.4895777436877</v>
      </c>
      <c r="F159" s="19">
        <f t="shared" si="116"/>
        <v>-3.237260730859115E-2</v>
      </c>
      <c r="G159" s="112">
        <f>G160+G161+G162+G163</f>
        <v>7420.3952870259018</v>
      </c>
      <c r="H159" s="19">
        <f t="shared" si="117"/>
        <v>-3.0652556800020991E-2</v>
      </c>
      <c r="I159" s="112">
        <f>I160+I161+I162+I163</f>
        <v>7649.0163691967873</v>
      </c>
      <c r="J159" s="19">
        <f t="shared" si="118"/>
        <v>-3.758947832444437E-2</v>
      </c>
      <c r="K159" s="112">
        <f>K160+K161+K162+K163</f>
        <v>7656.4576608623674</v>
      </c>
      <c r="L159" s="19">
        <f t="shared" si="119"/>
        <v>-3.2720677359328598E-2</v>
      </c>
      <c r="M159" s="112">
        <f>M160+M161+M162+M163</f>
        <v>7394.325864675292</v>
      </c>
      <c r="N159" s="19">
        <f t="shared" si="120"/>
        <v>-3.4017676527052232E-2</v>
      </c>
      <c r="O159" s="112">
        <f>O160+O161+O162+O163</f>
        <v>7250.789870271642</v>
      </c>
      <c r="P159" s="19">
        <f t="shared" si="121"/>
        <v>-3.4913272100283499E-2</v>
      </c>
      <c r="Q159" s="126"/>
      <c r="R159" s="126"/>
      <c r="S159" s="556">
        <f t="shared" si="122"/>
        <v>51901.351392296201</v>
      </c>
      <c r="T159" s="66">
        <f t="shared" si="123"/>
        <v>-0.15004971865808725</v>
      </c>
      <c r="U159" s="112">
        <f t="shared" si="124"/>
        <v>53902.35853382558</v>
      </c>
      <c r="V159" s="112">
        <f>V160+V161+V162+V163</f>
        <v>7533.0573590104086</v>
      </c>
      <c r="W159" s="19">
        <f t="shared" si="125"/>
        <v>5.5152126347354669E-2</v>
      </c>
      <c r="X159" s="112">
        <f>X160+X161+X162+X163</f>
        <v>7683.2152891672631</v>
      </c>
      <c r="Y159" s="19">
        <f t="shared" si="126"/>
        <v>4.7354404919345061E-2</v>
      </c>
      <c r="Z159" s="112">
        <f>Z160+Z161+Z162+Z163</f>
        <v>7655.0418934720956</v>
      </c>
      <c r="AA159" s="19">
        <f t="shared" si="127"/>
        <v>4.4961003412649525E-2</v>
      </c>
      <c r="AB159" s="112">
        <f>AB160+AB161+AB162+AB163</f>
        <v>7947.7688542721444</v>
      </c>
      <c r="AC159" s="19">
        <f t="shared" si="128"/>
        <v>3.4616095845092287E-2</v>
      </c>
      <c r="AD159" s="112">
        <f>AD160+AD161+AD162+AD163</f>
        <v>7915.4567679170968</v>
      </c>
      <c r="AE159" s="19">
        <f t="shared" si="129"/>
        <v>-4.5455464694387215E-3</v>
      </c>
      <c r="AF159" s="112">
        <f>AF160+AF161+AF162+AF163</f>
        <v>7654.7217117709188</v>
      </c>
      <c r="AG159" s="19">
        <f t="shared" si="130"/>
        <v>2.9371985210493445E-3</v>
      </c>
      <c r="AH159" s="112">
        <f>AH160+AH161+AH162+AH163</f>
        <v>7513.0966582156561</v>
      </c>
      <c r="AI159" s="19">
        <f t="shared" si="131"/>
        <v>-1.3136940466915936E-2</v>
      </c>
      <c r="AJ159" s="112">
        <f>AJ160+AJ161+AJ162+AJ163</f>
        <v>7161.6266564065563</v>
      </c>
      <c r="AK159" s="19">
        <f t="shared" si="132"/>
        <v>-3.709405086676687E-2</v>
      </c>
      <c r="AL159" s="112">
        <f>AL160+AL161+AL162+AL163</f>
        <v>7093.1977780597326</v>
      </c>
      <c r="AM159" s="19">
        <f t="shared" si="133"/>
        <v>-9.3848978235783198E-3</v>
      </c>
      <c r="AN159" s="112">
        <f>AN160+AN161+AN162+AN163</f>
        <v>7497.9798211302514</v>
      </c>
      <c r="AO159" s="19">
        <f t="shared" si="134"/>
        <v>-1.9356548414672603E-2</v>
      </c>
      <c r="AP159" s="112">
        <f>AP160+AP161+AP162+AP163</f>
        <v>7292.5046673586048</v>
      </c>
      <c r="AQ159" s="19">
        <f t="shared" si="135"/>
        <v>-1.8671634384798463E-2</v>
      </c>
      <c r="AR159" s="112">
        <f>AR160+AR161+AR162+AR163</f>
        <v>7178.0444753604606</v>
      </c>
      <c r="AS159" s="19">
        <f t="shared" si="136"/>
        <v>-5.8616734355509958E-3</v>
      </c>
      <c r="AT159" s="112">
        <f t="shared" si="137"/>
        <v>90125.711932141188</v>
      </c>
      <c r="AU159" s="19">
        <f t="shared" si="138"/>
        <v>6.1458253846031763E-3</v>
      </c>
      <c r="AV159" s="20"/>
      <c r="AW159" s="540">
        <f t="shared" si="139"/>
        <v>82354.83048980149</v>
      </c>
      <c r="AX159" s="540">
        <f>AX160+AX161+AX162+AX163</f>
        <v>7139.3092720077948</v>
      </c>
      <c r="AY159" s="20"/>
      <c r="AZ159" s="540">
        <f>AZ160+AZ161+AZ162+AZ163</f>
        <v>7335.8313605020203</v>
      </c>
      <c r="BA159" s="20"/>
      <c r="BB159" s="540">
        <f>BB160+BB161+BB162+BB163</f>
        <v>7325.672315495166</v>
      </c>
      <c r="BC159" s="20"/>
      <c r="BD159" s="540">
        <f>BD160+BD161+BD162+BD163</f>
        <v>7681.8530913925806</v>
      </c>
      <c r="BE159" s="20"/>
      <c r="BF159" s="540">
        <f>BF160+BF161+BF162+BF163</f>
        <v>7951.6011404072597</v>
      </c>
      <c r="BG159" s="20"/>
      <c r="BH159" s="540">
        <f>BH160+BH161+BH162+BH163</f>
        <v>7632.3041193992212</v>
      </c>
      <c r="BI159" s="20"/>
      <c r="BJ159" s="540">
        <f>BJ160+BJ161+BJ162+BJ163</f>
        <v>7613.1096261423936</v>
      </c>
      <c r="BK159" s="20"/>
      <c r="BL159" s="540">
        <f>BL160+BL161+BL162+BL163</f>
        <v>7437.5141859421965</v>
      </c>
      <c r="BM159" s="20"/>
      <c r="BN159" s="540">
        <f>BN160+BN161+BN162+BN163</f>
        <v>7160.3973758079082</v>
      </c>
      <c r="BO159" s="20"/>
      <c r="BP159" s="540">
        <f>BP160+BP161+BP162+BP163</f>
        <v>7645.9795953451485</v>
      </c>
      <c r="BQ159" s="20"/>
      <c r="BR159" s="540">
        <f>BR160+BR161+BR162+BR163</f>
        <v>7431.2584073597864</v>
      </c>
      <c r="BS159" s="20"/>
      <c r="BT159" s="540">
        <f>BT160+BT161+BT162+BT163</f>
        <v>7220.3679141577841</v>
      </c>
      <c r="BU159" s="20"/>
      <c r="BV159" s="540">
        <f t="shared" si="140"/>
        <v>89575.198403959279</v>
      </c>
      <c r="BW159" s="20"/>
      <c r="BX159" s="22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</row>
    <row r="160" spans="1:89" ht="28.8" customHeight="1">
      <c r="A160" s="597"/>
      <c r="B160" s="17" t="s">
        <v>653</v>
      </c>
      <c r="C160" s="112">
        <f>班线包车!C45</f>
        <v>6018.7632999999996</v>
      </c>
      <c r="D160" s="19">
        <f t="shared" si="115"/>
        <v>-8.7754206249015865E-2</v>
      </c>
      <c r="E160" s="112">
        <f>班线包车!E45</f>
        <v>6370.4669999999996</v>
      </c>
      <c r="F160" s="19">
        <f t="shared" si="116"/>
        <v>-5.449023067619152E-2</v>
      </c>
      <c r="G160" s="112">
        <f>班线包车!G45</f>
        <v>6382.2506999999996</v>
      </c>
      <c r="H160" s="19">
        <f t="shared" si="117"/>
        <v>-5.4727162719512834E-2</v>
      </c>
      <c r="I160" s="112">
        <f>班线包车!I45</f>
        <v>6638.9771000000001</v>
      </c>
      <c r="J160" s="19">
        <f t="shared" si="118"/>
        <v>-5.9866516161713568E-2</v>
      </c>
      <c r="K160" s="112">
        <f>班线包车!K45</f>
        <v>6644.3877000000002</v>
      </c>
      <c r="L160" s="19">
        <f t="shared" si="119"/>
        <v>-5.5791883549609955E-2</v>
      </c>
      <c r="M160" s="112">
        <f>班线包车!M45</f>
        <v>6426.1171000000004</v>
      </c>
      <c r="N160" s="19">
        <f t="shared" si="120"/>
        <v>-5.958610542570586E-2</v>
      </c>
      <c r="O160" s="112">
        <f>班线包车!O45</f>
        <v>6325.9991</v>
      </c>
      <c r="P160" s="19">
        <f t="shared" si="121"/>
        <v>-5.8291398564005781E-2</v>
      </c>
      <c r="Q160" s="126"/>
      <c r="R160" s="126"/>
      <c r="S160" s="556">
        <f t="shared" si="122"/>
        <v>44806.962</v>
      </c>
      <c r="T160" s="66">
        <f t="shared" si="123"/>
        <v>-0.17171299447710464</v>
      </c>
      <c r="U160" s="112">
        <f t="shared" si="124"/>
        <v>47736.694199999998</v>
      </c>
      <c r="V160" s="112">
        <f>班线包车!V45</f>
        <v>6597.7430000000004</v>
      </c>
      <c r="W160" s="19">
        <f t="shared" si="125"/>
        <v>7.4807390531864915E-2</v>
      </c>
      <c r="X160" s="112">
        <f>班线包车!X45</f>
        <v>6737.6004000000003</v>
      </c>
      <c r="Y160" s="19">
        <f t="shared" si="126"/>
        <v>6.4716241981719769E-2</v>
      </c>
      <c r="Z160" s="112">
        <f>班线包车!Z45</f>
        <v>6751.7551000000003</v>
      </c>
      <c r="AA160" s="19">
        <f t="shared" si="127"/>
        <v>6.9941636148110442E-2</v>
      </c>
      <c r="AB160" s="112">
        <f>班线包车!AB45</f>
        <v>7061.7388000000001</v>
      </c>
      <c r="AC160" s="19">
        <f t="shared" si="128"/>
        <v>4.4643937429046376E-2</v>
      </c>
      <c r="AD160" s="112">
        <f>班线包车!AD45</f>
        <v>7036.9948999999997</v>
      </c>
      <c r="AE160" s="19">
        <f t="shared" si="129"/>
        <v>-4.954628188873933E-3</v>
      </c>
      <c r="AF160" s="112">
        <f>班线包车!AF45</f>
        <v>6833.2860000000001</v>
      </c>
      <c r="AG160" s="19">
        <f t="shared" si="130"/>
        <v>1.2786078045351701E-2</v>
      </c>
      <c r="AH160" s="112">
        <f>班线包车!AH45</f>
        <v>6717.576</v>
      </c>
      <c r="AI160" s="19">
        <f t="shared" si="131"/>
        <v>-6.3545110380968106E-3</v>
      </c>
      <c r="AJ160" s="112">
        <f>班线包车!AJ45</f>
        <v>6359.2431999999999</v>
      </c>
      <c r="AK160" s="19">
        <f t="shared" si="132"/>
        <v>-4.1830146230805831E-2</v>
      </c>
      <c r="AL160" s="112">
        <f>班线包车!AL45</f>
        <v>6290.8262999999997</v>
      </c>
      <c r="AM160" s="19">
        <f t="shared" si="133"/>
        <v>-1.3618044486349068E-2</v>
      </c>
      <c r="AN160" s="112">
        <f>班线包车!AN45</f>
        <v>6607.9651999999996</v>
      </c>
      <c r="AO160" s="19">
        <f t="shared" si="134"/>
        <v>-2.544211210695746E-2</v>
      </c>
      <c r="AP160" s="112">
        <f>班线包车!AP45</f>
        <v>6390.1947</v>
      </c>
      <c r="AQ160" s="19">
        <f t="shared" si="135"/>
        <v>-2.639177968164097E-2</v>
      </c>
      <c r="AR160" s="112">
        <f>班线包车!AR45</f>
        <v>6195.4233999999997</v>
      </c>
      <c r="AS160" s="19">
        <f t="shared" si="136"/>
        <v>-1.0533623075711263E-2</v>
      </c>
      <c r="AT160" s="112">
        <f t="shared" si="137"/>
        <v>79580.347000000009</v>
      </c>
      <c r="AU160" s="19">
        <f t="shared" si="138"/>
        <v>1.0719296918578092E-2</v>
      </c>
      <c r="AV160" s="20"/>
      <c r="AW160" s="540">
        <f t="shared" si="139"/>
        <v>72474.970300000015</v>
      </c>
      <c r="AX160" s="112">
        <v>6138.5352000000003</v>
      </c>
      <c r="AY160" s="19"/>
      <c r="AZ160" s="112">
        <v>6328.0713999999998</v>
      </c>
      <c r="BA160" s="19"/>
      <c r="BB160" s="112">
        <v>6310.3957</v>
      </c>
      <c r="BC160" s="19"/>
      <c r="BD160" s="112">
        <v>6759.9480999999996</v>
      </c>
      <c r="BE160" s="19"/>
      <c r="BF160" s="112">
        <v>7072.0342000000001</v>
      </c>
      <c r="BG160" s="19"/>
      <c r="BH160" s="112">
        <v>6747.0181000000002</v>
      </c>
      <c r="BI160" s="19"/>
      <c r="BJ160" s="112">
        <v>6760.5358999999999</v>
      </c>
      <c r="BK160" s="19"/>
      <c r="BL160" s="112">
        <v>6636.8642</v>
      </c>
      <c r="BM160" s="19"/>
      <c r="BN160" s="112">
        <v>6377.6778000000004</v>
      </c>
      <c r="BO160" s="19"/>
      <c r="BP160" s="112">
        <v>6780.4748</v>
      </c>
      <c r="BQ160" s="19"/>
      <c r="BR160" s="112">
        <v>6563.4148999999998</v>
      </c>
      <c r="BS160" s="19"/>
      <c r="BT160" s="112">
        <v>6261.3783999999996</v>
      </c>
      <c r="BU160" s="19"/>
      <c r="BV160" s="112">
        <f t="shared" si="140"/>
        <v>78736.348700000017</v>
      </c>
      <c r="BW160" s="19"/>
      <c r="BX160" s="23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18"/>
    </row>
    <row r="161" spans="1:89" ht="28.8" customHeight="1">
      <c r="A161" s="597"/>
      <c r="B161" s="17" t="s">
        <v>654</v>
      </c>
      <c r="C161" s="112">
        <f>公交!C54-公交!C56</f>
        <v>613.90999999999985</v>
      </c>
      <c r="D161" s="19">
        <f t="shared" si="115"/>
        <v>-2.2700861231832126E-2</v>
      </c>
      <c r="E161" s="112">
        <f>公交!E54-公交!E56</f>
        <v>578.5200000000001</v>
      </c>
      <c r="F161" s="19">
        <f t="shared" si="116"/>
        <v>-0.10125835016311935</v>
      </c>
      <c r="G161" s="112">
        <f>公交!G54-公交!G56</f>
        <v>573.87</v>
      </c>
      <c r="H161" s="19">
        <f t="shared" si="117"/>
        <v>-5.1344783693980989E-2</v>
      </c>
      <c r="I161" s="112">
        <f>公交!I54-公交!I56</f>
        <v>549.26</v>
      </c>
      <c r="J161" s="19">
        <f t="shared" si="118"/>
        <v>-6.1463014541291328E-2</v>
      </c>
      <c r="K161" s="112">
        <f>公交!K54-公交!K56</f>
        <v>552.73</v>
      </c>
      <c r="L161" s="19">
        <f t="shared" si="119"/>
        <v>7.8773180649513996E-3</v>
      </c>
      <c r="M161" s="112">
        <f>公交!M54-公交!M56</f>
        <v>508.7299999999999</v>
      </c>
      <c r="N161" s="19">
        <f t="shared" si="120"/>
        <v>2.1443630157614635E-2</v>
      </c>
      <c r="O161" s="112">
        <f>公交!O54-公交!O56</f>
        <v>461.06999999999994</v>
      </c>
      <c r="P161" s="19">
        <f t="shared" si="121"/>
        <v>-1.1173543793428942E-2</v>
      </c>
      <c r="Q161" s="126"/>
      <c r="R161" s="126"/>
      <c r="S161" s="556">
        <f t="shared" si="122"/>
        <v>3838.0899999999992</v>
      </c>
      <c r="T161" s="66">
        <f t="shared" si="123"/>
        <v>-0.13547964212669728</v>
      </c>
      <c r="U161" s="112">
        <f t="shared" si="124"/>
        <v>3974.7699999999995</v>
      </c>
      <c r="V161" s="112">
        <f>公交!V54-公交!V56</f>
        <v>628.16999999999985</v>
      </c>
      <c r="W161" s="19">
        <f t="shared" si="125"/>
        <v>6.0345700685324521E-2</v>
      </c>
      <c r="X161" s="112">
        <f>公交!X54-公交!X56</f>
        <v>643.70000000000005</v>
      </c>
      <c r="Y161" s="19">
        <f t="shared" si="126"/>
        <v>4.8182284461995017E-4</v>
      </c>
      <c r="Z161" s="112">
        <f>公交!Z54-公交!Z56</f>
        <v>604.92999999999995</v>
      </c>
      <c r="AA161" s="19">
        <f t="shared" si="127"/>
        <v>-8.638786945161836E-2</v>
      </c>
      <c r="AB161" s="112">
        <f>公交!AB54-公交!AB56</f>
        <v>585.2299999999999</v>
      </c>
      <c r="AC161" s="19">
        <f t="shared" si="128"/>
        <v>2.8885372714486657E-2</v>
      </c>
      <c r="AD161" s="112">
        <f>公交!AD54-公交!AD56</f>
        <v>548.41</v>
      </c>
      <c r="AE161" s="19">
        <f t="shared" si="129"/>
        <v>2.8989042329630621E-2</v>
      </c>
      <c r="AF161" s="112">
        <f>公交!AF54-公交!AF56</f>
        <v>498.04999999999995</v>
      </c>
      <c r="AG161" s="19">
        <f t="shared" si="130"/>
        <v>-3.7658924914016345E-2</v>
      </c>
      <c r="AH161" s="112">
        <f>公交!AH54-公交!AH56</f>
        <v>466.28</v>
      </c>
      <c r="AI161" s="19">
        <f t="shared" si="131"/>
        <v>-5.2295685047051954E-2</v>
      </c>
      <c r="AJ161" s="112">
        <f>公交!AJ54-公交!AJ56</f>
        <v>464.79000000000008</v>
      </c>
      <c r="AK161" s="19">
        <f t="shared" si="132"/>
        <v>5.1275671763322261E-2</v>
      </c>
      <c r="AL161" s="112">
        <f>公交!AL54-公交!AL56</f>
        <v>475.34999999999991</v>
      </c>
      <c r="AM161" s="19">
        <f t="shared" si="133"/>
        <v>8.8006408789196522E-2</v>
      </c>
      <c r="AN161" s="112">
        <f>公交!AN54-公交!AN56</f>
        <v>547.91</v>
      </c>
      <c r="AO161" s="19">
        <f t="shared" si="134"/>
        <v>8.6562487605600147E-2</v>
      </c>
      <c r="AP161" s="112">
        <f>公交!AP54-公交!AP56</f>
        <v>546.39</v>
      </c>
      <c r="AQ161" s="19">
        <f t="shared" si="135"/>
        <v>8.4688225835268804E-2</v>
      </c>
      <c r="AR161" s="112">
        <f>公交!AR54-公交!AR56</f>
        <v>563.41000000000008</v>
      </c>
      <c r="AS161" s="19">
        <f t="shared" si="136"/>
        <v>-2.6673576919754582E-2</v>
      </c>
      <c r="AT161" s="112">
        <f t="shared" si="137"/>
        <v>6572.62</v>
      </c>
      <c r="AU161" s="19">
        <f t="shared" si="138"/>
        <v>1.505920362742863E-2</v>
      </c>
      <c r="AV161" s="20"/>
      <c r="AW161" s="540">
        <f t="shared" si="139"/>
        <v>5896.26</v>
      </c>
      <c r="AX161" s="112">
        <v>592.41999999999996</v>
      </c>
      <c r="AY161" s="19"/>
      <c r="AZ161" s="112">
        <v>643.39</v>
      </c>
      <c r="BA161" s="19"/>
      <c r="BB161" s="112">
        <v>662.13</v>
      </c>
      <c r="BC161" s="19"/>
      <c r="BD161" s="112">
        <v>568.79999999999995</v>
      </c>
      <c r="BE161" s="19"/>
      <c r="BF161" s="112">
        <v>532.96</v>
      </c>
      <c r="BG161" s="19"/>
      <c r="BH161" s="112">
        <v>517.54</v>
      </c>
      <c r="BI161" s="19"/>
      <c r="BJ161" s="112">
        <v>492.01</v>
      </c>
      <c r="BK161" s="19"/>
      <c r="BL161" s="112">
        <v>442.12</v>
      </c>
      <c r="BM161" s="19"/>
      <c r="BN161" s="112">
        <v>436.9</v>
      </c>
      <c r="BO161" s="19"/>
      <c r="BP161" s="112">
        <v>504.26</v>
      </c>
      <c r="BQ161" s="19"/>
      <c r="BR161" s="112">
        <v>503.73</v>
      </c>
      <c r="BS161" s="19"/>
      <c r="BT161" s="112">
        <v>578.85</v>
      </c>
      <c r="BU161" s="19"/>
      <c r="BV161" s="112">
        <f t="shared" si="140"/>
        <v>6475.1100000000006</v>
      </c>
      <c r="BW161" s="19"/>
      <c r="BX161" s="23"/>
      <c r="BY161" s="27"/>
      <c r="BZ161" s="27"/>
      <c r="CA161" s="27"/>
      <c r="CB161" s="27"/>
      <c r="CC161" s="27"/>
      <c r="CD161" s="27"/>
      <c r="CE161" s="108"/>
      <c r="CF161" s="27"/>
      <c r="CG161" s="108"/>
      <c r="CH161" s="108"/>
      <c r="CI161" s="108"/>
      <c r="CJ161" s="108"/>
      <c r="CK161" s="18"/>
    </row>
    <row r="162" spans="1:89" ht="28.8" customHeight="1">
      <c r="A162" s="597"/>
      <c r="B162" s="17" t="s">
        <v>655</v>
      </c>
      <c r="C162" s="112">
        <f>出租!C54-出租!C56</f>
        <v>256.23</v>
      </c>
      <c r="D162" s="19">
        <f t="shared" si="115"/>
        <v>-5.0894543838204243E-2</v>
      </c>
      <c r="E162" s="112">
        <f>出租!E54-出租!E56</f>
        <v>282.11</v>
      </c>
      <c r="F162" s="19">
        <f t="shared" si="116"/>
        <v>7.9103392877634793E-2</v>
      </c>
      <c r="G162" s="112">
        <f>出租!G54-出租!G56</f>
        <v>274.27999999999997</v>
      </c>
      <c r="H162" s="19">
        <f t="shared" si="117"/>
        <v>7.2579383700923206E-2</v>
      </c>
      <c r="I162" s="112">
        <f>出租!I54-出租!I56</f>
        <v>281.87000000000012</v>
      </c>
      <c r="J162" s="19">
        <f t="shared" si="118"/>
        <v>0.12057724417587679</v>
      </c>
      <c r="K162" s="112">
        <f>出租!K54-出租!K56</f>
        <v>284.24999999999989</v>
      </c>
      <c r="L162" s="19">
        <f t="shared" si="119"/>
        <v>2.7620114963305298E-2</v>
      </c>
      <c r="M162" s="112">
        <f>出租!M54-出租!M56</f>
        <v>282.00999999999988</v>
      </c>
      <c r="N162" s="19">
        <f t="shared" si="120"/>
        <v>4.5371983541534933E-2</v>
      </c>
      <c r="O162" s="112">
        <f>出租!O54-出租!O56</f>
        <v>278.3900000000001</v>
      </c>
      <c r="P162" s="19">
        <f t="shared" si="121"/>
        <v>5.2912254160363048E-2</v>
      </c>
      <c r="Q162" s="126"/>
      <c r="R162" s="126"/>
      <c r="S162" s="556">
        <f t="shared" si="122"/>
        <v>1939.14</v>
      </c>
      <c r="T162" s="66">
        <f t="shared" si="123"/>
        <v>-8.3014531680766446E-2</v>
      </c>
      <c r="U162" s="112">
        <f t="shared" si="124"/>
        <v>1849.44</v>
      </c>
      <c r="V162" s="112">
        <f>出租!V54-出租!V56</f>
        <v>269.97000000000003</v>
      </c>
      <c r="W162" s="19">
        <f t="shared" si="125"/>
        <v>2.7858257187429736E-3</v>
      </c>
      <c r="X162" s="112">
        <f>出租!X54-出租!X56</f>
        <v>261.42999999999995</v>
      </c>
      <c r="Y162" s="19">
        <f t="shared" si="126"/>
        <v>-5.7026403116433588E-2</v>
      </c>
      <c r="Z162" s="112">
        <f>出租!Z54-出租!Z56</f>
        <v>255.71999999999991</v>
      </c>
      <c r="AA162" s="19">
        <f t="shared" si="127"/>
        <v>-1.4148579359266278E-2</v>
      </c>
      <c r="AB162" s="112">
        <f>出租!AB54-出租!AB56</f>
        <v>251.54000000000008</v>
      </c>
      <c r="AC162" s="19">
        <f t="shared" si="128"/>
        <v>3.5507680031920952E-3</v>
      </c>
      <c r="AD162" s="112">
        <f>出租!AD54-出租!AD56</f>
        <v>276.61</v>
      </c>
      <c r="AE162" s="19">
        <f t="shared" si="129"/>
        <v>8.1775518185373652E-2</v>
      </c>
      <c r="AF162" s="112">
        <f>出租!AF54-出租!AF56</f>
        <v>269.77</v>
      </c>
      <c r="AG162" s="19">
        <f t="shared" si="130"/>
        <v>-3.5122858471333007E-2</v>
      </c>
      <c r="AH162" s="112">
        <f>出租!AH54-出租!AH56</f>
        <v>264.40000000000009</v>
      </c>
      <c r="AI162" s="19">
        <f t="shared" si="131"/>
        <v>6.0271885150579907E-2</v>
      </c>
      <c r="AJ162" s="112">
        <f>出租!AJ54-出租!AJ56</f>
        <v>265.25</v>
      </c>
      <c r="AK162" s="19">
        <f t="shared" si="132"/>
        <v>5.1744647105471886E-2</v>
      </c>
      <c r="AL162" s="112">
        <f>出租!AL54-出租!AL56</f>
        <v>259.37</v>
      </c>
      <c r="AM162" s="19">
        <f t="shared" si="133"/>
        <v>2.3317288724058916E-2</v>
      </c>
      <c r="AN162" s="112">
        <f>出租!AN54-出租!AN56</f>
        <v>257.48</v>
      </c>
      <c r="AO162" s="19">
        <f t="shared" si="134"/>
        <v>-3.3289463497714333E-3</v>
      </c>
      <c r="AP162" s="112">
        <f>出租!AP54-出租!AP56</f>
        <v>248.70000000000005</v>
      </c>
      <c r="AQ162" s="19">
        <f t="shared" si="135"/>
        <v>-7.8193568977896755E-3</v>
      </c>
      <c r="AR162" s="112">
        <f>出租!AR54-出租!AR56</f>
        <v>250.83000000000004</v>
      </c>
      <c r="AS162" s="19">
        <f t="shared" si="136"/>
        <v>-1.1156666403847493E-2</v>
      </c>
      <c r="AT162" s="112">
        <f t="shared" si="137"/>
        <v>3131.0699999999997</v>
      </c>
      <c r="AU162" s="19">
        <f t="shared" si="138"/>
        <v>6.9432831212936641E-3</v>
      </c>
      <c r="AV162" s="20"/>
      <c r="AW162" s="540">
        <f t="shared" si="139"/>
        <v>2855.8199999999997</v>
      </c>
      <c r="AX162" s="112">
        <v>269.22000000000003</v>
      </c>
      <c r="AY162" s="19"/>
      <c r="AZ162" s="112">
        <v>277.24</v>
      </c>
      <c r="BA162" s="19"/>
      <c r="BB162" s="112">
        <v>259.39</v>
      </c>
      <c r="BC162" s="19"/>
      <c r="BD162" s="112">
        <v>250.65</v>
      </c>
      <c r="BE162" s="19"/>
      <c r="BF162" s="112">
        <v>255.7</v>
      </c>
      <c r="BG162" s="19"/>
      <c r="BH162" s="112">
        <v>279.58999999999997</v>
      </c>
      <c r="BI162" s="19"/>
      <c r="BJ162" s="112">
        <v>249.37</v>
      </c>
      <c r="BK162" s="19"/>
      <c r="BL162" s="112">
        <v>252.2</v>
      </c>
      <c r="BM162" s="19"/>
      <c r="BN162" s="112">
        <v>253.46</v>
      </c>
      <c r="BO162" s="19"/>
      <c r="BP162" s="112">
        <v>258.33999999999997</v>
      </c>
      <c r="BQ162" s="19"/>
      <c r="BR162" s="112">
        <v>250.66</v>
      </c>
      <c r="BS162" s="19"/>
      <c r="BT162" s="112">
        <v>253.66</v>
      </c>
      <c r="BU162" s="19"/>
      <c r="BV162" s="112">
        <f t="shared" si="140"/>
        <v>3109.4799999999996</v>
      </c>
      <c r="BW162" s="19"/>
      <c r="BX162" s="23"/>
      <c r="BY162" s="27"/>
      <c r="BZ162" s="27"/>
      <c r="CA162" s="27"/>
      <c r="CB162" s="27"/>
      <c r="CC162" s="27"/>
      <c r="CD162" s="27"/>
      <c r="CE162" s="108"/>
      <c r="CF162" s="27"/>
      <c r="CG162" s="108"/>
      <c r="CH162" s="108"/>
      <c r="CI162" s="108"/>
      <c r="CJ162" s="108"/>
      <c r="CK162" s="18"/>
    </row>
    <row r="163" spans="1:89" ht="28.8" customHeight="1">
      <c r="A163" s="598"/>
      <c r="B163" s="17" t="s">
        <v>656</v>
      </c>
      <c r="C163" s="112">
        <f>网约车!C54-网约车!C56</f>
        <v>206.97346252052603</v>
      </c>
      <c r="D163" s="19">
        <f t="shared" ref="D163:D188" si="141">C163/V163-1</f>
        <v>4.5676403852068868</v>
      </c>
      <c r="E163" s="112">
        <f>网约车!E54-网约车!E56</f>
        <v>203.39257774368798</v>
      </c>
      <c r="F163" s="19">
        <f t="shared" ref="F163:F188" si="142">E163/X163-1</f>
        <v>4.023913413801794</v>
      </c>
      <c r="G163" s="112">
        <f>网约车!G54-网约车!G56</f>
        <v>189.994587025903</v>
      </c>
      <c r="H163" s="19">
        <f t="shared" ref="H163:H188" si="143">G163/Z163-1</f>
        <v>3.4561180978642856</v>
      </c>
      <c r="I163" s="112">
        <f>网约车!I54-网约车!I56</f>
        <v>178.90926919678697</v>
      </c>
      <c r="J163" s="19">
        <f t="shared" ref="J163:J188" si="144">I163/AB163-1</f>
        <v>2.6319340658533381</v>
      </c>
      <c r="K163" s="112">
        <f>网约车!K54-网约车!K56</f>
        <v>175.08996086236698</v>
      </c>
      <c r="L163" s="19">
        <f t="shared" ref="L163:L188" si="145">K163/AD163-1</f>
        <v>2.27626948096158</v>
      </c>
      <c r="M163" s="112">
        <f>网约车!M54-网约车!M56</f>
        <v>177.46876467529199</v>
      </c>
      <c r="N163" s="19">
        <f t="shared" ref="N163:N188" si="146">M163/AF163-1</f>
        <v>2.3100141509554635</v>
      </c>
      <c r="O163" s="112">
        <f>网约车!O54-网约车!O56</f>
        <v>185.330770271642</v>
      </c>
      <c r="P163" s="19">
        <f t="shared" ref="P163:P188" si="147">O163/AH163-1</f>
        <v>1.8582493665508708</v>
      </c>
      <c r="Q163" s="126"/>
      <c r="R163" s="126"/>
      <c r="S163" s="556">
        <f t="shared" ref="S163:S188" si="148">E163+C163+G163+I163+K163+M163+O163+Q163</f>
        <v>1317.1593922962049</v>
      </c>
      <c r="T163" s="66">
        <f t="shared" ref="T163:T188" si="149">S163/SUM(V163,X163,Z163,AB163,AD163,AF163,AH163,AJ163)-1</f>
        <v>2.1830991450130277</v>
      </c>
      <c r="U163" s="112">
        <f t="shared" ref="U163:U188" si="150">V163+X163+Z163+AB163+AD163+AF163+AH163</f>
        <v>341.45433382558315</v>
      </c>
      <c r="V163" s="112">
        <f>网约车!V54-网约车!V56</f>
        <v>37.174359010407805</v>
      </c>
      <c r="W163" s="19">
        <f t="shared" ref="W163:W188" si="151">V163/AX163-1</f>
        <v>-0.73281627947807504</v>
      </c>
      <c r="X163" s="112">
        <f>网约车!X54-网约车!X56</f>
        <v>40.484889167262295</v>
      </c>
      <c r="Y163" s="19">
        <f t="shared" ref="Y163:Y188" si="152">X163/AZ163-1</f>
        <v>-0.53535053919456665</v>
      </c>
      <c r="Z163" s="112">
        <f>网约车!Z54-网约车!Z56</f>
        <v>42.636793472094695</v>
      </c>
      <c r="AA163" s="19">
        <f t="shared" ref="AA163:AA188" si="153">Z163/BB163-1</f>
        <v>-0.54523962659154046</v>
      </c>
      <c r="AB163" s="112">
        <f>网约车!AB54-网约车!AB56</f>
        <v>49.260054272144799</v>
      </c>
      <c r="AC163" s="19">
        <f t="shared" ref="AC163:AC188" si="154">AB163/BD163-1</f>
        <v>-0.5192029826697947</v>
      </c>
      <c r="AD163" s="112">
        <f>网约车!AD54-网约车!AD56</f>
        <v>53.441867917097696</v>
      </c>
      <c r="AE163" s="19">
        <f t="shared" ref="AE163:AE188" si="155">AD163/BF163-1</f>
        <v>-0.41212554643594734</v>
      </c>
      <c r="AF163" s="112">
        <f>网约车!AF54-网约车!AF56</f>
        <v>53.615711770919205</v>
      </c>
      <c r="AG163" s="19">
        <f t="shared" ref="AG163:AG188" si="156">AF163/BH163-1</f>
        <v>-0.39180883918865816</v>
      </c>
      <c r="AH163" s="112">
        <f>网约车!AH54-网约车!AH56</f>
        <v>64.840658215656603</v>
      </c>
      <c r="AI163" s="19">
        <f t="shared" ref="AI163:AI188" si="157">AH163/BJ163-1</f>
        <v>-0.4168676555310139</v>
      </c>
      <c r="AJ163" s="112">
        <f>网约车!AJ54-网约车!AJ56</f>
        <v>72.343456406556797</v>
      </c>
      <c r="AK163" s="19">
        <f t="shared" ref="AK163:AK188" si="158">AJ163/BL163-1</f>
        <v>-0.31963259690559842</v>
      </c>
      <c r="AL163" s="112">
        <f>网约车!AL54-网约车!AL56</f>
        <v>67.651478059733805</v>
      </c>
      <c r="AM163" s="19">
        <f t="shared" ref="AM163:AM188" si="159">AL163/BN163-1</f>
        <v>-0.2675206932474774</v>
      </c>
      <c r="AN163" s="112">
        <f>网约车!AN54-网约车!AN56</f>
        <v>84.624621130251001</v>
      </c>
      <c r="AO163" s="19">
        <f t="shared" ref="AO163:AO188" si="160">AN163/BP163-1</f>
        <v>-0.17764161673500589</v>
      </c>
      <c r="AP163" s="112">
        <f>网约车!AP54-网约车!AP56</f>
        <v>107.21996735860503</v>
      </c>
      <c r="AQ163" s="19">
        <f t="shared" ref="AQ163:AQ188" si="161">AP163/BR163-1</f>
        <v>-5.4943563634520243E-2</v>
      </c>
      <c r="AR163" s="112">
        <f>网约车!AR54-网约车!AR56</f>
        <v>168.38107536046095</v>
      </c>
      <c r="AS163" s="19">
        <f t="shared" ref="AS163:AS188" si="162">AR163/BT163-1</f>
        <v>0.33129128840900268</v>
      </c>
      <c r="AT163" s="112">
        <f t="shared" ref="AT163:AT188" si="163">X163+V163+Z163+AB163+AD163+AF163+AH163+AJ163+AL163+AN163+AP163+AR163</f>
        <v>841.67493214119065</v>
      </c>
      <c r="AU163" s="19">
        <f t="shared" ref="AU163:AU188" si="164">AT163/SUM(AX163,AZ163,BB163,BD163,BF163,BH163,BJ163,BL163,BN163,BP163,BR163,BT163)-1</f>
        <v>-0.32894684451368617</v>
      </c>
      <c r="AV163" s="20"/>
      <c r="AW163" s="540">
        <f t="shared" ref="AW163:AW188" si="165">AX163+AZ163+BB163+BD163+BF163+BH163+BJ163+BL163+BN163+BP163+BR163</f>
        <v>1127.780189801475</v>
      </c>
      <c r="AX163" s="112">
        <v>139.134072007794</v>
      </c>
      <c r="AY163" s="19"/>
      <c r="AZ163" s="112">
        <v>87.129960502019998</v>
      </c>
      <c r="BA163" s="19"/>
      <c r="BB163" s="112">
        <v>93.756615495165207</v>
      </c>
      <c r="BC163" s="19"/>
      <c r="BD163" s="112">
        <v>102.45499139258099</v>
      </c>
      <c r="BE163" s="19"/>
      <c r="BF163" s="112">
        <v>90.906940407259697</v>
      </c>
      <c r="BG163" s="19"/>
      <c r="BH163" s="112">
        <v>88.156019399220696</v>
      </c>
      <c r="BI163" s="19"/>
      <c r="BJ163" s="112">
        <v>111.193726142394</v>
      </c>
      <c r="BK163" s="19"/>
      <c r="BL163" s="112">
        <v>106.329985942197</v>
      </c>
      <c r="BM163" s="19"/>
      <c r="BN163" s="112">
        <v>92.359575807908399</v>
      </c>
      <c r="BO163" s="19"/>
      <c r="BP163" s="112">
        <v>102.904795345148</v>
      </c>
      <c r="BQ163" s="19"/>
      <c r="BR163" s="112">
        <v>113.453507359787</v>
      </c>
      <c r="BS163" s="19"/>
      <c r="BT163" s="112">
        <v>126.479514157784</v>
      </c>
      <c r="BU163" s="19"/>
      <c r="BV163" s="112">
        <f t="shared" ref="BV163:BV188" si="166">AX163+AZ163+BB163+BD163+BF163+BH163+BJ163+BL163+BN163+BP163+BR163+BT163</f>
        <v>1254.259703959259</v>
      </c>
      <c r="BW163" s="19"/>
      <c r="BX163" s="23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18"/>
    </row>
    <row r="164" spans="1:89" s="13" customFormat="1" ht="28.8" customHeight="1">
      <c r="A164" s="716" t="s">
        <v>105</v>
      </c>
      <c r="B164" s="17" t="s">
        <v>652</v>
      </c>
      <c r="C164" s="112">
        <f>C165+C166+C167+C168</f>
        <v>14292.856285043074</v>
      </c>
      <c r="D164" s="19">
        <f t="shared" si="141"/>
        <v>-3.5531015206463512E-2</v>
      </c>
      <c r="E164" s="112">
        <f>E165+E166+E167+E168</f>
        <v>16352.394236129036</v>
      </c>
      <c r="F164" s="19">
        <f t="shared" si="142"/>
        <v>2.4273257153012873E-2</v>
      </c>
      <c r="G164" s="112">
        <f>G165+G166+G167+G168</f>
        <v>17256.904877409856</v>
      </c>
      <c r="H164" s="19">
        <f t="shared" si="143"/>
        <v>4.9629511068863374E-2</v>
      </c>
      <c r="I164" s="112">
        <f>I165+I166+I167+I168</f>
        <v>18292.652844672051</v>
      </c>
      <c r="J164" s="19">
        <f t="shared" si="144"/>
        <v>-4.2440226332381426E-2</v>
      </c>
      <c r="K164" s="112">
        <f>K165+K166+K167+K168</f>
        <v>17553.251082468731</v>
      </c>
      <c r="L164" s="19">
        <f t="shared" si="145"/>
        <v>-7.4467749022261831E-2</v>
      </c>
      <c r="M164" s="112">
        <f>M165+M166+M167+M168</f>
        <v>15799.100510230504</v>
      </c>
      <c r="N164" s="19">
        <f t="shared" si="146"/>
        <v>-7.6135949689848603E-2</v>
      </c>
      <c r="O164" s="112">
        <f>O165+O166+O167+O168</f>
        <v>18311.987475213442</v>
      </c>
      <c r="P164" s="19">
        <f t="shared" si="147"/>
        <v>-6.9411964489255906E-2</v>
      </c>
      <c r="Q164" s="126"/>
      <c r="R164" s="126"/>
      <c r="S164" s="556">
        <f t="shared" si="148"/>
        <v>117859.14731116669</v>
      </c>
      <c r="T164" s="66">
        <f t="shared" si="149"/>
        <v>-0.15853499516996916</v>
      </c>
      <c r="U164" s="112">
        <f t="shared" si="150"/>
        <v>122073.18520520045</v>
      </c>
      <c r="V164" s="112">
        <f>V165+V166+V167+V168</f>
        <v>14819.404781692114</v>
      </c>
      <c r="W164" s="19">
        <f t="shared" si="151"/>
        <v>-3.8480168724962183E-2</v>
      </c>
      <c r="X164" s="112">
        <f>X165+X166+X167+X168</f>
        <v>15964.874726477608</v>
      </c>
      <c r="Y164" s="19">
        <f t="shared" si="152"/>
        <v>-3.0630702927794795E-2</v>
      </c>
      <c r="Z164" s="112">
        <f>Z165+Z166+Z167+Z168</f>
        <v>16440.948635139583</v>
      </c>
      <c r="AA164" s="19">
        <f t="shared" si="153"/>
        <v>-8.7434566316912932E-4</v>
      </c>
      <c r="AB164" s="112">
        <f>AB165+AB166+AB167+AB168</f>
        <v>19103.405706578553</v>
      </c>
      <c r="AC164" s="19">
        <f t="shared" si="154"/>
        <v>1.9736098531162094E-2</v>
      </c>
      <c r="AD164" s="112">
        <f>AD165+AD166+AD167+AD168</f>
        <v>18965.574742452642</v>
      </c>
      <c r="AE164" s="19">
        <f t="shared" si="155"/>
        <v>-3.4604814147007001E-2</v>
      </c>
      <c r="AF164" s="112">
        <f>AF165+AF166+AF167+AF168</f>
        <v>17101.109741121079</v>
      </c>
      <c r="AG164" s="19">
        <f t="shared" si="156"/>
        <v>-9.6166705414251985E-2</v>
      </c>
      <c r="AH164" s="112">
        <f>AH165+AH166+AH167+AH168</f>
        <v>19677.866871738886</v>
      </c>
      <c r="AI164" s="19">
        <f t="shared" si="157"/>
        <v>-7.2766075848833545E-2</v>
      </c>
      <c r="AJ164" s="112">
        <f>AJ165+AJ166+AJ167+AJ168</f>
        <v>17991.044007722419</v>
      </c>
      <c r="AK164" s="19">
        <f t="shared" si="158"/>
        <v>-0.13061230226644538</v>
      </c>
      <c r="AL164" s="112">
        <f>AL165+AL166+AL167+AL168</f>
        <v>15311.527410868004</v>
      </c>
      <c r="AM164" s="19">
        <f t="shared" si="159"/>
        <v>-0.16967488890351501</v>
      </c>
      <c r="AN164" s="112">
        <f>AN165+AN166+AN167+AN168</f>
        <v>14230.783742768739</v>
      </c>
      <c r="AO164" s="19">
        <f t="shared" si="160"/>
        <v>-0.21466789923147511</v>
      </c>
      <c r="AP164" s="112">
        <f>AP165+AP166+AP167+AP168</f>
        <v>14272.893754421915</v>
      </c>
      <c r="AQ164" s="19">
        <f t="shared" si="161"/>
        <v>-0.14466591419652053</v>
      </c>
      <c r="AR164" s="112">
        <f>AR165+AR166+AR167+AR168</f>
        <v>13491.005422718712</v>
      </c>
      <c r="AS164" s="19">
        <f t="shared" si="162"/>
        <v>-8.8267070535257952E-2</v>
      </c>
      <c r="AT164" s="112">
        <f t="shared" si="163"/>
        <v>197370.43954370022</v>
      </c>
      <c r="AU164" s="19">
        <f t="shared" si="164"/>
        <v>-8.454449139579745E-2</v>
      </c>
      <c r="AV164" s="20"/>
      <c r="AW164" s="540">
        <f t="shared" si="165"/>
        <v>200800.96630466767</v>
      </c>
      <c r="AX164" s="540">
        <f>AX165+AX166+AX167+AX168</f>
        <v>15412.479597056901</v>
      </c>
      <c r="AY164" s="20"/>
      <c r="AZ164" s="540">
        <f>AZ165+AZ166+AZ167+AZ168</f>
        <v>16469.342256554301</v>
      </c>
      <c r="BA164" s="20"/>
      <c r="BB164" s="540">
        <f>BB165+BB166+BB167+BB168</f>
        <v>16455.336287058162</v>
      </c>
      <c r="BC164" s="20"/>
      <c r="BD164" s="540">
        <f>BD165+BD166+BD167+BD168</f>
        <v>18733.676030587998</v>
      </c>
      <c r="BE164" s="20"/>
      <c r="BF164" s="540">
        <f>BF165+BF166+BF167+BF168</f>
        <v>19645.400163970418</v>
      </c>
      <c r="BG164" s="20"/>
      <c r="BH164" s="540">
        <f>BH165+BH166+BH167+BH168</f>
        <v>18920.645923935557</v>
      </c>
      <c r="BI164" s="20"/>
      <c r="BJ164" s="540">
        <f>BJ165+BJ166+BJ167+BJ168</f>
        <v>21222.117050724748</v>
      </c>
      <c r="BK164" s="20"/>
      <c r="BL164" s="540">
        <f>BL165+BL166+BL167+BL168</f>
        <v>20693.925224182571</v>
      </c>
      <c r="BM164" s="20"/>
      <c r="BN164" s="540">
        <f>BN165+BN166+BN167+BN168</f>
        <v>18440.400279654776</v>
      </c>
      <c r="BO164" s="20"/>
      <c r="BP164" s="540">
        <f>BP165+BP166+BP167+BP168</f>
        <v>18120.720812052015</v>
      </c>
      <c r="BQ164" s="20"/>
      <c r="BR164" s="540">
        <f>BR165+BR166+BR167+BR168</f>
        <v>16686.92267889022</v>
      </c>
      <c r="BS164" s="20"/>
      <c r="BT164" s="540">
        <f>BT165+BT166+BT167+BT168</f>
        <v>14797.102294680722</v>
      </c>
      <c r="BU164" s="20"/>
      <c r="BV164" s="540">
        <f t="shared" si="166"/>
        <v>215598.06859934839</v>
      </c>
      <c r="BW164" s="20"/>
      <c r="BX164" s="22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</row>
    <row r="165" spans="1:89" ht="28.8" customHeight="1">
      <c r="A165" s="597"/>
      <c r="B165" s="17" t="s">
        <v>653</v>
      </c>
      <c r="C165" s="112">
        <f>班线包车!C49</f>
        <v>10684.8007</v>
      </c>
      <c r="D165" s="19">
        <f t="shared" si="141"/>
        <v>8.9179457237634763E-2</v>
      </c>
      <c r="E165" s="112">
        <f>班线包车!E49</f>
        <v>13255.0026</v>
      </c>
      <c r="F165" s="19">
        <f t="shared" si="142"/>
        <v>0.11791271206000875</v>
      </c>
      <c r="G165" s="112">
        <f>班线包车!G49</f>
        <v>13786.117099999999</v>
      </c>
      <c r="H165" s="19">
        <f t="shared" si="143"/>
        <v>0.17469214333525285</v>
      </c>
      <c r="I165" s="112">
        <f>班线包车!I49</f>
        <v>14831.9663</v>
      </c>
      <c r="J165" s="19">
        <f t="shared" si="144"/>
        <v>4.2073269903442734E-2</v>
      </c>
      <c r="K165" s="112">
        <f>班线包车!K49</f>
        <v>13914.4557</v>
      </c>
      <c r="L165" s="19">
        <f t="shared" si="145"/>
        <v>-1.1366532330410184E-2</v>
      </c>
      <c r="M165" s="112">
        <f>班线包车!M49</f>
        <v>12216.1679</v>
      </c>
      <c r="N165" s="19">
        <f t="shared" si="146"/>
        <v>-1.4161970671528024E-2</v>
      </c>
      <c r="O165" s="112">
        <f>班线包车!O49</f>
        <v>14327.760200000001</v>
      </c>
      <c r="P165" s="19">
        <f t="shared" si="147"/>
        <v>-2.9121851427854728E-2</v>
      </c>
      <c r="Q165" s="126"/>
      <c r="R165" s="126"/>
      <c r="S165" s="556">
        <f t="shared" si="148"/>
        <v>93016.270500000013</v>
      </c>
      <c r="T165" s="66">
        <f t="shared" si="149"/>
        <v>-9.8852919813019025E-2</v>
      </c>
      <c r="U165" s="112">
        <f t="shared" si="150"/>
        <v>88859.565700000006</v>
      </c>
      <c r="V165" s="112">
        <f>班线包车!V49</f>
        <v>9809.9542999999994</v>
      </c>
      <c r="W165" s="19">
        <f t="shared" si="151"/>
        <v>-7.8987904951822507E-2</v>
      </c>
      <c r="X165" s="112">
        <f>班线包车!X49</f>
        <v>11856.920899999999</v>
      </c>
      <c r="Y165" s="19">
        <f t="shared" si="152"/>
        <v>-7.5982222954562806E-2</v>
      </c>
      <c r="Z165" s="112">
        <f>班线包车!Z49</f>
        <v>11735.940500000001</v>
      </c>
      <c r="AA165" s="19">
        <f t="shared" si="153"/>
        <v>-1.6051792895022787E-2</v>
      </c>
      <c r="AB165" s="112">
        <f>班线包车!AB49</f>
        <v>14233.1319</v>
      </c>
      <c r="AC165" s="19">
        <f t="shared" si="154"/>
        <v>3.5861682357694491E-2</v>
      </c>
      <c r="AD165" s="112">
        <f>班线包车!AD49</f>
        <v>14074.433199999999</v>
      </c>
      <c r="AE165" s="19">
        <f t="shared" si="155"/>
        <v>-4.079687548483879E-2</v>
      </c>
      <c r="AF165" s="112">
        <f>班线包车!AF49</f>
        <v>12391.6582</v>
      </c>
      <c r="AG165" s="19">
        <f t="shared" si="156"/>
        <v>-0.11388913829520098</v>
      </c>
      <c r="AH165" s="112">
        <f>班线包车!AH49</f>
        <v>14757.5267</v>
      </c>
      <c r="AI165" s="19">
        <f t="shared" si="157"/>
        <v>-4.7536039731787216E-2</v>
      </c>
      <c r="AJ165" s="112">
        <f>班线包车!AJ49</f>
        <v>14360.2888</v>
      </c>
      <c r="AK165" s="19">
        <f t="shared" si="158"/>
        <v>-5.5170796879899786E-2</v>
      </c>
      <c r="AL165" s="112">
        <f>班线包车!AL49</f>
        <v>11934.8122</v>
      </c>
      <c r="AM165" s="19">
        <f t="shared" si="159"/>
        <v>-9.4644349805707351E-2</v>
      </c>
      <c r="AN165" s="112">
        <f>班线包车!AN49</f>
        <v>11428.8009</v>
      </c>
      <c r="AO165" s="19">
        <f t="shared" si="160"/>
        <v>-0.10683925780636405</v>
      </c>
      <c r="AP165" s="112">
        <f>班线包车!AP49</f>
        <v>11283.708199999999</v>
      </c>
      <c r="AQ165" s="19">
        <f t="shared" si="161"/>
        <v>1.1811119406390791E-3</v>
      </c>
      <c r="AR165" s="112">
        <f>班线包车!AR49</f>
        <v>10386.935299999999</v>
      </c>
      <c r="AS165" s="19">
        <f t="shared" si="162"/>
        <v>9.8371374861490501E-2</v>
      </c>
      <c r="AT165" s="112">
        <f t="shared" si="163"/>
        <v>148254.11110000001</v>
      </c>
      <c r="AU165" s="19">
        <f t="shared" si="164"/>
        <v>-4.4795308255380362E-2</v>
      </c>
      <c r="AV165" s="20"/>
      <c r="AW165" s="540">
        <f t="shared" si="165"/>
        <v>145749.97069999998</v>
      </c>
      <c r="AX165" s="112">
        <v>10651.2763</v>
      </c>
      <c r="AY165" s="19"/>
      <c r="AZ165" s="112">
        <v>12831.918600000001</v>
      </c>
      <c r="BA165" s="19"/>
      <c r="BB165" s="112">
        <v>11927.3966</v>
      </c>
      <c r="BC165" s="19"/>
      <c r="BD165" s="112">
        <v>13740.3788</v>
      </c>
      <c r="BE165" s="19"/>
      <c r="BF165" s="112">
        <v>14673.047699999999</v>
      </c>
      <c r="BG165" s="19"/>
      <c r="BH165" s="112">
        <v>13984.320400000001</v>
      </c>
      <c r="BI165" s="19"/>
      <c r="BJ165" s="112">
        <v>15494.052600000001</v>
      </c>
      <c r="BK165" s="19"/>
      <c r="BL165" s="112">
        <v>15198.819799999999</v>
      </c>
      <c r="BM165" s="19"/>
      <c r="BN165" s="112">
        <v>13182.4573</v>
      </c>
      <c r="BO165" s="19"/>
      <c r="BP165" s="112">
        <v>12795.906000000001</v>
      </c>
      <c r="BQ165" s="19"/>
      <c r="BR165" s="112">
        <v>11270.3966</v>
      </c>
      <c r="BS165" s="19"/>
      <c r="BT165" s="112">
        <v>9456.6697000000004</v>
      </c>
      <c r="BU165" s="19"/>
      <c r="BV165" s="112">
        <f t="shared" si="166"/>
        <v>155206.64039999997</v>
      </c>
      <c r="BW165" s="19"/>
      <c r="BX165" s="23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18"/>
    </row>
    <row r="166" spans="1:89" ht="28.8" customHeight="1">
      <c r="A166" s="597"/>
      <c r="B166" s="17" t="s">
        <v>654</v>
      </c>
      <c r="C166" s="112">
        <f>公交!C58-公交!C60</f>
        <v>1613.52</v>
      </c>
      <c r="D166" s="19">
        <f t="shared" si="141"/>
        <v>-0.53945745992601712</v>
      </c>
      <c r="E166" s="112">
        <f>公交!E58-公交!E60</f>
        <v>1188.0400000000002</v>
      </c>
      <c r="F166" s="19">
        <f t="shared" si="142"/>
        <v>-0.56363449375224972</v>
      </c>
      <c r="G166" s="112">
        <f>公交!G58-公交!G60</f>
        <v>1545.2400000000002</v>
      </c>
      <c r="H166" s="19">
        <f t="shared" si="143"/>
        <v>-0.54002363524330299</v>
      </c>
      <c r="I166" s="112">
        <f>公交!I58-公交!I60</f>
        <v>1550.1899999999996</v>
      </c>
      <c r="J166" s="19">
        <f t="shared" si="144"/>
        <v>-0.54896609513612282</v>
      </c>
      <c r="K166" s="112">
        <f>公交!K58-公交!K60</f>
        <v>1626.0600000000004</v>
      </c>
      <c r="L166" s="19">
        <f t="shared" si="145"/>
        <v>-0.51869644363539491</v>
      </c>
      <c r="M166" s="112">
        <f>公交!M58-公交!M60</f>
        <v>1556.31</v>
      </c>
      <c r="N166" s="19">
        <f t="shared" si="146"/>
        <v>-0.50702257868329026</v>
      </c>
      <c r="O166" s="112">
        <f>公交!O58-公交!O60</f>
        <v>1739.0300000000002</v>
      </c>
      <c r="P166" s="19">
        <f t="shared" si="147"/>
        <v>-0.47158648937721803</v>
      </c>
      <c r="Q166" s="126"/>
      <c r="R166" s="126"/>
      <c r="S166" s="556">
        <f t="shared" si="148"/>
        <v>10818.390000000001</v>
      </c>
      <c r="T166" s="66">
        <f t="shared" si="149"/>
        <v>-0.56395341104071428</v>
      </c>
      <c r="U166" s="112">
        <f t="shared" si="150"/>
        <v>22848.91</v>
      </c>
      <c r="V166" s="112">
        <f>公交!V58-公交!V60</f>
        <v>3503.5199999999995</v>
      </c>
      <c r="W166" s="19">
        <f t="shared" si="151"/>
        <v>-6.1928183763029554E-2</v>
      </c>
      <c r="X166" s="112">
        <f>公交!X58-公交!X60</f>
        <v>2722.5800000000004</v>
      </c>
      <c r="Y166" s="19">
        <f t="shared" si="152"/>
        <v>-9.5747389865036281E-3</v>
      </c>
      <c r="Z166" s="112">
        <f>公交!Z58-公交!Z60</f>
        <v>3359.39</v>
      </c>
      <c r="AA166" s="19">
        <f t="shared" si="153"/>
        <v>-8.2249225507176726E-2</v>
      </c>
      <c r="AB166" s="112">
        <f>公交!AB58-公交!AB60</f>
        <v>3436.9699999999993</v>
      </c>
      <c r="AC166" s="19">
        <f t="shared" si="154"/>
        <v>-0.11392264737577551</v>
      </c>
      <c r="AD166" s="112">
        <f>公交!AD58-公交!AD60</f>
        <v>3378.4500000000003</v>
      </c>
      <c r="AE166" s="19">
        <f t="shared" si="155"/>
        <v>-0.11855177883762424</v>
      </c>
      <c r="AF166" s="112">
        <f>公交!AF58-公交!AF60</f>
        <v>3156.9599999999996</v>
      </c>
      <c r="AG166" s="19">
        <f t="shared" si="156"/>
        <v>-0.17548950217948289</v>
      </c>
      <c r="AH166" s="112">
        <f>公交!AH58-公交!AH60</f>
        <v>3291.04</v>
      </c>
      <c r="AI166" s="19">
        <f t="shared" si="157"/>
        <v>-0.17467116399794369</v>
      </c>
      <c r="AJ166" s="112">
        <f>公交!AJ58-公交!AJ60</f>
        <v>1961.2600000000002</v>
      </c>
      <c r="AK166" s="19">
        <f t="shared" si="158"/>
        <v>-0.47258107890066148</v>
      </c>
      <c r="AL166" s="112">
        <f>公交!AL58-公交!AL60</f>
        <v>1754.7299999999996</v>
      </c>
      <c r="AM166" s="19">
        <f t="shared" si="159"/>
        <v>-0.49473638745716852</v>
      </c>
      <c r="AN166" s="112">
        <f>公交!AN58-公交!AN60</f>
        <v>926.36000000000013</v>
      </c>
      <c r="AO166" s="19">
        <f t="shared" si="160"/>
        <v>-0.73550254972389884</v>
      </c>
      <c r="AP166" s="112">
        <f>公交!AP58-公交!AP60</f>
        <v>966.26000000000022</v>
      </c>
      <c r="AQ166" s="19">
        <f t="shared" si="161"/>
        <v>-0.73117776998792561</v>
      </c>
      <c r="AR166" s="112">
        <f>公交!AR58-公交!AR60</f>
        <v>957.33999999999969</v>
      </c>
      <c r="AS166" s="19">
        <f t="shared" si="162"/>
        <v>-0.73159092948142845</v>
      </c>
      <c r="AT166" s="112">
        <f t="shared" si="163"/>
        <v>29414.859999999997</v>
      </c>
      <c r="AU166" s="19">
        <f t="shared" si="164"/>
        <v>-0.32422027652077579</v>
      </c>
      <c r="AV166" s="20"/>
      <c r="AW166" s="540">
        <f t="shared" si="165"/>
        <v>39960.569999999992</v>
      </c>
      <c r="AX166" s="112">
        <v>3734.81</v>
      </c>
      <c r="AY166" s="19"/>
      <c r="AZ166" s="112">
        <v>2748.9</v>
      </c>
      <c r="BA166" s="19"/>
      <c r="BB166" s="112">
        <v>3660.46</v>
      </c>
      <c r="BC166" s="19"/>
      <c r="BD166" s="112">
        <v>3878.86</v>
      </c>
      <c r="BE166" s="19"/>
      <c r="BF166" s="112">
        <v>3832.84</v>
      </c>
      <c r="BG166" s="19"/>
      <c r="BH166" s="112">
        <v>3828.89</v>
      </c>
      <c r="BI166" s="19"/>
      <c r="BJ166" s="112">
        <v>3987.55</v>
      </c>
      <c r="BK166" s="19"/>
      <c r="BL166" s="112">
        <v>3718.6</v>
      </c>
      <c r="BM166" s="19"/>
      <c r="BN166" s="112">
        <v>3472.9</v>
      </c>
      <c r="BO166" s="19"/>
      <c r="BP166" s="112">
        <v>3502.34</v>
      </c>
      <c r="BQ166" s="19"/>
      <c r="BR166" s="112">
        <v>3594.42</v>
      </c>
      <c r="BS166" s="19"/>
      <c r="BT166" s="112">
        <v>3566.72</v>
      </c>
      <c r="BU166" s="19"/>
      <c r="BV166" s="112">
        <f t="shared" si="166"/>
        <v>43527.289999999994</v>
      </c>
      <c r="BW166" s="19"/>
      <c r="BX166" s="23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18"/>
    </row>
    <row r="167" spans="1:89" ht="28.8" customHeight="1">
      <c r="A167" s="597"/>
      <c r="B167" s="17" t="s">
        <v>655</v>
      </c>
      <c r="C167" s="112">
        <f>出租!C58-出租!C60</f>
        <v>1335.2399999999998</v>
      </c>
      <c r="D167" s="19">
        <f t="shared" si="141"/>
        <v>4.9296675673029533E-3</v>
      </c>
      <c r="E167" s="112">
        <f>出租!E58-出租!E60</f>
        <v>1399.46</v>
      </c>
      <c r="F167" s="19">
        <f t="shared" si="142"/>
        <v>0.16533295584182017</v>
      </c>
      <c r="G167" s="112">
        <f>出租!G58-出租!G60</f>
        <v>1219.5900000000001</v>
      </c>
      <c r="H167" s="19">
        <f t="shared" si="143"/>
        <v>8.5334163922755391E-2</v>
      </c>
      <c r="I167" s="112">
        <f>出租!I58-出租!I60</f>
        <v>1184.7599999999998</v>
      </c>
      <c r="J167" s="19">
        <f t="shared" si="144"/>
        <v>2.399308556611901E-2</v>
      </c>
      <c r="K167" s="112">
        <f>出租!K58-出租!K60</f>
        <v>1208.02</v>
      </c>
      <c r="L167" s="19">
        <f t="shared" si="145"/>
        <v>3.2292797142442042E-2</v>
      </c>
      <c r="M167" s="112">
        <f>出租!M58-出租!M60</f>
        <v>1194.75</v>
      </c>
      <c r="N167" s="19">
        <f t="shared" si="146"/>
        <v>3.7190405500429957E-2</v>
      </c>
      <c r="O167" s="112">
        <f>出租!O58-出租!O60</f>
        <v>1241.6400000000003</v>
      </c>
      <c r="P167" s="19">
        <f t="shared" si="147"/>
        <v>3.5580243206726037E-2</v>
      </c>
      <c r="Q167" s="126"/>
      <c r="R167" s="126"/>
      <c r="S167" s="556">
        <f t="shared" si="148"/>
        <v>8783.4599999999991</v>
      </c>
      <c r="T167" s="66">
        <f t="shared" si="149"/>
        <v>-7.9531521486253753E-2</v>
      </c>
      <c r="U167" s="112">
        <f t="shared" si="150"/>
        <v>8331.4199999999983</v>
      </c>
      <c r="V167" s="112">
        <f>出租!V58-出租!V60</f>
        <v>1328.69</v>
      </c>
      <c r="W167" s="19">
        <f t="shared" si="151"/>
        <v>0.51526452039640991</v>
      </c>
      <c r="X167" s="112">
        <f>出租!X58-出租!X60</f>
        <v>1200.9099999999999</v>
      </c>
      <c r="Y167" s="19">
        <f t="shared" si="152"/>
        <v>0.5491015569572899</v>
      </c>
      <c r="Z167" s="112">
        <f>出租!Z58-出租!Z60</f>
        <v>1123.6999999999998</v>
      </c>
      <c r="AA167" s="19">
        <f t="shared" si="153"/>
        <v>0.50579564489112205</v>
      </c>
      <c r="AB167" s="112">
        <f>出租!AB58-出租!AB60</f>
        <v>1157</v>
      </c>
      <c r="AC167" s="19">
        <f t="shared" si="154"/>
        <v>0.28394349316968692</v>
      </c>
      <c r="AD167" s="112">
        <f>出租!AD58-出租!AD60</f>
        <v>1170.23</v>
      </c>
      <c r="AE167" s="19">
        <f t="shared" si="155"/>
        <v>0.27990506502171053</v>
      </c>
      <c r="AF167" s="112">
        <f>出租!AF58-出租!AF60</f>
        <v>1151.9099999999999</v>
      </c>
      <c r="AG167" s="19">
        <f t="shared" si="156"/>
        <v>0.32924451009127709</v>
      </c>
      <c r="AH167" s="112">
        <f>出租!AH58-出租!AH60</f>
        <v>1198.98</v>
      </c>
      <c r="AI167" s="19">
        <f t="shared" si="157"/>
        <v>-0.13508483379501379</v>
      </c>
      <c r="AJ167" s="112">
        <f>出租!AJ58-出租!AJ60</f>
        <v>1210.96</v>
      </c>
      <c r="AK167" s="19">
        <f t="shared" si="158"/>
        <v>-0.16473996413298386</v>
      </c>
      <c r="AL167" s="112">
        <f>出租!AL58-出租!AL60</f>
        <v>1229.4100000000003</v>
      </c>
      <c r="AM167" s="19">
        <f t="shared" si="159"/>
        <v>-0.1495738911485569</v>
      </c>
      <c r="AN167" s="112">
        <f>出租!AN58-出租!AN60</f>
        <v>1250.6100000000001</v>
      </c>
      <c r="AO167" s="19">
        <f t="shared" si="160"/>
        <v>-0.15276065307228492</v>
      </c>
      <c r="AP167" s="112">
        <f>出租!AP58-出租!AP60</f>
        <v>1359.4900000000002</v>
      </c>
      <c r="AQ167" s="19">
        <f t="shared" si="161"/>
        <v>-5.8198822306892772E-2</v>
      </c>
      <c r="AR167" s="112">
        <f>出租!AR58-出租!AR60</f>
        <v>1449.15</v>
      </c>
      <c r="AS167" s="19">
        <f t="shared" si="162"/>
        <v>6.0607169518567927E-2</v>
      </c>
      <c r="AT167" s="112">
        <f t="shared" si="163"/>
        <v>14831.039999999997</v>
      </c>
      <c r="AU167" s="19">
        <f t="shared" si="164"/>
        <v>8.6682297772567196E-2</v>
      </c>
      <c r="AV167" s="20"/>
      <c r="AW167" s="540">
        <f t="shared" si="165"/>
        <v>12281.66</v>
      </c>
      <c r="AX167" s="112">
        <v>876.87</v>
      </c>
      <c r="AY167" s="19"/>
      <c r="AZ167" s="112">
        <v>775.23</v>
      </c>
      <c r="BA167" s="19"/>
      <c r="BB167" s="112">
        <v>746.25</v>
      </c>
      <c r="BC167" s="19"/>
      <c r="BD167" s="112">
        <v>901.13</v>
      </c>
      <c r="BE167" s="19"/>
      <c r="BF167" s="112">
        <v>914.31</v>
      </c>
      <c r="BG167" s="19"/>
      <c r="BH167" s="112">
        <v>866.59</v>
      </c>
      <c r="BI167" s="19"/>
      <c r="BJ167" s="112">
        <v>1386.24</v>
      </c>
      <c r="BK167" s="19"/>
      <c r="BL167" s="112">
        <v>1449.8</v>
      </c>
      <c r="BM167" s="19"/>
      <c r="BN167" s="112">
        <v>1445.64</v>
      </c>
      <c r="BO167" s="19"/>
      <c r="BP167" s="112">
        <v>1476.1</v>
      </c>
      <c r="BQ167" s="19"/>
      <c r="BR167" s="112">
        <v>1443.5</v>
      </c>
      <c r="BS167" s="19"/>
      <c r="BT167" s="112">
        <v>1366.34</v>
      </c>
      <c r="BU167" s="19"/>
      <c r="BV167" s="112">
        <f t="shared" si="166"/>
        <v>13648</v>
      </c>
      <c r="BW167" s="19"/>
      <c r="BX167" s="23"/>
      <c r="BY167" s="27"/>
      <c r="BZ167" s="27"/>
      <c r="CA167" s="27"/>
      <c r="CB167" s="27"/>
      <c r="CC167" s="27"/>
      <c r="CD167" s="27"/>
      <c r="CE167" s="108"/>
      <c r="CF167" s="27"/>
      <c r="CG167" s="108"/>
      <c r="CH167" s="108"/>
      <c r="CI167" s="108"/>
      <c r="CJ167" s="108"/>
      <c r="CK167" s="18"/>
    </row>
    <row r="168" spans="1:89" ht="28.8" customHeight="1">
      <c r="A168" s="598"/>
      <c r="B168" s="17" t="s">
        <v>656</v>
      </c>
      <c r="C168" s="112">
        <f>网约车!C58-网约车!C60</f>
        <v>659.29558504307295</v>
      </c>
      <c r="D168" s="19">
        <f t="shared" si="141"/>
        <v>2.7197799213180738</v>
      </c>
      <c r="E168" s="112">
        <f>网约车!E58-网约车!E60</f>
        <v>509.89163612903485</v>
      </c>
      <c r="F168" s="19">
        <f t="shared" si="142"/>
        <v>1.7641822565733651</v>
      </c>
      <c r="G168" s="112">
        <f>网约车!G58-网约车!G60</f>
        <v>705.95777740985795</v>
      </c>
      <c r="H168" s="19">
        <f t="shared" si="143"/>
        <v>2.1811630760407432</v>
      </c>
      <c r="I168" s="112">
        <f>网约车!I58-网约车!I60</f>
        <v>725.73654467205301</v>
      </c>
      <c r="J168" s="19">
        <f t="shared" si="144"/>
        <v>1.6265890204655187</v>
      </c>
      <c r="K168" s="112">
        <f>网约车!K58-网约车!K60</f>
        <v>804.71538246872899</v>
      </c>
      <c r="L168" s="19">
        <f t="shared" si="145"/>
        <v>1.3497978100125367</v>
      </c>
      <c r="M168" s="112">
        <f>网约车!M58-网约车!M60</f>
        <v>831.87261023050394</v>
      </c>
      <c r="N168" s="19">
        <f t="shared" si="146"/>
        <v>1.0766623641778437</v>
      </c>
      <c r="O168" s="112">
        <f>网约车!O58-网约车!O60</f>
        <v>1003.5572752134399</v>
      </c>
      <c r="P168" s="19">
        <f t="shared" si="147"/>
        <v>1.3321176675454303</v>
      </c>
      <c r="Q168" s="126"/>
      <c r="R168" s="126"/>
      <c r="S168" s="556">
        <f t="shared" si="148"/>
        <v>5241.0268111666919</v>
      </c>
      <c r="T168" s="66">
        <f t="shared" si="149"/>
        <v>1.1032887201038428</v>
      </c>
      <c r="U168" s="112">
        <f t="shared" si="150"/>
        <v>2033.2895052004631</v>
      </c>
      <c r="V168" s="112">
        <f>网约车!V58-网约车!V60</f>
        <v>177.24048169211497</v>
      </c>
      <c r="W168" s="19">
        <f t="shared" si="151"/>
        <v>0.18537034148375042</v>
      </c>
      <c r="X168" s="112">
        <f>网约车!X58-网约车!X60</f>
        <v>184.46382647760899</v>
      </c>
      <c r="Y168" s="19">
        <f t="shared" si="152"/>
        <v>0.62819201081392007</v>
      </c>
      <c r="Z168" s="112">
        <f>网约车!Z58-网约车!Z60</f>
        <v>221.91813513958198</v>
      </c>
      <c r="AA168" s="19">
        <f t="shared" si="153"/>
        <v>0.83055933348331723</v>
      </c>
      <c r="AB168" s="112">
        <f>网约车!AB58-网约车!AB60</f>
        <v>276.30380657855198</v>
      </c>
      <c r="AC168" s="19">
        <f t="shared" si="154"/>
        <v>0.29533258585233013</v>
      </c>
      <c r="AD168" s="112">
        <f>网约车!AD58-网约车!AD60</f>
        <v>342.46154245264006</v>
      </c>
      <c r="AE168" s="19">
        <f t="shared" si="155"/>
        <v>0.52068292866292265</v>
      </c>
      <c r="AF168" s="112">
        <f>网约车!AF58-网约车!AF60</f>
        <v>400.581541121079</v>
      </c>
      <c r="AG168" s="19">
        <f t="shared" si="156"/>
        <v>0.66323016751708819</v>
      </c>
      <c r="AH168" s="112">
        <f>网约车!AH58-网约车!AH60</f>
        <v>430.32017173888607</v>
      </c>
      <c r="AI168" s="19">
        <f t="shared" si="157"/>
        <v>0.21465200456474332</v>
      </c>
      <c r="AJ168" s="112">
        <f>网约车!AJ58-网约车!AJ60</f>
        <v>458.53520772241797</v>
      </c>
      <c r="AK168" s="19">
        <f t="shared" si="158"/>
        <v>0.4035126869095953</v>
      </c>
      <c r="AL168" s="112">
        <f>网约车!AL58-网约车!AL60</f>
        <v>392.575210868005</v>
      </c>
      <c r="AM168" s="19">
        <f t="shared" si="159"/>
        <v>0.15666400827509519</v>
      </c>
      <c r="AN168" s="112">
        <f>网约车!AN58-网约车!AN60</f>
        <v>625.01284276873707</v>
      </c>
      <c r="AO168" s="19">
        <f t="shared" si="160"/>
        <v>0.8044407994507381</v>
      </c>
      <c r="AP168" s="112">
        <f>网约车!AP58-网约车!AP60</f>
        <v>663.435554421917</v>
      </c>
      <c r="AQ168" s="19">
        <f t="shared" si="161"/>
        <v>0.75231088831589377</v>
      </c>
      <c r="AR168" s="112">
        <f>网约车!AR58-网约车!AR60</f>
        <v>697.58012271871303</v>
      </c>
      <c r="AS168" s="19">
        <f t="shared" si="162"/>
        <v>0.7123884419997355</v>
      </c>
      <c r="AT168" s="112">
        <f t="shared" si="163"/>
        <v>4870.4284437002534</v>
      </c>
      <c r="AU168" s="19">
        <f t="shared" si="164"/>
        <v>0.51437162889549781</v>
      </c>
      <c r="AV168" s="20"/>
      <c r="AW168" s="540">
        <f t="shared" si="165"/>
        <v>2808.7656046676661</v>
      </c>
      <c r="AX168" s="112">
        <v>149.52329705690099</v>
      </c>
      <c r="AY168" s="19"/>
      <c r="AZ168" s="112">
        <v>113.29365655430099</v>
      </c>
      <c r="BA168" s="19"/>
      <c r="BB168" s="112">
        <v>121.22968705816299</v>
      </c>
      <c r="BC168" s="19"/>
      <c r="BD168" s="112">
        <v>213.30723058799899</v>
      </c>
      <c r="BE168" s="19"/>
      <c r="BF168" s="112">
        <v>225.202463970417</v>
      </c>
      <c r="BG168" s="19"/>
      <c r="BH168" s="112">
        <v>240.84552393555799</v>
      </c>
      <c r="BI168" s="19"/>
      <c r="BJ168" s="112">
        <v>354.27445072474598</v>
      </c>
      <c r="BK168" s="19"/>
      <c r="BL168" s="112">
        <v>326.70542418257003</v>
      </c>
      <c r="BM168" s="19"/>
      <c r="BN168" s="112">
        <v>339.40297965477703</v>
      </c>
      <c r="BO168" s="19"/>
      <c r="BP168" s="112">
        <v>346.37481205201499</v>
      </c>
      <c r="BQ168" s="19"/>
      <c r="BR168" s="112">
        <v>378.60607889021901</v>
      </c>
      <c r="BS168" s="19"/>
      <c r="BT168" s="112">
        <v>407.37259468072301</v>
      </c>
      <c r="BU168" s="19"/>
      <c r="BV168" s="112">
        <f t="shared" si="166"/>
        <v>3216.1381993483892</v>
      </c>
      <c r="BW168" s="19"/>
      <c r="BX168" s="23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18"/>
    </row>
    <row r="169" spans="1:89" s="13" customFormat="1" ht="28.8" customHeight="1">
      <c r="A169" s="716" t="s">
        <v>106</v>
      </c>
      <c r="B169" s="17" t="s">
        <v>652</v>
      </c>
      <c r="C169" s="112">
        <f>C170+C171+C172+C173</f>
        <v>958.71325430898992</v>
      </c>
      <c r="D169" s="19">
        <f t="shared" si="141"/>
        <v>-8.9401279678162249E-2</v>
      </c>
      <c r="E169" s="112">
        <f>E170+E171+E172+E173</f>
        <v>983.67298314842901</v>
      </c>
      <c r="F169" s="19">
        <f t="shared" si="142"/>
        <v>-6.7527189732718096E-2</v>
      </c>
      <c r="G169" s="112">
        <f>G170+G171+G172+G173</f>
        <v>972.67333499694678</v>
      </c>
      <c r="H169" s="19">
        <f t="shared" si="143"/>
        <v>-7.0368286363223786E-2</v>
      </c>
      <c r="I169" s="112">
        <f>I170+I171+I172+I173</f>
        <v>945.91421643037302</v>
      </c>
      <c r="J169" s="19">
        <f t="shared" si="144"/>
        <v>-6.7806240980566979E-2</v>
      </c>
      <c r="K169" s="112">
        <f>K170+K171+K172+K173</f>
        <v>973.35277648057888</v>
      </c>
      <c r="L169" s="19">
        <f t="shared" si="145"/>
        <v>-7.0407654362450667E-2</v>
      </c>
      <c r="M169" s="112">
        <f>M170+M171+M172+M173</f>
        <v>1007.117270464185</v>
      </c>
      <c r="N169" s="19">
        <f t="shared" si="146"/>
        <v>-0.17788635668236474</v>
      </c>
      <c r="O169" s="112">
        <f>O170+O171+O172+O173</f>
        <v>1029.587128822199</v>
      </c>
      <c r="P169" s="19">
        <f t="shared" si="147"/>
        <v>0.21909334738037911</v>
      </c>
      <c r="Q169" s="126"/>
      <c r="R169" s="126"/>
      <c r="S169" s="556">
        <f t="shared" si="148"/>
        <v>6871.0309646517007</v>
      </c>
      <c r="T169" s="66">
        <f t="shared" si="149"/>
        <v>-0.15424842473530453</v>
      </c>
      <c r="U169" s="112">
        <f t="shared" si="150"/>
        <v>7285.4249128895226</v>
      </c>
      <c r="V169" s="112">
        <f>V170+V171+V172+V173</f>
        <v>1052.8383501023884</v>
      </c>
      <c r="W169" s="19">
        <f t="shared" si="151"/>
        <v>-7.6355787148081222E-2</v>
      </c>
      <c r="X169" s="112">
        <f>X170+X171+X172+X173</f>
        <v>1054.9079526152309</v>
      </c>
      <c r="Y169" s="19">
        <f t="shared" si="152"/>
        <v>-4.2455956225559532E-2</v>
      </c>
      <c r="Z169" s="112">
        <f>Z170+Z171+Z172+Z173</f>
        <v>1046.2996482680105</v>
      </c>
      <c r="AA169" s="19">
        <f t="shared" si="153"/>
        <v>-4.0216901852892728E-2</v>
      </c>
      <c r="AB169" s="112">
        <f>AB170+AB171+AB172+AB173</f>
        <v>1014.7184609188678</v>
      </c>
      <c r="AC169" s="19">
        <f t="shared" si="154"/>
        <v>-8.1855689601287751E-2</v>
      </c>
      <c r="AD169" s="112">
        <f>AD170+AD171+AD172+AD173</f>
        <v>1047.0748614146742</v>
      </c>
      <c r="AE169" s="19">
        <f t="shared" si="155"/>
        <v>-5.3060100812556077E-2</v>
      </c>
      <c r="AF169" s="112">
        <f>AF170+AF171+AF172+AF173</f>
        <v>1225.034128371801</v>
      </c>
      <c r="AG169" s="19">
        <f t="shared" si="156"/>
        <v>3.3906613984299172E-2</v>
      </c>
      <c r="AH169" s="112">
        <f>AH170+AH171+AH172+AH173</f>
        <v>844.55151119855077</v>
      </c>
      <c r="AI169" s="19">
        <f t="shared" si="157"/>
        <v>-0.2035739366831496</v>
      </c>
      <c r="AJ169" s="112">
        <f>AJ170+AJ171+AJ172+AJ173</f>
        <v>838.74672994929699</v>
      </c>
      <c r="AK169" s="19">
        <f t="shared" si="158"/>
        <v>-0.26003953820843961</v>
      </c>
      <c r="AL169" s="112">
        <f>AL170+AL171+AL172+AL173</f>
        <v>877.47756627329875</v>
      </c>
      <c r="AM169" s="19">
        <f t="shared" si="159"/>
        <v>-0.12810095076166517</v>
      </c>
      <c r="AN169" s="112">
        <f>AN170+AN171+AN172+AN173</f>
        <v>815.04895963117826</v>
      </c>
      <c r="AO169" s="19">
        <f t="shared" si="160"/>
        <v>-0.27619114628419983</v>
      </c>
      <c r="AP169" s="112">
        <f>AP170+AP171+AP172+AP173</f>
        <v>805.85750006362014</v>
      </c>
      <c r="AQ169" s="19">
        <f t="shared" si="161"/>
        <v>-0.23189208591934996</v>
      </c>
      <c r="AR169" s="112">
        <f>AR170+AR171+AR172+AR173</f>
        <v>824.61942140084</v>
      </c>
      <c r="AS169" s="19">
        <f t="shared" si="162"/>
        <v>-0.2328032858369401</v>
      </c>
      <c r="AT169" s="112">
        <f t="shared" si="163"/>
        <v>11447.175090207755</v>
      </c>
      <c r="AU169" s="19">
        <f t="shared" si="164"/>
        <v>-0.13133294522626116</v>
      </c>
      <c r="AV169" s="20"/>
      <c r="AW169" s="540">
        <f t="shared" si="165"/>
        <v>12103.015160478883</v>
      </c>
      <c r="AX169" s="540">
        <f>AX170+AX171+AX172+AX173</f>
        <v>1139.874353623198</v>
      </c>
      <c r="AY169" s="20"/>
      <c r="AZ169" s="540">
        <f>AZ170+AZ171+AZ172+AZ173</f>
        <v>1101.6808672914951</v>
      </c>
      <c r="BA169" s="20"/>
      <c r="BB169" s="540">
        <f>BB170+BB171+BB172+BB173</f>
        <v>1090.1417729567506</v>
      </c>
      <c r="BC169" s="20"/>
      <c r="BD169" s="540">
        <f>BD170+BD171+BD172+BD173</f>
        <v>1105.1840646686765</v>
      </c>
      <c r="BE169" s="20"/>
      <c r="BF169" s="540">
        <f>BF170+BF171+BF172+BF173</f>
        <v>1105.7458475592323</v>
      </c>
      <c r="BG169" s="20"/>
      <c r="BH169" s="540">
        <f>BH170+BH171+BH172+BH173</f>
        <v>1184.8595528864701</v>
      </c>
      <c r="BI169" s="20"/>
      <c r="BJ169" s="540">
        <f>BJ170+BJ171+BJ172+BJ173</f>
        <v>1060.4267616271545</v>
      </c>
      <c r="BK169" s="20"/>
      <c r="BL169" s="540">
        <f>BL170+BL171+BL172+BL173</f>
        <v>1133.5020899881049</v>
      </c>
      <c r="BM169" s="20"/>
      <c r="BN169" s="540">
        <f>BN170+BN171+BN172+BN173</f>
        <v>1006.3981226265095</v>
      </c>
      <c r="BO169" s="20"/>
      <c r="BP169" s="540">
        <f>BP170+BP171+BP172+BP173</f>
        <v>1126.0555261889667</v>
      </c>
      <c r="BQ169" s="20"/>
      <c r="BR169" s="540">
        <f>BR170+BR171+BR172+BR173</f>
        <v>1049.1462010623243</v>
      </c>
      <c r="BS169" s="20"/>
      <c r="BT169" s="540">
        <f>BT170+BT171+BT172+BT173</f>
        <v>1074.8474363585133</v>
      </c>
      <c r="BU169" s="20"/>
      <c r="BV169" s="540">
        <f t="shared" si="166"/>
        <v>13177.862596837396</v>
      </c>
      <c r="BW169" s="20"/>
      <c r="BX169" s="22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</row>
    <row r="170" spans="1:89" ht="28.8" customHeight="1">
      <c r="A170" s="597"/>
      <c r="B170" s="17" t="s">
        <v>653</v>
      </c>
      <c r="C170" s="112">
        <f>班线包车!C51</f>
        <v>447.86430000000001</v>
      </c>
      <c r="D170" s="19">
        <f t="shared" si="141"/>
        <v>0.39897437851723749</v>
      </c>
      <c r="E170" s="112">
        <f>班线包车!E51</f>
        <v>448.44830000000002</v>
      </c>
      <c r="F170" s="19">
        <f t="shared" si="142"/>
        <v>0.39178198426127442</v>
      </c>
      <c r="G170" s="112">
        <f>班线包车!G51</f>
        <v>460.93099999999998</v>
      </c>
      <c r="H170" s="19">
        <f t="shared" si="143"/>
        <v>0.45763820304809011</v>
      </c>
      <c r="I170" s="112">
        <f>班线包车!I51</f>
        <v>465.73200000000003</v>
      </c>
      <c r="J170" s="19">
        <f t="shared" si="144"/>
        <v>0.47218017210396046</v>
      </c>
      <c r="K170" s="112">
        <f>班线包车!K51</f>
        <v>484.5462</v>
      </c>
      <c r="L170" s="19">
        <f t="shared" si="145"/>
        <v>0.48956573384782232</v>
      </c>
      <c r="M170" s="112">
        <f>班线包车!M51</f>
        <v>516.05280000000005</v>
      </c>
      <c r="N170" s="19">
        <f t="shared" si="146"/>
        <v>9.1450376448403148E-2</v>
      </c>
      <c r="O170" s="112">
        <f>班线包车!O51</f>
        <v>520.1979</v>
      </c>
      <c r="P170" s="19">
        <f t="shared" si="147"/>
        <v>8.4596807536247765E-2</v>
      </c>
      <c r="Q170" s="126"/>
      <c r="R170" s="126"/>
      <c r="S170" s="556">
        <f t="shared" si="148"/>
        <v>3343.7725</v>
      </c>
      <c r="T170" s="66">
        <f t="shared" si="149"/>
        <v>0.10212172206897074</v>
      </c>
      <c r="U170" s="112">
        <f t="shared" si="150"/>
        <v>2552.6529</v>
      </c>
      <c r="V170" s="112">
        <f>班线包车!V51</f>
        <v>320.13760000000002</v>
      </c>
      <c r="W170" s="19">
        <f t="shared" si="151"/>
        <v>-0.16713685864582628</v>
      </c>
      <c r="X170" s="112">
        <f>班线包车!X51</f>
        <v>322.21159999999998</v>
      </c>
      <c r="Y170" s="19">
        <f t="shared" si="152"/>
        <v>-9.5939224163086645E-2</v>
      </c>
      <c r="Z170" s="112">
        <f>班线包车!Z51</f>
        <v>316.21769999999998</v>
      </c>
      <c r="AA170" s="19">
        <f t="shared" si="153"/>
        <v>-8.501611114840546E-2</v>
      </c>
      <c r="AB170" s="112">
        <f>班线包车!AB51</f>
        <v>316.3553</v>
      </c>
      <c r="AC170" s="19">
        <f t="shared" si="154"/>
        <v>-9.8668182394479498E-2</v>
      </c>
      <c r="AD170" s="112">
        <f>班线包车!AD51</f>
        <v>325.29360000000003</v>
      </c>
      <c r="AE170" s="19">
        <f t="shared" si="155"/>
        <v>-8.160779674702634E-2</v>
      </c>
      <c r="AF170" s="112">
        <f>班线包车!AF51</f>
        <v>472.81380000000001</v>
      </c>
      <c r="AG170" s="19">
        <f t="shared" si="156"/>
        <v>0.28021828059356224</v>
      </c>
      <c r="AH170" s="112">
        <f>班线包车!AH51</f>
        <v>479.62329999999997</v>
      </c>
      <c r="AI170" s="19">
        <f t="shared" si="157"/>
        <v>0.28857075000523902</v>
      </c>
      <c r="AJ170" s="112">
        <f>班线包车!AJ51</f>
        <v>481.28829999999999</v>
      </c>
      <c r="AK170" s="19">
        <f t="shared" si="158"/>
        <v>0.29558843164575221</v>
      </c>
      <c r="AL170" s="112">
        <f>班线包车!AL51</f>
        <v>526.28570000000002</v>
      </c>
      <c r="AM170" s="19">
        <f t="shared" si="159"/>
        <v>0.3985726889572736</v>
      </c>
      <c r="AN170" s="112">
        <f>班线包车!AN51</f>
        <v>445.20839999999998</v>
      </c>
      <c r="AO170" s="19">
        <f t="shared" si="160"/>
        <v>0.13785496916578555</v>
      </c>
      <c r="AP170" s="112">
        <f>班线包车!AP51</f>
        <v>440.13040000000001</v>
      </c>
      <c r="AQ170" s="19">
        <f t="shared" si="161"/>
        <v>0.10709951158676567</v>
      </c>
      <c r="AR170" s="112">
        <f>班线包车!AR51</f>
        <v>440.80220000000003</v>
      </c>
      <c r="AS170" s="19">
        <f t="shared" si="162"/>
        <v>8.7865693679971324E-2</v>
      </c>
      <c r="AT170" s="112">
        <f t="shared" si="163"/>
        <v>4886.3679000000002</v>
      </c>
      <c r="AU170" s="19">
        <f t="shared" si="164"/>
        <v>9.1946821411397872E-2</v>
      </c>
      <c r="AV170" s="20"/>
      <c r="AW170" s="540">
        <f t="shared" si="165"/>
        <v>4069.7147000000004</v>
      </c>
      <c r="AX170" s="112">
        <v>384.38200000000001</v>
      </c>
      <c r="AY170" s="19"/>
      <c r="AZ170" s="112">
        <v>356.40480000000002</v>
      </c>
      <c r="BA170" s="19"/>
      <c r="BB170" s="112">
        <v>345.5992</v>
      </c>
      <c r="BC170" s="19"/>
      <c r="BD170" s="112">
        <v>350.98649999999998</v>
      </c>
      <c r="BE170" s="19"/>
      <c r="BF170" s="112">
        <v>354.19900000000001</v>
      </c>
      <c r="BG170" s="19"/>
      <c r="BH170" s="112">
        <v>369.32279999999997</v>
      </c>
      <c r="BI170" s="19"/>
      <c r="BJ170" s="112">
        <v>372.21339999999998</v>
      </c>
      <c r="BK170" s="19"/>
      <c r="BL170" s="112">
        <v>371.48239999999998</v>
      </c>
      <c r="BM170" s="19"/>
      <c r="BN170" s="112">
        <v>376.30200000000002</v>
      </c>
      <c r="BO170" s="19"/>
      <c r="BP170" s="112">
        <v>391.26990000000001</v>
      </c>
      <c r="BQ170" s="19"/>
      <c r="BR170" s="112">
        <v>397.55270000000002</v>
      </c>
      <c r="BS170" s="19"/>
      <c r="BT170" s="112">
        <v>405.19909999999999</v>
      </c>
      <c r="BU170" s="19"/>
      <c r="BV170" s="112">
        <f t="shared" si="166"/>
        <v>4474.9138000000003</v>
      </c>
      <c r="BW170" s="19"/>
      <c r="BX170" s="23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18"/>
    </row>
    <row r="171" spans="1:89" ht="28.8" customHeight="1">
      <c r="A171" s="597"/>
      <c r="B171" s="17" t="s">
        <v>654</v>
      </c>
      <c r="C171" s="112">
        <f>公交!C62-公交!C64</f>
        <v>268</v>
      </c>
      <c r="D171" s="19">
        <f t="shared" si="141"/>
        <v>-0.60313934547608483</v>
      </c>
      <c r="E171" s="112">
        <f>公交!E62-公交!E64</f>
        <v>275.12</v>
      </c>
      <c r="F171" s="19">
        <f t="shared" si="142"/>
        <v>-0.58428528256270773</v>
      </c>
      <c r="G171" s="112">
        <f>公交!G62-公交!G64</f>
        <v>266.8599999999999</v>
      </c>
      <c r="H171" s="19">
        <f t="shared" si="143"/>
        <v>-0.58811544991511056</v>
      </c>
      <c r="I171" s="112">
        <f>公交!I62-公交!I64</f>
        <v>268.26</v>
      </c>
      <c r="J171" s="19">
        <f t="shared" si="144"/>
        <v>-0.57979323308270669</v>
      </c>
      <c r="K171" s="112">
        <f>公交!K62-公交!K64</f>
        <v>266.69999999999993</v>
      </c>
      <c r="L171" s="19">
        <f t="shared" si="145"/>
        <v>-0.59461924304605573</v>
      </c>
      <c r="M171" s="112">
        <f>公交!M62-公交!M64</f>
        <v>262.72000000000003</v>
      </c>
      <c r="N171" s="19">
        <f t="shared" si="146"/>
        <v>-0.61702623906705534</v>
      </c>
      <c r="O171" s="112">
        <f>公交!O62-公交!O64</f>
        <v>267.26</v>
      </c>
      <c r="P171" s="19">
        <f t="shared" si="147"/>
        <v>-8.0569698637677045E-2</v>
      </c>
      <c r="Q171" s="126"/>
      <c r="R171" s="126"/>
      <c r="S171" s="556">
        <f t="shared" si="148"/>
        <v>1874.9199999999996</v>
      </c>
      <c r="T171" s="66">
        <f t="shared" si="149"/>
        <v>-0.58721114555445975</v>
      </c>
      <c r="U171" s="112">
        <f t="shared" si="150"/>
        <v>4257.9800000000005</v>
      </c>
      <c r="V171" s="112">
        <f>公交!V62-公交!V64</f>
        <v>675.30000000000018</v>
      </c>
      <c r="W171" s="19">
        <f t="shared" si="151"/>
        <v>0.29169854628921232</v>
      </c>
      <c r="X171" s="112">
        <f>公交!X62-公交!X64</f>
        <v>661.8</v>
      </c>
      <c r="Y171" s="19">
        <f t="shared" si="152"/>
        <v>0.10318386397732948</v>
      </c>
      <c r="Z171" s="112">
        <f>公交!Z62-公交!Z64</f>
        <v>647.90000000000009</v>
      </c>
      <c r="AA171" s="19">
        <f t="shared" si="153"/>
        <v>4.7365017782088792E-2</v>
      </c>
      <c r="AB171" s="112">
        <f>公交!AB62-公交!AB64</f>
        <v>638.39999999999986</v>
      </c>
      <c r="AC171" s="19">
        <f t="shared" si="154"/>
        <v>2.3733162283514853E-2</v>
      </c>
      <c r="AD171" s="112">
        <f>公交!AD62-公交!AD64</f>
        <v>657.89999999999986</v>
      </c>
      <c r="AE171" s="19">
        <f t="shared" si="155"/>
        <v>6.0103126007089669E-2</v>
      </c>
      <c r="AF171" s="112">
        <f>公交!AF62-公交!AF64</f>
        <v>686</v>
      </c>
      <c r="AG171" s="19">
        <f t="shared" si="156"/>
        <v>0.10752340975137242</v>
      </c>
      <c r="AH171" s="112">
        <f>公交!AH62-公交!AH64</f>
        <v>290.67999999999995</v>
      </c>
      <c r="AI171" s="19">
        <f t="shared" si="157"/>
        <v>-0.4715869841846938</v>
      </c>
      <c r="AJ171" s="112">
        <f>公交!AJ62-公交!AJ64</f>
        <v>284.10000000000002</v>
      </c>
      <c r="AK171" s="19">
        <f t="shared" si="158"/>
        <v>-0.49249732047159689</v>
      </c>
      <c r="AL171" s="112">
        <f>公交!AL62-公交!AL64</f>
        <v>277.40000000000009</v>
      </c>
      <c r="AM171" s="19">
        <f t="shared" si="159"/>
        <v>-0.45361433917667893</v>
      </c>
      <c r="AN171" s="112">
        <f>公交!AN62-公交!AN64</f>
        <v>290.20000000000005</v>
      </c>
      <c r="AO171" s="19">
        <f t="shared" si="160"/>
        <v>-0.51463455427328975</v>
      </c>
      <c r="AP171" s="112">
        <f>公交!AP62-公交!AP64</f>
        <v>268.20000000000005</v>
      </c>
      <c r="AQ171" s="19">
        <f t="shared" si="161"/>
        <v>-0.49329302852824475</v>
      </c>
      <c r="AR171" s="112">
        <f>公交!AR62-公交!AR64</f>
        <v>246.10000000000002</v>
      </c>
      <c r="AS171" s="19">
        <f t="shared" si="162"/>
        <v>-0.5466101694915253</v>
      </c>
      <c r="AT171" s="112">
        <f t="shared" si="163"/>
        <v>5623.9800000000014</v>
      </c>
      <c r="AU171" s="19">
        <f t="shared" si="164"/>
        <v>-0.1840435255712729</v>
      </c>
      <c r="AV171" s="20"/>
      <c r="AW171" s="540">
        <f t="shared" si="165"/>
        <v>6349.7</v>
      </c>
      <c r="AX171" s="112">
        <v>522.79999999999995</v>
      </c>
      <c r="AY171" s="19"/>
      <c r="AZ171" s="112">
        <v>599.9</v>
      </c>
      <c r="BA171" s="19"/>
      <c r="BB171" s="112">
        <v>618.6</v>
      </c>
      <c r="BC171" s="19"/>
      <c r="BD171" s="112">
        <v>623.6</v>
      </c>
      <c r="BE171" s="19"/>
      <c r="BF171" s="112">
        <v>620.6</v>
      </c>
      <c r="BG171" s="19"/>
      <c r="BH171" s="112">
        <v>619.4</v>
      </c>
      <c r="BI171" s="19"/>
      <c r="BJ171" s="112">
        <v>550.1</v>
      </c>
      <c r="BK171" s="19"/>
      <c r="BL171" s="112">
        <v>559.79999999999995</v>
      </c>
      <c r="BM171" s="19"/>
      <c r="BN171" s="112">
        <v>507.7</v>
      </c>
      <c r="BO171" s="19"/>
      <c r="BP171" s="112">
        <v>597.9</v>
      </c>
      <c r="BQ171" s="19"/>
      <c r="BR171" s="112">
        <v>529.29999999999995</v>
      </c>
      <c r="BS171" s="19"/>
      <c r="BT171" s="112">
        <v>542.79999999999995</v>
      </c>
      <c r="BU171" s="19"/>
      <c r="BV171" s="112">
        <f t="shared" si="166"/>
        <v>6892.5</v>
      </c>
      <c r="BW171" s="19"/>
      <c r="BX171" s="23"/>
      <c r="BY171" s="27"/>
      <c r="BZ171" s="27"/>
      <c r="CA171" s="27"/>
      <c r="CB171" s="27"/>
      <c r="CC171" s="27"/>
      <c r="CD171" s="27"/>
      <c r="CE171" s="108"/>
      <c r="CF171" s="27"/>
      <c r="CG171" s="108"/>
      <c r="CH171" s="108"/>
      <c r="CI171" s="108"/>
      <c r="CJ171" s="108"/>
      <c r="CK171" s="18"/>
    </row>
    <row r="172" spans="1:89" ht="28.8" customHeight="1">
      <c r="A172" s="597"/>
      <c r="B172" s="17" t="s">
        <v>655</v>
      </c>
      <c r="C172" s="112">
        <f>出租!C62-出租!C64</f>
        <v>89.770000000000039</v>
      </c>
      <c r="D172" s="19">
        <f t="shared" si="141"/>
        <v>0.95152173913043558</v>
      </c>
      <c r="E172" s="112">
        <f>出租!E62-出租!E64</f>
        <v>98.599999999999966</v>
      </c>
      <c r="F172" s="19">
        <f t="shared" si="142"/>
        <v>0.81250000000000022</v>
      </c>
      <c r="G172" s="112">
        <f>出租!G62-出租!G64</f>
        <v>94.339999999999975</v>
      </c>
      <c r="H172" s="19">
        <f t="shared" si="143"/>
        <v>0.68464285714285578</v>
      </c>
      <c r="I172" s="112">
        <f>出租!I62-出租!I64</f>
        <v>78.650000000000034</v>
      </c>
      <c r="J172" s="19">
        <f t="shared" si="144"/>
        <v>0.80389908256880838</v>
      </c>
      <c r="K172" s="112">
        <f>出租!K62-出租!K64</f>
        <v>76.009999999999991</v>
      </c>
      <c r="L172" s="19">
        <f t="shared" si="145"/>
        <v>0.77593457943925159</v>
      </c>
      <c r="M172" s="112">
        <f>出租!M62-出租!M64</f>
        <v>77.95999999999998</v>
      </c>
      <c r="N172" s="19">
        <f t="shared" si="146"/>
        <v>0.78807339449541258</v>
      </c>
      <c r="O172" s="112">
        <f>出租!O62-出租!O64</f>
        <v>81.650000000000034</v>
      </c>
      <c r="P172" s="19">
        <f t="shared" si="147"/>
        <v>0.77964254577157899</v>
      </c>
      <c r="Q172" s="126"/>
      <c r="R172" s="126"/>
      <c r="S172" s="556">
        <f t="shared" si="148"/>
        <v>596.98</v>
      </c>
      <c r="T172" s="66">
        <f t="shared" si="149"/>
        <v>0.57248972710989365</v>
      </c>
      <c r="U172" s="112">
        <f t="shared" si="150"/>
        <v>332.28</v>
      </c>
      <c r="V172" s="112">
        <f>出租!V62-出租!V64</f>
        <v>46</v>
      </c>
      <c r="W172" s="19">
        <f t="shared" si="151"/>
        <v>-0.51680672268907557</v>
      </c>
      <c r="X172" s="112">
        <f>出租!X62-出租!X64</f>
        <v>54.399999999999977</v>
      </c>
      <c r="Y172" s="19">
        <f t="shared" si="152"/>
        <v>-0.32397166645955044</v>
      </c>
      <c r="Z172" s="112">
        <f>出租!Z62-出租!Z64</f>
        <v>56.000000000000028</v>
      </c>
      <c r="AA172" s="19">
        <f t="shared" si="153"/>
        <v>3.9346696362287048E-2</v>
      </c>
      <c r="AB172" s="112">
        <f>出租!AB62-出租!AB64</f>
        <v>43.599999999999994</v>
      </c>
      <c r="AC172" s="19">
        <f t="shared" si="154"/>
        <v>-0.11651469098277623</v>
      </c>
      <c r="AD172" s="112">
        <f>出租!AD62-出租!AD64</f>
        <v>42.800000000000011</v>
      </c>
      <c r="AE172" s="19">
        <f t="shared" si="155"/>
        <v>-8.1347928740072795E-2</v>
      </c>
      <c r="AF172" s="112">
        <f>出租!AF62-出租!AF64</f>
        <v>43.599999999999994</v>
      </c>
      <c r="AG172" s="19">
        <f t="shared" si="156"/>
        <v>-8.2877576777450668E-2</v>
      </c>
      <c r="AH172" s="112">
        <f>出租!AH62-出租!AH64</f>
        <v>45.879999999999995</v>
      </c>
      <c r="AI172" s="19">
        <f t="shared" si="157"/>
        <v>-6.6341066341066401E-2</v>
      </c>
      <c r="AJ172" s="112">
        <f>出租!AJ62-出租!AJ64</f>
        <v>47.359999999999985</v>
      </c>
      <c r="AK172" s="19">
        <f t="shared" si="158"/>
        <v>-0.10320015148646122</v>
      </c>
      <c r="AL172" s="112">
        <f>出租!AL62-出租!AL64</f>
        <v>48.680000000000007</v>
      </c>
      <c r="AM172" s="19">
        <f t="shared" si="159"/>
        <v>5.1620896138757644E-3</v>
      </c>
      <c r="AN172" s="112">
        <f>出租!AN62-出租!AN64</f>
        <v>48.419999999999987</v>
      </c>
      <c r="AO172" s="19">
        <f t="shared" si="160"/>
        <v>-0.12882331774019451</v>
      </c>
      <c r="AP172" s="112">
        <f>出租!AP62-出租!AP64</f>
        <v>47.52000000000001</v>
      </c>
      <c r="AQ172" s="19">
        <f t="shared" si="161"/>
        <v>3.304347826086973E-2</v>
      </c>
      <c r="AR172" s="112">
        <f>出租!AR62-出租!AR64</f>
        <v>46.699999999999989</v>
      </c>
      <c r="AS172" s="19">
        <f t="shared" si="162"/>
        <v>3.3185840707964376E-2</v>
      </c>
      <c r="AT172" s="112">
        <f t="shared" si="163"/>
        <v>570.96</v>
      </c>
      <c r="AU172" s="19">
        <f t="shared" si="164"/>
        <v>-0.1480624897417151</v>
      </c>
      <c r="AV172" s="20"/>
      <c r="AW172" s="540">
        <f t="shared" si="165"/>
        <v>624.99</v>
      </c>
      <c r="AX172" s="112">
        <v>95.2</v>
      </c>
      <c r="AY172" s="19"/>
      <c r="AZ172" s="112">
        <v>80.47</v>
      </c>
      <c r="BA172" s="19"/>
      <c r="BB172" s="112">
        <v>53.88</v>
      </c>
      <c r="BC172" s="19"/>
      <c r="BD172" s="112">
        <v>49.35</v>
      </c>
      <c r="BE172" s="19"/>
      <c r="BF172" s="112">
        <v>46.59</v>
      </c>
      <c r="BG172" s="19"/>
      <c r="BH172" s="112">
        <v>47.54</v>
      </c>
      <c r="BI172" s="19"/>
      <c r="BJ172" s="112">
        <v>49.14</v>
      </c>
      <c r="BK172" s="19"/>
      <c r="BL172" s="112">
        <v>52.81</v>
      </c>
      <c r="BM172" s="19"/>
      <c r="BN172" s="112">
        <v>48.43</v>
      </c>
      <c r="BO172" s="19"/>
      <c r="BP172" s="112">
        <v>55.58</v>
      </c>
      <c r="BQ172" s="19"/>
      <c r="BR172" s="112">
        <v>46</v>
      </c>
      <c r="BS172" s="19"/>
      <c r="BT172" s="112">
        <v>45.2</v>
      </c>
      <c r="BU172" s="19"/>
      <c r="BV172" s="112">
        <f t="shared" si="166"/>
        <v>670.19</v>
      </c>
      <c r="BW172" s="19"/>
      <c r="BX172" s="23"/>
      <c r="BY172" s="27"/>
      <c r="BZ172" s="27"/>
      <c r="CA172" s="27"/>
      <c r="CB172" s="27"/>
      <c r="CC172" s="27"/>
      <c r="CD172" s="27"/>
      <c r="CE172" s="108"/>
      <c r="CF172" s="27"/>
      <c r="CG172" s="108"/>
      <c r="CH172" s="108"/>
      <c r="CI172" s="108"/>
      <c r="CJ172" s="108"/>
      <c r="CK172" s="18"/>
    </row>
    <row r="173" spans="1:89" ht="28.8" customHeight="1">
      <c r="A173" s="598"/>
      <c r="B173" s="17" t="s">
        <v>656</v>
      </c>
      <c r="C173" s="112">
        <f>网约车!C62-网约车!C64</f>
        <v>153.07895430899001</v>
      </c>
      <c r="D173" s="19">
        <f t="shared" si="141"/>
        <v>12.427094966051817</v>
      </c>
      <c r="E173" s="112">
        <f>网约车!E62-网约车!E64</f>
        <v>161.50468314842897</v>
      </c>
      <c r="F173" s="19">
        <f t="shared" si="142"/>
        <v>8.7903268022600649</v>
      </c>
      <c r="G173" s="112">
        <f>网约车!G62-网约车!G64</f>
        <v>150.54233499694698</v>
      </c>
      <c r="H173" s="19">
        <f t="shared" si="143"/>
        <v>4.749852282035171</v>
      </c>
      <c r="I173" s="112">
        <f>网约车!I62-网约车!I64</f>
        <v>133.27221643037302</v>
      </c>
      <c r="J173" s="19">
        <f t="shared" si="144"/>
        <v>7.1446498687610269</v>
      </c>
      <c r="K173" s="112">
        <f>网约车!K62-网约车!K64</f>
        <v>146.09657648057896</v>
      </c>
      <c r="L173" s="19">
        <f t="shared" si="145"/>
        <v>5.930162935073878</v>
      </c>
      <c r="M173" s="112">
        <f>网约车!M62-网约车!M64</f>
        <v>150.38447046418503</v>
      </c>
      <c r="N173" s="19">
        <f t="shared" si="146"/>
        <v>5.6482001495458523</v>
      </c>
      <c r="O173" s="112">
        <f>网约车!O62-网约车!O64</f>
        <v>160.47922882219899</v>
      </c>
      <c r="P173" s="19">
        <f t="shared" si="147"/>
        <v>4.6570090972248934</v>
      </c>
      <c r="Q173" s="126"/>
      <c r="R173" s="126"/>
      <c r="S173" s="556">
        <f t="shared" si="148"/>
        <v>1055.358464651702</v>
      </c>
      <c r="T173" s="66">
        <f t="shared" si="149"/>
        <v>5.2628668400162377</v>
      </c>
      <c r="U173" s="112">
        <f t="shared" si="150"/>
        <v>142.51201288952382</v>
      </c>
      <c r="V173" s="112">
        <f>网约车!V62-网约车!V64</f>
        <v>11.400750102388102</v>
      </c>
      <c r="W173" s="19">
        <f t="shared" si="151"/>
        <v>-0.9170808426653877</v>
      </c>
      <c r="X173" s="112">
        <f>网约车!X62-网约车!X64</f>
        <v>16.496352615231</v>
      </c>
      <c r="Y173" s="19">
        <f t="shared" si="152"/>
        <v>-0.74584267228600742</v>
      </c>
      <c r="Z173" s="112">
        <f>网约车!Z62-网约车!Z64</f>
        <v>26.181948268010501</v>
      </c>
      <c r="AA173" s="19">
        <f t="shared" si="153"/>
        <v>-0.63667758180485712</v>
      </c>
      <c r="AB173" s="112">
        <f>网约车!AB62-网约车!AB64</f>
        <v>16.363160918867901</v>
      </c>
      <c r="AC173" s="19">
        <f t="shared" si="154"/>
        <v>-0.79860121364134329</v>
      </c>
      <c r="AD173" s="112">
        <f>网约车!AD62-网约车!AD64</f>
        <v>21.081261414674302</v>
      </c>
      <c r="AE173" s="19">
        <f t="shared" si="155"/>
        <v>-0.75009424812998371</v>
      </c>
      <c r="AF173" s="112">
        <f>网约车!AF62-网约车!AF64</f>
        <v>22.6203283718012</v>
      </c>
      <c r="AG173" s="19">
        <f t="shared" si="156"/>
        <v>-0.84777373709448789</v>
      </c>
      <c r="AH173" s="112">
        <f>网约车!AH62-网约车!AH64</f>
        <v>28.368211198550803</v>
      </c>
      <c r="AI173" s="19">
        <f t="shared" si="157"/>
        <v>-0.68116062291286017</v>
      </c>
      <c r="AJ173" s="112">
        <f>网约车!AJ62-网约车!AJ64</f>
        <v>25.998429949296906</v>
      </c>
      <c r="AK173" s="19">
        <f t="shared" si="158"/>
        <v>-0.82599234392784882</v>
      </c>
      <c r="AL173" s="112">
        <f>网约车!AL62-网约车!AL64</f>
        <v>25.111866273298702</v>
      </c>
      <c r="AM173" s="19">
        <f t="shared" si="159"/>
        <v>-0.66049502959482487</v>
      </c>
      <c r="AN173" s="112">
        <f>网约车!AN62-网约车!AN64</f>
        <v>31.220559631178297</v>
      </c>
      <c r="AO173" s="19">
        <f t="shared" si="160"/>
        <v>-0.61600984956911864</v>
      </c>
      <c r="AP173" s="112">
        <f>网约车!AP62-网约车!AP64</f>
        <v>50.007100063620101</v>
      </c>
      <c r="AQ173" s="19">
        <f t="shared" si="161"/>
        <v>-0.34454312140205567</v>
      </c>
      <c r="AR173" s="112">
        <f>网约车!AR62-网约车!AR64</f>
        <v>91.017221400839986</v>
      </c>
      <c r="AS173" s="19">
        <f t="shared" si="162"/>
        <v>0.11474679656898989</v>
      </c>
      <c r="AT173" s="112">
        <f t="shared" si="163"/>
        <v>365.86719020775774</v>
      </c>
      <c r="AU173" s="19">
        <f t="shared" si="164"/>
        <v>-0.67913670894491551</v>
      </c>
      <c r="AV173" s="20"/>
      <c r="AW173" s="540">
        <f t="shared" si="165"/>
        <v>1058.6104604788825</v>
      </c>
      <c r="AX173" s="112">
        <v>137.492353623198</v>
      </c>
      <c r="AY173" s="19"/>
      <c r="AZ173" s="112">
        <v>64.906067291495205</v>
      </c>
      <c r="BA173" s="19"/>
      <c r="BB173" s="112">
        <v>72.0625729567505</v>
      </c>
      <c r="BC173" s="19"/>
      <c r="BD173" s="112">
        <v>81.247564668676404</v>
      </c>
      <c r="BE173" s="19"/>
      <c r="BF173" s="112">
        <v>84.356847559232307</v>
      </c>
      <c r="BG173" s="19"/>
      <c r="BH173" s="112">
        <v>148.59675288647</v>
      </c>
      <c r="BI173" s="19"/>
      <c r="BJ173" s="112">
        <v>88.973361627154603</v>
      </c>
      <c r="BK173" s="19"/>
      <c r="BL173" s="112">
        <v>149.40968998810499</v>
      </c>
      <c r="BM173" s="19"/>
      <c r="BN173" s="112">
        <v>73.966122626509602</v>
      </c>
      <c r="BO173" s="19"/>
      <c r="BP173" s="112">
        <v>81.305626188966599</v>
      </c>
      <c r="BQ173" s="19"/>
      <c r="BR173" s="112">
        <v>76.293501062324395</v>
      </c>
      <c r="BS173" s="19"/>
      <c r="BT173" s="112">
        <v>81.648336358513205</v>
      </c>
      <c r="BU173" s="19"/>
      <c r="BV173" s="112">
        <f t="shared" si="166"/>
        <v>1140.2587968373957</v>
      </c>
      <c r="BW173" s="19"/>
      <c r="BX173" s="23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18"/>
    </row>
    <row r="174" spans="1:89" s="13" customFormat="1" ht="28.8" customHeight="1">
      <c r="A174" s="716" t="s">
        <v>108</v>
      </c>
      <c r="B174" s="17" t="s">
        <v>652</v>
      </c>
      <c r="C174" s="112">
        <f>C175+C176+C177+C178</f>
        <v>2392.0330678889854</v>
      </c>
      <c r="D174" s="19">
        <f t="shared" si="141"/>
        <v>-3.5535219049302014E-2</v>
      </c>
      <c r="E174" s="112">
        <f>E175+E176+E177+E178</f>
        <v>2347.011537954168</v>
      </c>
      <c r="F174" s="19">
        <f t="shared" si="142"/>
        <v>1.8967493313573058E-2</v>
      </c>
      <c r="G174" s="112">
        <f>G175+G176+G177+G178</f>
        <v>2163.5304815851791</v>
      </c>
      <c r="H174" s="19">
        <f t="shared" si="143"/>
        <v>3.6501204019259381E-2</v>
      </c>
      <c r="I174" s="112">
        <f>I175+I176+I177+I178</f>
        <v>2165.2698163179662</v>
      </c>
      <c r="J174" s="19">
        <f t="shared" si="144"/>
        <v>-5.4780763441469094E-2</v>
      </c>
      <c r="K174" s="112">
        <f>K175+K176+K177+K178</f>
        <v>2323.9088220563299</v>
      </c>
      <c r="L174" s="19">
        <f t="shared" si="145"/>
        <v>-6.2950822451131372E-2</v>
      </c>
      <c r="M174" s="112">
        <f>M175+M176+M177+M178</f>
        <v>2380.3859933456529</v>
      </c>
      <c r="N174" s="19">
        <f t="shared" si="146"/>
        <v>-8.4437854415019609E-2</v>
      </c>
      <c r="O174" s="112">
        <f>O175+O176+O177+O178</f>
        <v>2471.5392065856258</v>
      </c>
      <c r="P174" s="19">
        <f t="shared" si="147"/>
        <v>-9.9086506693189413E-2</v>
      </c>
      <c r="Q174" s="126"/>
      <c r="R174" s="126"/>
      <c r="S174" s="556">
        <f t="shared" si="148"/>
        <v>16243.678925733908</v>
      </c>
      <c r="T174" s="66">
        <f t="shared" si="149"/>
        <v>-0.17010793430287552</v>
      </c>
      <c r="U174" s="112">
        <f t="shared" si="150"/>
        <v>16984.905293997494</v>
      </c>
      <c r="V174" s="112">
        <f>V175+V176+V177+V178</f>
        <v>2480.1663213985858</v>
      </c>
      <c r="W174" s="19">
        <f t="shared" si="151"/>
        <v>3.3051278168578779E-3</v>
      </c>
      <c r="X174" s="112">
        <f>X175+X176+X177+X178</f>
        <v>2303.3232692457518</v>
      </c>
      <c r="Y174" s="19">
        <f t="shared" si="152"/>
        <v>6.5158522020830612E-2</v>
      </c>
      <c r="Z174" s="112">
        <f>Z175+Z176+Z177+Z178</f>
        <v>2087.3400563314526</v>
      </c>
      <c r="AA174" s="19">
        <f t="shared" si="153"/>
        <v>7.0863368442821928E-2</v>
      </c>
      <c r="AB174" s="112">
        <f>AB175+AB176+AB177+AB178</f>
        <v>2290.7593630886563</v>
      </c>
      <c r="AC174" s="19">
        <f t="shared" si="154"/>
        <v>1.9861176085767651E-2</v>
      </c>
      <c r="AD174" s="112">
        <f>AD175+AD176+AD177+AD178</f>
        <v>2480.0286663024517</v>
      </c>
      <c r="AE174" s="19">
        <f t="shared" si="155"/>
        <v>-1.9270356332961036E-3</v>
      </c>
      <c r="AF174" s="112">
        <f>AF175+AF176+AF177+AF178</f>
        <v>2599.9174439707226</v>
      </c>
      <c r="AG174" s="19">
        <f t="shared" si="156"/>
        <v>-3.7920645349474147E-2</v>
      </c>
      <c r="AH174" s="112">
        <f>AH175+AH176+AH177+AH178</f>
        <v>2743.3701736598709</v>
      </c>
      <c r="AI174" s="19">
        <f t="shared" si="157"/>
        <v>-1.3408134803185479E-2</v>
      </c>
      <c r="AJ174" s="112">
        <f>AJ175+AJ176+AJ177+AJ178</f>
        <v>2588.3375373927806</v>
      </c>
      <c r="AK174" s="19">
        <f t="shared" si="158"/>
        <v>-6.2953148329712438E-2</v>
      </c>
      <c r="AL174" s="112">
        <f>AL175+AL176+AL177+AL178</f>
        <v>2522.9780038787235</v>
      </c>
      <c r="AM174" s="19">
        <f t="shared" si="159"/>
        <v>-1.3752900110210464E-2</v>
      </c>
      <c r="AN174" s="112">
        <f>AN175+AN176+AN177+AN178</f>
        <v>2722.1750744475917</v>
      </c>
      <c r="AO174" s="19">
        <f t="shared" si="160"/>
        <v>-1.6679445867740061E-2</v>
      </c>
      <c r="AP174" s="112">
        <f>AP175+AP176+AP177+AP178</f>
        <v>2479.0887365413168</v>
      </c>
      <c r="AQ174" s="19">
        <f t="shared" si="161"/>
        <v>-4.4245686616073421E-3</v>
      </c>
      <c r="AR174" s="112">
        <f>AR175+AR176+AR177+AR178</f>
        <v>2500.167756589824</v>
      </c>
      <c r="AS174" s="19">
        <f t="shared" si="162"/>
        <v>1.095255844698162E-3</v>
      </c>
      <c r="AT174" s="112">
        <f t="shared" si="163"/>
        <v>29797.652402847732</v>
      </c>
      <c r="AU174" s="19">
        <f t="shared" si="164"/>
        <v>-2.5530209704310858E-3</v>
      </c>
      <c r="AV174" s="20"/>
      <c r="AW174" s="540">
        <f t="shared" si="165"/>
        <v>27376.488720887635</v>
      </c>
      <c r="AX174" s="540">
        <f>AX175+AX176+AX177+AX178</f>
        <v>2471.9960584625978</v>
      </c>
      <c r="AY174" s="20"/>
      <c r="AZ174" s="540">
        <f>AZ175+AZ176+AZ177+AZ178</f>
        <v>2162.4229836474119</v>
      </c>
      <c r="BA174" s="20"/>
      <c r="BB174" s="540">
        <f>BB175+BB176+BB177+BB178</f>
        <v>1949.2123064838079</v>
      </c>
      <c r="BC174" s="20"/>
      <c r="BD174" s="540">
        <f>BD175+BD176+BD177+BD178</f>
        <v>2246.1482178198039</v>
      </c>
      <c r="BE174" s="20"/>
      <c r="BF174" s="540">
        <f>BF175+BF176+BF177+BF178</f>
        <v>2484.8169971982725</v>
      </c>
      <c r="BG174" s="20"/>
      <c r="BH174" s="540">
        <f>BH175+BH176+BH177+BH178</f>
        <v>2702.393967195294</v>
      </c>
      <c r="BI174" s="20"/>
      <c r="BJ174" s="540">
        <f>BJ175+BJ176+BJ177+BJ178</f>
        <v>2780.6535513168842</v>
      </c>
      <c r="BK174" s="20"/>
      <c r="BL174" s="540">
        <f>BL175+BL176+BL177+BL178</f>
        <v>2762.2285190746488</v>
      </c>
      <c r="BM174" s="20"/>
      <c r="BN174" s="540">
        <f>BN175+BN176+BN177+BN178</f>
        <v>2558.16012453741</v>
      </c>
      <c r="BO174" s="20"/>
      <c r="BP174" s="540">
        <f>BP175+BP176+BP177+BP178</f>
        <v>2768.3496119429738</v>
      </c>
      <c r="BQ174" s="20"/>
      <c r="BR174" s="540">
        <f>BR175+BR176+BR177+BR178</f>
        <v>2490.1063832085297</v>
      </c>
      <c r="BS174" s="20"/>
      <c r="BT174" s="540">
        <f>BT175+BT176+BT177+BT178</f>
        <v>2497.4324291250859</v>
      </c>
      <c r="BU174" s="20"/>
      <c r="BV174" s="540">
        <f t="shared" si="166"/>
        <v>29873.92115001272</v>
      </c>
      <c r="BW174" s="20"/>
      <c r="BX174" s="22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</row>
    <row r="175" spans="1:89" ht="28.8" customHeight="1">
      <c r="A175" s="597"/>
      <c r="B175" s="17" t="s">
        <v>653</v>
      </c>
      <c r="C175" s="112">
        <f>班线包车!C53</f>
        <v>237.4332</v>
      </c>
      <c r="D175" s="19">
        <f t="shared" si="141"/>
        <v>-0.10698407050755254</v>
      </c>
      <c r="E175" s="112">
        <f>班线包车!E53</f>
        <v>176.7706</v>
      </c>
      <c r="F175" s="19">
        <f t="shared" si="142"/>
        <v>-0.10089686212696647</v>
      </c>
      <c r="G175" s="112">
        <f>班线包车!G53</f>
        <v>172.2912</v>
      </c>
      <c r="H175" s="19">
        <f t="shared" si="143"/>
        <v>6.9308110523571997E-2</v>
      </c>
      <c r="I175" s="112">
        <f>班线包车!I53</f>
        <v>179.44909999999999</v>
      </c>
      <c r="J175" s="19">
        <f t="shared" si="144"/>
        <v>0.22172454313604528</v>
      </c>
      <c r="K175" s="112">
        <f>班线包车!K53</f>
        <v>154.25380000000001</v>
      </c>
      <c r="L175" s="19">
        <f t="shared" si="145"/>
        <v>-6.523159263644851E-2</v>
      </c>
      <c r="M175" s="112">
        <f>班线包车!M53</f>
        <v>175.321</v>
      </c>
      <c r="N175" s="19">
        <f t="shared" si="146"/>
        <v>-2.7712152974190163E-2</v>
      </c>
      <c r="O175" s="112">
        <f>班线包车!O53</f>
        <v>169.98249999999999</v>
      </c>
      <c r="P175" s="19">
        <f t="shared" si="147"/>
        <v>-0.10198534500520384</v>
      </c>
      <c r="Q175" s="126"/>
      <c r="R175" s="126"/>
      <c r="S175" s="556">
        <f t="shared" si="148"/>
        <v>1265.5013999999999</v>
      </c>
      <c r="T175" s="66">
        <f t="shared" si="149"/>
        <v>-0.17092120215834106</v>
      </c>
      <c r="U175" s="112">
        <f t="shared" si="150"/>
        <v>1305.1146000000001</v>
      </c>
      <c r="V175" s="112">
        <f>班线包车!V53</f>
        <v>265.87790000000001</v>
      </c>
      <c r="W175" s="19">
        <f t="shared" si="151"/>
        <v>7.6763980364737083E-2</v>
      </c>
      <c r="X175" s="112">
        <f>班线包车!X53</f>
        <v>196.60769999999999</v>
      </c>
      <c r="Y175" s="19">
        <f t="shared" si="152"/>
        <v>0.55751077381329606</v>
      </c>
      <c r="Z175" s="112">
        <f>班线包车!Z53</f>
        <v>161.124</v>
      </c>
      <c r="AA175" s="19">
        <f t="shared" si="153"/>
        <v>0.19542112842519477</v>
      </c>
      <c r="AB175" s="112">
        <f>班线包车!AB53</f>
        <v>146.8818</v>
      </c>
      <c r="AC175" s="19">
        <f t="shared" si="154"/>
        <v>-9.1548498704569381E-2</v>
      </c>
      <c r="AD175" s="112">
        <f>班线包车!AD53</f>
        <v>165.01820000000001</v>
      </c>
      <c r="AE175" s="19">
        <f t="shared" si="155"/>
        <v>-0.12153944677994533</v>
      </c>
      <c r="AF175" s="112">
        <f>班线包车!AF53</f>
        <v>180.31800000000001</v>
      </c>
      <c r="AG175" s="19">
        <f t="shared" si="156"/>
        <v>-0.11638450637139308</v>
      </c>
      <c r="AH175" s="112">
        <f>班线包车!AH53</f>
        <v>189.28700000000001</v>
      </c>
      <c r="AI175" s="19">
        <f t="shared" si="157"/>
        <v>-0.27687613485333484</v>
      </c>
      <c r="AJ175" s="112">
        <f>班线包车!AJ53</f>
        <v>221.28</v>
      </c>
      <c r="AK175" s="19">
        <f t="shared" si="158"/>
        <v>-0.14307356524460035</v>
      </c>
      <c r="AL175" s="112">
        <f>班线包车!AL53</f>
        <v>248.10319999999999</v>
      </c>
      <c r="AM175" s="19">
        <f t="shared" si="159"/>
        <v>-7.1539219715484048E-3</v>
      </c>
      <c r="AN175" s="112">
        <f>班线包车!AN53</f>
        <v>208.82089999999999</v>
      </c>
      <c r="AO175" s="19">
        <f t="shared" si="160"/>
        <v>-5.3750904012455858E-2</v>
      </c>
      <c r="AP175" s="112">
        <f>班线包车!AP53</f>
        <v>208.7586</v>
      </c>
      <c r="AQ175" s="19">
        <f t="shared" si="161"/>
        <v>-8.4394514751276906E-2</v>
      </c>
      <c r="AR175" s="112">
        <f>班线包车!AR53</f>
        <v>205.6995</v>
      </c>
      <c r="AS175" s="19">
        <f t="shared" si="162"/>
        <v>-9.4034752682337408E-2</v>
      </c>
      <c r="AT175" s="112">
        <f t="shared" si="163"/>
        <v>2397.7768000000001</v>
      </c>
      <c r="AU175" s="19">
        <f t="shared" si="164"/>
        <v>-4.3625772704046217E-2</v>
      </c>
      <c r="AV175" s="20"/>
      <c r="AW175" s="540">
        <f t="shared" si="165"/>
        <v>2280.1031999999996</v>
      </c>
      <c r="AX175" s="112">
        <v>246.92310000000001</v>
      </c>
      <c r="AY175" s="19"/>
      <c r="AZ175" s="112">
        <v>126.232</v>
      </c>
      <c r="BA175" s="19"/>
      <c r="BB175" s="112">
        <v>134.7843</v>
      </c>
      <c r="BC175" s="19"/>
      <c r="BD175" s="112">
        <v>161.68369999999999</v>
      </c>
      <c r="BE175" s="19"/>
      <c r="BF175" s="112">
        <v>187.8493</v>
      </c>
      <c r="BG175" s="19"/>
      <c r="BH175" s="112">
        <v>204.0684</v>
      </c>
      <c r="BI175" s="19"/>
      <c r="BJ175" s="112">
        <v>261.7629</v>
      </c>
      <c r="BK175" s="19"/>
      <c r="BL175" s="112">
        <v>258.22519999999997</v>
      </c>
      <c r="BM175" s="19"/>
      <c r="BN175" s="112">
        <v>249.89089999999999</v>
      </c>
      <c r="BO175" s="19"/>
      <c r="BP175" s="112">
        <v>220.68279999999999</v>
      </c>
      <c r="BQ175" s="19"/>
      <c r="BR175" s="112">
        <v>228.00059999999999</v>
      </c>
      <c r="BS175" s="19"/>
      <c r="BT175" s="112">
        <v>227.05009999999999</v>
      </c>
      <c r="BU175" s="19"/>
      <c r="BV175" s="112">
        <f t="shared" si="166"/>
        <v>2507.1532999999995</v>
      </c>
      <c r="BW175" s="19"/>
      <c r="BX175" s="23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18"/>
    </row>
    <row r="176" spans="1:89" ht="28.8" customHeight="1">
      <c r="A176" s="597"/>
      <c r="B176" s="17" t="s">
        <v>654</v>
      </c>
      <c r="C176" s="112">
        <f>公交!C66-公交!C68</f>
        <v>1764.6299999999999</v>
      </c>
      <c r="D176" s="19">
        <f t="shared" si="141"/>
        <v>-1.2833063880016038E-2</v>
      </c>
      <c r="E176" s="112">
        <f>公交!E66-公交!E68</f>
        <v>1782.03</v>
      </c>
      <c r="F176" s="19">
        <f t="shared" si="142"/>
        <v>5.2748797807105507E-2</v>
      </c>
      <c r="G176" s="112">
        <f>公交!G66-公交!G68</f>
        <v>1628.76</v>
      </c>
      <c r="H176" s="19">
        <f t="shared" si="143"/>
        <v>8.7413124319849489E-2</v>
      </c>
      <c r="I176" s="112">
        <f>公交!I66-公交!I68</f>
        <v>1622.53</v>
      </c>
      <c r="J176" s="19">
        <f t="shared" si="144"/>
        <v>-6.7763305314081812E-2</v>
      </c>
      <c r="K176" s="112">
        <f>公交!K66-公交!K68</f>
        <v>1748.21</v>
      </c>
      <c r="L176" s="19">
        <f t="shared" si="145"/>
        <v>-4.0583702858146387E-2</v>
      </c>
      <c r="M176" s="112">
        <f>公交!M66-公交!M68</f>
        <v>1838.57</v>
      </c>
      <c r="N176" s="19">
        <f t="shared" si="146"/>
        <v>-9.1431564694429257E-2</v>
      </c>
      <c r="O176" s="112">
        <f>公交!O66-公交!O68</f>
        <v>1923.7</v>
      </c>
      <c r="P176" s="19">
        <f t="shared" si="147"/>
        <v>-0.10001076038494117</v>
      </c>
      <c r="Q176" s="126"/>
      <c r="R176" s="126"/>
      <c r="S176" s="556">
        <f t="shared" si="148"/>
        <v>12308.43</v>
      </c>
      <c r="T176" s="66">
        <f t="shared" si="149"/>
        <v>-0.1636806279378531</v>
      </c>
      <c r="U176" s="112">
        <f t="shared" si="150"/>
        <v>12701.830000000002</v>
      </c>
      <c r="V176" s="112">
        <f>公交!V66-公交!V68</f>
        <v>1787.5700000000002</v>
      </c>
      <c r="W176" s="19">
        <f t="shared" si="151"/>
        <v>1.7167406395812046E-2</v>
      </c>
      <c r="X176" s="112">
        <f>公交!X66-公交!X68</f>
        <v>1692.74</v>
      </c>
      <c r="Y176" s="19">
        <f t="shared" si="152"/>
        <v>5.4929577464788881E-2</v>
      </c>
      <c r="Z176" s="112">
        <f>公交!Z66-公交!Z68</f>
        <v>1497.83</v>
      </c>
      <c r="AA176" s="19">
        <f t="shared" si="153"/>
        <v>5.9375618864401458E-2</v>
      </c>
      <c r="AB176" s="112">
        <f>公交!AB66-公交!AB68</f>
        <v>1740.47</v>
      </c>
      <c r="AC176" s="19">
        <f t="shared" si="154"/>
        <v>5.6289903624402227E-2</v>
      </c>
      <c r="AD176" s="112">
        <f>公交!AD66-公交!AD68</f>
        <v>1822.16</v>
      </c>
      <c r="AE176" s="19">
        <f t="shared" si="155"/>
        <v>3.7794737441622095E-2</v>
      </c>
      <c r="AF176" s="112">
        <f>公交!AF66-公交!AF68</f>
        <v>2023.59</v>
      </c>
      <c r="AG176" s="19">
        <f t="shared" si="156"/>
        <v>3.0278190741909849E-2</v>
      </c>
      <c r="AH176" s="112">
        <f>公交!AH66-公交!AH68</f>
        <v>2137.4700000000003</v>
      </c>
      <c r="AI176" s="19">
        <f t="shared" si="157"/>
        <v>4.2200573401205421E-2</v>
      </c>
      <c r="AJ176" s="112">
        <f>公交!AJ66-公交!AJ68</f>
        <v>2015.5500000000002</v>
      </c>
      <c r="AK176" s="19">
        <f t="shared" si="158"/>
        <v>2.7052780693619383E-2</v>
      </c>
      <c r="AL176" s="112">
        <f>公交!AL66-公交!AL68</f>
        <v>1942.77</v>
      </c>
      <c r="AM176" s="19">
        <f t="shared" si="159"/>
        <v>3.0286477944061918E-2</v>
      </c>
      <c r="AN176" s="112">
        <f>公交!AN66-公交!AN68</f>
        <v>2127.6</v>
      </c>
      <c r="AO176" s="19">
        <f t="shared" si="160"/>
        <v>3.2054018394194639E-2</v>
      </c>
      <c r="AP176" s="112">
        <f>公交!AP66-公交!AP68</f>
        <v>1904.04</v>
      </c>
      <c r="AQ176" s="19">
        <f t="shared" si="161"/>
        <v>3.7284811505774673E-2</v>
      </c>
      <c r="AR176" s="112">
        <f>公交!AR66-公交!AR68</f>
        <v>1892.98</v>
      </c>
      <c r="AS176" s="19">
        <f t="shared" si="162"/>
        <v>3.1068553438565516E-2</v>
      </c>
      <c r="AT176" s="112">
        <f t="shared" si="163"/>
        <v>22584.77</v>
      </c>
      <c r="AU176" s="19">
        <f t="shared" si="164"/>
        <v>3.7158528666462853E-2</v>
      </c>
      <c r="AV176" s="20"/>
      <c r="AW176" s="540">
        <f t="shared" si="165"/>
        <v>19939.68</v>
      </c>
      <c r="AX176" s="112">
        <v>1757.4</v>
      </c>
      <c r="AY176" s="19"/>
      <c r="AZ176" s="112">
        <v>1604.6</v>
      </c>
      <c r="BA176" s="19"/>
      <c r="BB176" s="112">
        <v>1413.88</v>
      </c>
      <c r="BC176" s="19"/>
      <c r="BD176" s="112">
        <v>1647.72</v>
      </c>
      <c r="BE176" s="19"/>
      <c r="BF176" s="112">
        <v>1755.8</v>
      </c>
      <c r="BG176" s="19"/>
      <c r="BH176" s="112">
        <v>1964.12</v>
      </c>
      <c r="BI176" s="19"/>
      <c r="BJ176" s="112">
        <v>2050.92</v>
      </c>
      <c r="BK176" s="19"/>
      <c r="BL176" s="112">
        <v>1962.46</v>
      </c>
      <c r="BM176" s="19"/>
      <c r="BN176" s="112">
        <v>1885.66</v>
      </c>
      <c r="BO176" s="19"/>
      <c r="BP176" s="112">
        <v>2061.52</v>
      </c>
      <c r="BQ176" s="19"/>
      <c r="BR176" s="112">
        <v>1835.6</v>
      </c>
      <c r="BS176" s="19"/>
      <c r="BT176" s="112">
        <v>1835.94</v>
      </c>
      <c r="BU176" s="19"/>
      <c r="BV176" s="112">
        <f t="shared" si="166"/>
        <v>21775.62</v>
      </c>
      <c r="BW176" s="19"/>
      <c r="BX176" s="23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18"/>
    </row>
    <row r="177" spans="1:89" ht="28.8" customHeight="1">
      <c r="A177" s="597"/>
      <c r="B177" s="17" t="s">
        <v>655</v>
      </c>
      <c r="C177" s="112">
        <f>出租!C66-出租!C68</f>
        <v>269.63</v>
      </c>
      <c r="D177" s="19">
        <f t="shared" si="141"/>
        <v>-0.32204370018355089</v>
      </c>
      <c r="E177" s="112">
        <f>出租!E66-出租!E68</f>
        <v>265.16999999999996</v>
      </c>
      <c r="F177" s="19">
        <f t="shared" si="142"/>
        <v>-0.30470921390738903</v>
      </c>
      <c r="G177" s="112">
        <f>出租!G66-出租!G68</f>
        <v>248.93000000000004</v>
      </c>
      <c r="H177" s="19">
        <f t="shared" si="143"/>
        <v>-0.31219606542882383</v>
      </c>
      <c r="I177" s="112">
        <f>出租!I66-出租!I68</f>
        <v>248.16000000000003</v>
      </c>
      <c r="J177" s="19">
        <f t="shared" si="144"/>
        <v>-0.31322300326562236</v>
      </c>
      <c r="K177" s="112">
        <f>出租!K66-出租!K68</f>
        <v>295.66999999999996</v>
      </c>
      <c r="L177" s="19">
        <f t="shared" si="145"/>
        <v>-0.32793108151111527</v>
      </c>
      <c r="M177" s="112">
        <f>出租!M66-出租!M68</f>
        <v>247.98999999999998</v>
      </c>
      <c r="N177" s="19">
        <f t="shared" si="146"/>
        <v>-0.26732058971253003</v>
      </c>
      <c r="O177" s="112">
        <f>出租!O66-出租!O68</f>
        <v>252.16</v>
      </c>
      <c r="P177" s="19">
        <f t="shared" si="147"/>
        <v>-0.28171822480487652</v>
      </c>
      <c r="Q177" s="126"/>
      <c r="R177" s="126"/>
      <c r="S177" s="556">
        <f t="shared" si="148"/>
        <v>1827.71</v>
      </c>
      <c r="T177" s="66">
        <f t="shared" si="149"/>
        <v>-0.37519955422918239</v>
      </c>
      <c r="U177" s="112">
        <f t="shared" si="150"/>
        <v>2631.82</v>
      </c>
      <c r="V177" s="112">
        <f>出租!V66-出租!V68</f>
        <v>397.71000000000004</v>
      </c>
      <c r="W177" s="19">
        <f t="shared" si="151"/>
        <v>1.5732345805133496E-2</v>
      </c>
      <c r="X177" s="112">
        <f>出租!X66-出租!X68</f>
        <v>381.38</v>
      </c>
      <c r="Y177" s="19">
        <f t="shared" si="152"/>
        <v>-7.546580618299048E-3</v>
      </c>
      <c r="Z177" s="112">
        <f>出租!Z66-出租!Z68</f>
        <v>361.91999999999996</v>
      </c>
      <c r="AA177" s="19">
        <f t="shared" si="153"/>
        <v>7.4552418277366916E-2</v>
      </c>
      <c r="AB177" s="112">
        <f>出租!AB66-出租!AB68</f>
        <v>361.34000000000003</v>
      </c>
      <c r="AC177" s="19">
        <f t="shared" si="154"/>
        <v>2.6360331862704811E-3</v>
      </c>
      <c r="AD177" s="112">
        <f>出租!AD66-出租!AD68</f>
        <v>439.94000000000005</v>
      </c>
      <c r="AE177" s="19">
        <f t="shared" si="155"/>
        <v>-3.3120151205467852E-2</v>
      </c>
      <c r="AF177" s="112">
        <f>出租!AF66-出租!AF68</f>
        <v>338.47</v>
      </c>
      <c r="AG177" s="19">
        <f t="shared" si="156"/>
        <v>-1.7989854901496738E-3</v>
      </c>
      <c r="AH177" s="112">
        <f>出租!AH66-出租!AH68</f>
        <v>351.05999999999995</v>
      </c>
      <c r="AI177" s="19">
        <f t="shared" si="157"/>
        <v>9.4089470532865427E-4</v>
      </c>
      <c r="AJ177" s="112">
        <f>出租!AJ66-出租!AJ68</f>
        <v>293.45000000000005</v>
      </c>
      <c r="AK177" s="19">
        <f t="shared" si="158"/>
        <v>-6.2160434643655949E-2</v>
      </c>
      <c r="AL177" s="112">
        <f>出租!AL66-出租!AL68</f>
        <v>278.52999999999997</v>
      </c>
      <c r="AM177" s="19">
        <f t="shared" si="159"/>
        <v>-9.8170632993362594E-2</v>
      </c>
      <c r="AN177" s="112">
        <f>出租!AN66-出租!AN68</f>
        <v>311.46999999999997</v>
      </c>
      <c r="AO177" s="19">
        <f t="shared" si="160"/>
        <v>-0.15172395010621498</v>
      </c>
      <c r="AP177" s="112">
        <f>出租!AP66-出租!AP68</f>
        <v>284.55</v>
      </c>
      <c r="AQ177" s="19">
        <f t="shared" si="161"/>
        <v>-0.12569901063110667</v>
      </c>
      <c r="AR177" s="112">
        <f>出租!AR66-出租!AR68</f>
        <v>277.13</v>
      </c>
      <c r="AS177" s="19">
        <f t="shared" si="162"/>
        <v>-0.15040313927465587</v>
      </c>
      <c r="AT177" s="112">
        <f t="shared" si="163"/>
        <v>4076.9500000000003</v>
      </c>
      <c r="AU177" s="19">
        <f t="shared" si="164"/>
        <v>-4.2616645101598238E-2</v>
      </c>
      <c r="AV177" s="20"/>
      <c r="AW177" s="540">
        <f t="shared" si="165"/>
        <v>3932.24</v>
      </c>
      <c r="AX177" s="112">
        <v>391.55</v>
      </c>
      <c r="AY177" s="19"/>
      <c r="AZ177" s="112">
        <v>384.28</v>
      </c>
      <c r="BA177" s="19"/>
      <c r="BB177" s="112">
        <v>336.81</v>
      </c>
      <c r="BC177" s="19"/>
      <c r="BD177" s="112">
        <v>360.39</v>
      </c>
      <c r="BE177" s="19"/>
      <c r="BF177" s="112">
        <v>455.01</v>
      </c>
      <c r="BG177" s="19"/>
      <c r="BH177" s="112">
        <v>339.08</v>
      </c>
      <c r="BI177" s="19"/>
      <c r="BJ177" s="112">
        <v>350.73</v>
      </c>
      <c r="BK177" s="19"/>
      <c r="BL177" s="112">
        <v>312.89999999999998</v>
      </c>
      <c r="BM177" s="19"/>
      <c r="BN177" s="112">
        <v>308.85000000000002</v>
      </c>
      <c r="BO177" s="19"/>
      <c r="BP177" s="112">
        <v>367.18</v>
      </c>
      <c r="BQ177" s="19"/>
      <c r="BR177" s="112">
        <v>325.45999999999998</v>
      </c>
      <c r="BS177" s="19"/>
      <c r="BT177" s="112">
        <v>326.19</v>
      </c>
      <c r="BU177" s="19"/>
      <c r="BV177" s="112">
        <f t="shared" si="166"/>
        <v>4258.4299999999994</v>
      </c>
      <c r="BW177" s="19"/>
      <c r="BX177" s="23"/>
      <c r="BY177" s="27"/>
      <c r="BZ177" s="27"/>
      <c r="CA177" s="27"/>
      <c r="CB177" s="27"/>
      <c r="CC177" s="27"/>
      <c r="CD177" s="27"/>
      <c r="CE177" s="108"/>
      <c r="CF177" s="27"/>
      <c r="CG177" s="108"/>
      <c r="CH177" s="108"/>
      <c r="CI177" s="108"/>
      <c r="CJ177" s="108"/>
      <c r="CK177" s="18"/>
    </row>
    <row r="178" spans="1:89" ht="28.8" customHeight="1">
      <c r="A178" s="598"/>
      <c r="B178" s="17" t="s">
        <v>656</v>
      </c>
      <c r="C178" s="112">
        <f>网约车!C66-网约车!C68</f>
        <v>120.33986788898579</v>
      </c>
      <c r="D178" s="19">
        <f t="shared" si="141"/>
        <v>3.1484459369737987</v>
      </c>
      <c r="E178" s="112">
        <f>网约车!E66-网约车!E68</f>
        <v>123.04093795416809</v>
      </c>
      <c r="F178" s="19">
        <f t="shared" si="142"/>
        <v>2.7747749403150466</v>
      </c>
      <c r="G178" s="112">
        <f>网约车!G66-网约车!G68</f>
        <v>113.5492815851794</v>
      </c>
      <c r="H178" s="19">
        <f t="shared" si="143"/>
        <v>0.70838000405698942</v>
      </c>
      <c r="I178" s="112">
        <f>网约车!I66-网约车!I68</f>
        <v>115.1307163179663</v>
      </c>
      <c r="J178" s="19">
        <f t="shared" si="144"/>
        <v>1.7368049838145136</v>
      </c>
      <c r="K178" s="112">
        <f>网约车!K66-网约车!K68</f>
        <v>125.77502205632989</v>
      </c>
      <c r="L178" s="19">
        <f t="shared" si="145"/>
        <v>1.3771293440765167</v>
      </c>
      <c r="M178" s="112">
        <f>网约车!M66-网约车!M68</f>
        <v>118.5049933456532</v>
      </c>
      <c r="N178" s="19">
        <f t="shared" si="146"/>
        <v>1.0595435959713284</v>
      </c>
      <c r="O178" s="112">
        <f>网约车!O66-网约车!O68</f>
        <v>125.69670658562599</v>
      </c>
      <c r="P178" s="19">
        <f t="shared" si="147"/>
        <v>0.91747705820950398</v>
      </c>
      <c r="Q178" s="126"/>
      <c r="R178" s="126"/>
      <c r="S178" s="556">
        <f t="shared" si="148"/>
        <v>842.03752573390875</v>
      </c>
      <c r="T178" s="66">
        <f t="shared" si="149"/>
        <v>1.0832291196269055</v>
      </c>
      <c r="U178" s="112">
        <f t="shared" si="150"/>
        <v>346.14069399749206</v>
      </c>
      <c r="V178" s="112">
        <f>网约车!V66-网约车!V68</f>
        <v>29.008421398585497</v>
      </c>
      <c r="W178" s="19">
        <f t="shared" si="151"/>
        <v>-0.61892677341437508</v>
      </c>
      <c r="X178" s="112">
        <f>网约车!X66-网约车!X68</f>
        <v>32.595569245751896</v>
      </c>
      <c r="Y178" s="19">
        <f t="shared" si="152"/>
        <v>-0.31103590048618801</v>
      </c>
      <c r="Z178" s="112">
        <f>网约车!Z66-网约车!Z68</f>
        <v>66.466056331452791</v>
      </c>
      <c r="AA178" s="19">
        <f t="shared" si="153"/>
        <v>4.2800991090581553E-2</v>
      </c>
      <c r="AB178" s="112">
        <f>网约车!AB66-网约车!AB68</f>
        <v>42.067563088656399</v>
      </c>
      <c r="AC178" s="19">
        <f t="shared" si="154"/>
        <v>-0.44904945653726036</v>
      </c>
      <c r="AD178" s="112">
        <f>网约车!AD66-网约车!AD68</f>
        <v>52.910466302451802</v>
      </c>
      <c r="AE178" s="19">
        <f t="shared" si="155"/>
        <v>-0.38588810955926134</v>
      </c>
      <c r="AF178" s="112">
        <f>网约车!AF66-网约车!AF68</f>
        <v>57.5394439707228</v>
      </c>
      <c r="AG178" s="19">
        <f t="shared" si="156"/>
        <v>-0.70511581440717253</v>
      </c>
      <c r="AH178" s="112">
        <f>网约车!AH66-网约车!AH68</f>
        <v>65.553173659870893</v>
      </c>
      <c r="AI178" s="19">
        <f t="shared" si="157"/>
        <v>-0.44086651751285111</v>
      </c>
      <c r="AJ178" s="112">
        <f>网约车!AJ66-网约车!AJ68</f>
        <v>58.057537392779992</v>
      </c>
      <c r="AK178" s="19">
        <f t="shared" si="158"/>
        <v>-0.74607813765236242</v>
      </c>
      <c r="AL178" s="112">
        <f>网约车!AL66-网约车!AL68</f>
        <v>53.574803878723799</v>
      </c>
      <c r="AM178" s="19">
        <f t="shared" si="159"/>
        <v>-0.52905090469295879</v>
      </c>
      <c r="AN178" s="112">
        <f>网约车!AN66-网约车!AN68</f>
        <v>74.284174447591795</v>
      </c>
      <c r="AO178" s="19">
        <f t="shared" si="160"/>
        <v>-0.37558909720805622</v>
      </c>
      <c r="AP178" s="112">
        <f>网约车!AP66-网约车!AP68</f>
        <v>81.740136541316701</v>
      </c>
      <c r="AQ178" s="19">
        <f t="shared" si="161"/>
        <v>-0.19105840990288414</v>
      </c>
      <c r="AR178" s="112">
        <f>网约车!AR66-网约车!AR68</f>
        <v>124.35825658982381</v>
      </c>
      <c r="AS178" s="19">
        <f t="shared" si="162"/>
        <v>0.14878134812348787</v>
      </c>
      <c r="AT178" s="112">
        <f t="shared" si="163"/>
        <v>738.15560284772812</v>
      </c>
      <c r="AU178" s="19">
        <f t="shared" si="164"/>
        <v>-0.44612762345707124</v>
      </c>
      <c r="AV178" s="20"/>
      <c r="AW178" s="540">
        <f t="shared" si="165"/>
        <v>1224.4655208876347</v>
      </c>
      <c r="AX178" s="112">
        <v>76.122958462597396</v>
      </c>
      <c r="AY178" s="19"/>
      <c r="AZ178" s="112">
        <v>47.310983647412002</v>
      </c>
      <c r="BA178" s="19"/>
      <c r="BB178" s="112">
        <v>63.738006483807901</v>
      </c>
      <c r="BC178" s="19"/>
      <c r="BD178" s="112">
        <v>76.354517819803903</v>
      </c>
      <c r="BE178" s="19"/>
      <c r="BF178" s="112">
        <v>86.157697198272402</v>
      </c>
      <c r="BG178" s="19"/>
      <c r="BH178" s="112">
        <v>195.125567195294</v>
      </c>
      <c r="BI178" s="19"/>
      <c r="BJ178" s="112">
        <v>117.240651316884</v>
      </c>
      <c r="BK178" s="19"/>
      <c r="BL178" s="112">
        <v>228.64331907464901</v>
      </c>
      <c r="BM178" s="19"/>
      <c r="BN178" s="112">
        <v>113.75922453741001</v>
      </c>
      <c r="BO178" s="19"/>
      <c r="BP178" s="112">
        <v>118.966811942974</v>
      </c>
      <c r="BQ178" s="19"/>
      <c r="BR178" s="112">
        <v>101.04578320853</v>
      </c>
      <c r="BS178" s="19"/>
      <c r="BT178" s="112">
        <v>108.25232912508601</v>
      </c>
      <c r="BU178" s="19"/>
      <c r="BV178" s="112">
        <f t="shared" si="166"/>
        <v>1332.7178500127206</v>
      </c>
      <c r="BW178" s="19"/>
      <c r="BX178" s="23"/>
      <c r="BY178" s="27"/>
      <c r="BZ178" s="27"/>
      <c r="CA178" s="27"/>
      <c r="CB178" s="27"/>
      <c r="CC178" s="27"/>
      <c r="CD178" s="27"/>
      <c r="CE178" s="27"/>
      <c r="CF178" s="27"/>
      <c r="CG178" s="27"/>
      <c r="CH178" s="27"/>
      <c r="CI178" s="27"/>
      <c r="CJ178" s="27"/>
      <c r="CK178" s="18"/>
    </row>
    <row r="179" spans="1:89" s="13" customFormat="1" ht="28.8" customHeight="1">
      <c r="A179" s="716" t="s">
        <v>110</v>
      </c>
      <c r="B179" s="17" t="s">
        <v>652</v>
      </c>
      <c r="C179" s="112">
        <f>C180+C181+C182+C183</f>
        <v>2087.4202000281998</v>
      </c>
      <c r="D179" s="19">
        <f t="shared" si="141"/>
        <v>-0.21064633352977291</v>
      </c>
      <c r="E179" s="112">
        <f>E180+E181+E182+E183</f>
        <v>3033.2630914590891</v>
      </c>
      <c r="F179" s="19">
        <f t="shared" si="142"/>
        <v>4.7432504461295988E-2</v>
      </c>
      <c r="G179" s="112">
        <f>G180+G181+G182+G183</f>
        <v>2800.3872743243937</v>
      </c>
      <c r="H179" s="19">
        <f t="shared" si="143"/>
        <v>0.22139798288668655</v>
      </c>
      <c r="I179" s="112">
        <f>I180+I181+I182+I183</f>
        <v>3622.557132003536</v>
      </c>
      <c r="J179" s="19">
        <f t="shared" si="144"/>
        <v>0.53624748656359311</v>
      </c>
      <c r="K179" s="112">
        <f>K180+K181+K182+K183</f>
        <v>3336.8593312829771</v>
      </c>
      <c r="L179" s="19">
        <f t="shared" si="145"/>
        <v>0.491212840959113</v>
      </c>
      <c r="M179" s="112">
        <f>M180+M181+M182+M183</f>
        <v>3755.9907247130941</v>
      </c>
      <c r="N179" s="19">
        <f t="shared" si="146"/>
        <v>0.87628668314654146</v>
      </c>
      <c r="O179" s="112">
        <f>O180+O181+O182+O183</f>
        <v>3175.1371000036734</v>
      </c>
      <c r="P179" s="19">
        <f t="shared" si="147"/>
        <v>0.29657132197104308</v>
      </c>
      <c r="Q179" s="126"/>
      <c r="R179" s="126"/>
      <c r="S179" s="556">
        <f t="shared" si="148"/>
        <v>21811.614853814965</v>
      </c>
      <c r="T179" s="66">
        <f t="shared" si="149"/>
        <v>0.13742665607011006</v>
      </c>
      <c r="U179" s="112">
        <f t="shared" si="150"/>
        <v>16879.573318792896</v>
      </c>
      <c r="V179" s="112">
        <f>V180+V181+V182+V183</f>
        <v>2644.4676052023297</v>
      </c>
      <c r="W179" s="19">
        <f t="shared" si="151"/>
        <v>-4.8355672250398829E-2</v>
      </c>
      <c r="X179" s="112">
        <f>X180+X181+X182+X183</f>
        <v>2895.9031522695814</v>
      </c>
      <c r="Y179" s="19">
        <f t="shared" si="152"/>
        <v>-2.064714756847974E-2</v>
      </c>
      <c r="Z179" s="112">
        <f>Z180+Z181+Z182+Z183</f>
        <v>2292.7721459846193</v>
      </c>
      <c r="AA179" s="19">
        <f t="shared" si="153"/>
        <v>-9.687434595973432E-2</v>
      </c>
      <c r="AB179" s="112">
        <f>AB180+AB181+AB182+AB183</f>
        <v>2358.0556932963809</v>
      </c>
      <c r="AC179" s="19">
        <f t="shared" si="154"/>
        <v>3.4566843118710278E-2</v>
      </c>
      <c r="AD179" s="112">
        <f>AD180+AD181+AD182+AD183</f>
        <v>2237.6814627862163</v>
      </c>
      <c r="AE179" s="19">
        <f t="shared" si="155"/>
        <v>-9.7639506445951207E-2</v>
      </c>
      <c r="AF179" s="112">
        <f>AF180+AF181+AF182+AF183</f>
        <v>2001.8213412964592</v>
      </c>
      <c r="AG179" s="19">
        <f t="shared" si="156"/>
        <v>-0.16150399226716183</v>
      </c>
      <c r="AH179" s="112">
        <f>AH180+AH181+AH182+AH183</f>
        <v>2448.87191795731</v>
      </c>
      <c r="AI179" s="19">
        <f t="shared" si="157"/>
        <v>9.424003949386428E-2</v>
      </c>
      <c r="AJ179" s="112">
        <f>AJ180+AJ181+AJ182+AJ183</f>
        <v>2296.7091583345909</v>
      </c>
      <c r="AK179" s="19">
        <f t="shared" si="158"/>
        <v>-6.4766729142904156E-2</v>
      </c>
      <c r="AL179" s="112">
        <f>AL180+AL181+AL182+AL183</f>
        <v>2010.8884193574568</v>
      </c>
      <c r="AM179" s="19">
        <f t="shared" si="159"/>
        <v>-0.12194067314702317</v>
      </c>
      <c r="AN179" s="112">
        <f>AN180+AN181+AN182+AN183</f>
        <v>2331.5100585227456</v>
      </c>
      <c r="AO179" s="19">
        <f t="shared" si="160"/>
        <v>-3.1273865421265645E-2</v>
      </c>
      <c r="AP179" s="112">
        <f>AP180+AP181+AP182+AP183</f>
        <v>1937.418940717248</v>
      </c>
      <c r="AQ179" s="19">
        <f t="shared" si="161"/>
        <v>-0.15357071560569613</v>
      </c>
      <c r="AR179" s="112">
        <f>AR180+AR181+AR182+AR183</f>
        <v>1830.0494200767505</v>
      </c>
      <c r="AS179" s="19">
        <f t="shared" si="162"/>
        <v>-7.3085529216423417E-2</v>
      </c>
      <c r="AT179" s="112">
        <f t="shared" si="163"/>
        <v>27286.149315801686</v>
      </c>
      <c r="AU179" s="19">
        <f t="shared" si="164"/>
        <v>-6.1522510905310801E-2</v>
      </c>
      <c r="AV179" s="20"/>
      <c r="AW179" s="540">
        <f t="shared" si="165"/>
        <v>27100.565328442826</v>
      </c>
      <c r="AX179" s="540">
        <f>AX180+AX181+AX182+AX183</f>
        <v>2778.8402957813332</v>
      </c>
      <c r="AY179" s="20"/>
      <c r="AZ179" s="540">
        <f>AZ180+AZ181+AZ182+AZ183</f>
        <v>2956.9558561857284</v>
      </c>
      <c r="BA179" s="20"/>
      <c r="BB179" s="540">
        <f>BB180+BB181+BB182+BB183</f>
        <v>2538.7078040885731</v>
      </c>
      <c r="BC179" s="20"/>
      <c r="BD179" s="540">
        <f>BD180+BD181+BD182+BD183</f>
        <v>2279.2685740710604</v>
      </c>
      <c r="BE179" s="20"/>
      <c r="BF179" s="540">
        <f>BF180+BF181+BF182+BF183</f>
        <v>2479.8087668630692</v>
      </c>
      <c r="BG179" s="20"/>
      <c r="BH179" s="540">
        <f>BH180+BH181+BH182+BH183</f>
        <v>2387.3951966796722</v>
      </c>
      <c r="BI179" s="20"/>
      <c r="BJ179" s="540">
        <f>BJ180+BJ181+BJ182+BJ183</f>
        <v>2237.9659211611597</v>
      </c>
      <c r="BK179" s="20"/>
      <c r="BL179" s="540">
        <f>BL180+BL181+BL182+BL183</f>
        <v>2455.7607496467363</v>
      </c>
      <c r="BM179" s="20"/>
      <c r="BN179" s="540">
        <f>BN180+BN181+BN182+BN183</f>
        <v>2290.1509702819453</v>
      </c>
      <c r="BO179" s="20"/>
      <c r="BP179" s="540">
        <f>BP180+BP181+BP182+BP183</f>
        <v>2406.7793520783239</v>
      </c>
      <c r="BQ179" s="20"/>
      <c r="BR179" s="540">
        <f>BR180+BR181+BR182+BR183</f>
        <v>2288.9318416052265</v>
      </c>
      <c r="BS179" s="20"/>
      <c r="BT179" s="540">
        <f>BT180+BT181+BT182+BT183</f>
        <v>1974.3455062576588</v>
      </c>
      <c r="BU179" s="20"/>
      <c r="BV179" s="540">
        <f t="shared" si="166"/>
        <v>29074.910834700484</v>
      </c>
      <c r="BW179" s="20"/>
      <c r="BX179" s="22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</row>
    <row r="180" spans="1:89" ht="28.8" customHeight="1">
      <c r="A180" s="597"/>
      <c r="B180" s="17" t="s">
        <v>653</v>
      </c>
      <c r="C180" s="112">
        <f>班线包车!C55</f>
        <v>524.67970000000003</v>
      </c>
      <c r="D180" s="19">
        <f t="shared" si="141"/>
        <v>-0.43486055422861192</v>
      </c>
      <c r="E180" s="112">
        <f>班线包车!E55</f>
        <v>1354.6626000000001</v>
      </c>
      <c r="F180" s="19">
        <f t="shared" si="142"/>
        <v>0.19399830718501532</v>
      </c>
      <c r="G180" s="112">
        <f>班线包车!G55</f>
        <v>1233.6732999999999</v>
      </c>
      <c r="H180" s="19">
        <f t="shared" si="143"/>
        <v>0.86599302714271653</v>
      </c>
      <c r="I180" s="112">
        <f>班线包车!I55</f>
        <v>2058.7247000000002</v>
      </c>
      <c r="J180" s="19">
        <f t="shared" si="144"/>
        <v>1.6303956994242639</v>
      </c>
      <c r="K180" s="112">
        <f>班线包车!K55</f>
        <v>1725.1329000000001</v>
      </c>
      <c r="L180" s="19">
        <f t="shared" si="145"/>
        <v>1.8999201196591367</v>
      </c>
      <c r="M180" s="112">
        <f>班线包车!M55</f>
        <v>2213.7637</v>
      </c>
      <c r="N180" s="19">
        <f t="shared" si="146"/>
        <v>3.4351887450381788</v>
      </c>
      <c r="O180" s="112">
        <f>班线包车!O55</f>
        <v>1713.2135000000001</v>
      </c>
      <c r="P180" s="19">
        <f t="shared" si="147"/>
        <v>0.75236429742375233</v>
      </c>
      <c r="Q180" s="126"/>
      <c r="R180" s="126"/>
      <c r="S180" s="556">
        <f t="shared" si="148"/>
        <v>10823.850399999999</v>
      </c>
      <c r="T180" s="66">
        <f t="shared" si="149"/>
        <v>0.64721153699530887</v>
      </c>
      <c r="U180" s="112">
        <f t="shared" si="150"/>
        <v>5578.4540999999999</v>
      </c>
      <c r="V180" s="112">
        <f>班线包车!V55</f>
        <v>928.40750000000003</v>
      </c>
      <c r="W180" s="19">
        <f t="shared" si="151"/>
        <v>-7.1306648186311716E-2</v>
      </c>
      <c r="X180" s="112">
        <f>班线包车!X55</f>
        <v>1134.5599</v>
      </c>
      <c r="Y180" s="19">
        <f t="shared" si="152"/>
        <v>-4.0924211145808131E-2</v>
      </c>
      <c r="Z180" s="112">
        <f>班线包车!Z55</f>
        <v>661.13499999999999</v>
      </c>
      <c r="AA180" s="19">
        <f t="shared" si="153"/>
        <v>-0.31043010258099935</v>
      </c>
      <c r="AB180" s="112">
        <f>班线包车!AB55</f>
        <v>782.66729999999995</v>
      </c>
      <c r="AC180" s="19">
        <f t="shared" si="154"/>
        <v>7.0876092166971549E-3</v>
      </c>
      <c r="AD180" s="112">
        <f>班线包车!AD55</f>
        <v>594.88980000000004</v>
      </c>
      <c r="AE180" s="19">
        <f t="shared" si="155"/>
        <v>-0.356617843481007</v>
      </c>
      <c r="AF180" s="112">
        <f>班线包车!AF55</f>
        <v>499.13630000000001</v>
      </c>
      <c r="AG180" s="19">
        <f t="shared" si="156"/>
        <v>-0.32778084690490583</v>
      </c>
      <c r="AH180" s="112">
        <f>班线包车!AH55</f>
        <v>977.65830000000005</v>
      </c>
      <c r="AI180" s="19">
        <f t="shared" si="157"/>
        <v>0.45723466562885617</v>
      </c>
      <c r="AJ180" s="112">
        <f>班线包车!AJ55</f>
        <v>992.56010000000003</v>
      </c>
      <c r="AK180" s="19">
        <f t="shared" si="158"/>
        <v>0.23080674652062383</v>
      </c>
      <c r="AL180" s="112">
        <f>班线包车!AL55</f>
        <v>754.32910000000004</v>
      </c>
      <c r="AM180" s="19">
        <f t="shared" si="159"/>
        <v>1.6229952528816982E-2</v>
      </c>
      <c r="AN180" s="112">
        <f>班线包车!AN55</f>
        <v>935.99699999999996</v>
      </c>
      <c r="AO180" s="19">
        <f t="shared" si="160"/>
        <v>0.22232840726441494</v>
      </c>
      <c r="AP180" s="112">
        <f>班线包车!AP55</f>
        <v>601.14480000000003</v>
      </c>
      <c r="AQ180" s="19">
        <f t="shared" si="161"/>
        <v>-0.18461554320822204</v>
      </c>
      <c r="AR180" s="112">
        <f>班线包车!AR55</f>
        <v>420.09289999999999</v>
      </c>
      <c r="AS180" s="19">
        <f t="shared" si="162"/>
        <v>2.82324456509635E-2</v>
      </c>
      <c r="AT180" s="112">
        <f t="shared" si="163"/>
        <v>9282.5779999999995</v>
      </c>
      <c r="AU180" s="19">
        <f t="shared" si="164"/>
        <v>-4.4698542377109907E-2</v>
      </c>
      <c r="AV180" s="20"/>
      <c r="AW180" s="540">
        <f t="shared" si="165"/>
        <v>9308.3513999999996</v>
      </c>
      <c r="AX180" s="112">
        <v>999.69219999999996</v>
      </c>
      <c r="AY180" s="19"/>
      <c r="AZ180" s="112">
        <v>1182.9721</v>
      </c>
      <c r="BA180" s="19"/>
      <c r="BB180" s="112">
        <v>958.76430000000005</v>
      </c>
      <c r="BC180" s="19"/>
      <c r="BD180" s="112">
        <v>777.15909999999997</v>
      </c>
      <c r="BE180" s="19"/>
      <c r="BF180" s="112">
        <v>924.62900000000002</v>
      </c>
      <c r="BG180" s="19"/>
      <c r="BH180" s="112">
        <v>742.52020000000005</v>
      </c>
      <c r="BI180" s="19"/>
      <c r="BJ180" s="112">
        <v>670.89970000000005</v>
      </c>
      <c r="BK180" s="19"/>
      <c r="BL180" s="112">
        <v>806.43050000000005</v>
      </c>
      <c r="BM180" s="19"/>
      <c r="BN180" s="112">
        <v>742.28189999999995</v>
      </c>
      <c r="BO180" s="19"/>
      <c r="BP180" s="112">
        <v>765.74919999999997</v>
      </c>
      <c r="BQ180" s="19"/>
      <c r="BR180" s="112">
        <v>737.25319999999999</v>
      </c>
      <c r="BS180" s="19"/>
      <c r="BT180" s="112">
        <v>408.55829999999997</v>
      </c>
      <c r="BU180" s="19"/>
      <c r="BV180" s="112">
        <f t="shared" si="166"/>
        <v>9716.9097000000002</v>
      </c>
      <c r="BW180" s="19"/>
      <c r="BX180" s="23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18"/>
    </row>
    <row r="181" spans="1:89" ht="28.8" customHeight="1">
      <c r="A181" s="597"/>
      <c r="B181" s="17" t="s">
        <v>654</v>
      </c>
      <c r="C181" s="112">
        <f>公交!C70-公交!C72</f>
        <v>1204.45</v>
      </c>
      <c r="D181" s="19">
        <f t="shared" si="141"/>
        <v>-0.19623492669384923</v>
      </c>
      <c r="E181" s="112">
        <f>公交!E70-公交!E72</f>
        <v>1327.6100000000001</v>
      </c>
      <c r="F181" s="19">
        <f t="shared" si="142"/>
        <v>-0.14026589647781063</v>
      </c>
      <c r="G181" s="112">
        <f>公交!G70-公交!G72</f>
        <v>1232.5999999999999</v>
      </c>
      <c r="H181" s="19">
        <f t="shared" si="143"/>
        <v>-0.11296300294335671</v>
      </c>
      <c r="I181" s="112">
        <f>公交!I70-公交!I72</f>
        <v>1234.04</v>
      </c>
      <c r="J181" s="19">
        <f t="shared" si="144"/>
        <v>-8.8091631258082392E-2</v>
      </c>
      <c r="K181" s="112">
        <f>公交!K70-公交!K72</f>
        <v>1265.04</v>
      </c>
      <c r="L181" s="19">
        <f t="shared" si="145"/>
        <v>-0.10024324670336704</v>
      </c>
      <c r="M181" s="112">
        <f>公交!M70-公交!M72</f>
        <v>1226.04</v>
      </c>
      <c r="N181" s="19">
        <f t="shared" si="146"/>
        <v>-3.9063234786970713E-2</v>
      </c>
      <c r="O181" s="112">
        <f>公交!O70-公交!O72</f>
        <v>1134.19</v>
      </c>
      <c r="P181" s="19">
        <f t="shared" si="147"/>
        <v>-8.2036340091457327E-2</v>
      </c>
      <c r="Q181" s="126"/>
      <c r="R181" s="126"/>
      <c r="S181" s="556">
        <f t="shared" si="148"/>
        <v>8623.9700000000012</v>
      </c>
      <c r="T181" s="66">
        <f t="shared" si="149"/>
        <v>-0.19932465993926207</v>
      </c>
      <c r="U181" s="112">
        <f t="shared" si="150"/>
        <v>9702.9500000000007</v>
      </c>
      <c r="V181" s="112">
        <f>公交!V70-公交!V72</f>
        <v>1498.51</v>
      </c>
      <c r="W181" s="19">
        <f t="shared" si="151"/>
        <v>1.1065305544122994E-2</v>
      </c>
      <c r="X181" s="112">
        <f>公交!X70-公交!X72</f>
        <v>1544.21</v>
      </c>
      <c r="Y181" s="19">
        <f t="shared" si="152"/>
        <v>2.4351575456053043E-2</v>
      </c>
      <c r="Z181" s="112">
        <f>公交!Z70-公交!Z72</f>
        <v>1389.5700000000002</v>
      </c>
      <c r="AA181" s="19">
        <f t="shared" si="153"/>
        <v>6.0311477036008476E-2</v>
      </c>
      <c r="AB181" s="112">
        <f>公交!AB70-公交!AB72</f>
        <v>1353.25</v>
      </c>
      <c r="AC181" s="19">
        <f t="shared" si="154"/>
        <v>0.10023008691268886</v>
      </c>
      <c r="AD181" s="112">
        <f>公交!AD70-公交!AD72</f>
        <v>1405.98</v>
      </c>
      <c r="AE181" s="19">
        <f t="shared" si="155"/>
        <v>0.10513904827781362</v>
      </c>
      <c r="AF181" s="112">
        <f>公交!AF70-公交!AF72</f>
        <v>1275.8800000000001</v>
      </c>
      <c r="AG181" s="19">
        <f t="shared" si="156"/>
        <v>-9.0483328543800035E-3</v>
      </c>
      <c r="AH181" s="112">
        <f>公交!AH70-公交!AH72</f>
        <v>1235.5500000000002</v>
      </c>
      <c r="AI181" s="19">
        <f t="shared" si="157"/>
        <v>-3.0986777092842477E-2</v>
      </c>
      <c r="AJ181" s="112">
        <f>公交!AJ70-公交!AJ72</f>
        <v>1067.92</v>
      </c>
      <c r="AK181" s="19">
        <f t="shared" si="158"/>
        <v>-0.14897279377779182</v>
      </c>
      <c r="AL181" s="112">
        <f>公交!AL70-公交!AL72</f>
        <v>1029.0900000000001</v>
      </c>
      <c r="AM181" s="19">
        <f t="shared" si="159"/>
        <v>-0.19190721487577334</v>
      </c>
      <c r="AN181" s="112">
        <f>公交!AN70-公交!AN72</f>
        <v>1134.22</v>
      </c>
      <c r="AO181" s="19">
        <f t="shared" si="160"/>
        <v>-0.15814709528015491</v>
      </c>
      <c r="AP181" s="112">
        <f>公交!AP70-公交!AP72</f>
        <v>1068.77</v>
      </c>
      <c r="AQ181" s="19">
        <f t="shared" si="161"/>
        <v>-0.16230091547529468</v>
      </c>
      <c r="AR181" s="112">
        <f>公交!AR70-公交!AR72</f>
        <v>1105.04</v>
      </c>
      <c r="AS181" s="19">
        <f t="shared" si="162"/>
        <v>-0.14770737727044847</v>
      </c>
      <c r="AT181" s="112">
        <f t="shared" si="163"/>
        <v>15107.990000000002</v>
      </c>
      <c r="AU181" s="19">
        <f t="shared" si="164"/>
        <v>-4.4580577678786981E-2</v>
      </c>
      <c r="AV181" s="20"/>
      <c r="AW181" s="540">
        <f t="shared" si="165"/>
        <v>14516.39</v>
      </c>
      <c r="AX181" s="112">
        <v>1482.11</v>
      </c>
      <c r="AY181" s="19"/>
      <c r="AZ181" s="112">
        <v>1507.5</v>
      </c>
      <c r="BA181" s="19"/>
      <c r="BB181" s="112">
        <v>1310.53</v>
      </c>
      <c r="BC181" s="19"/>
      <c r="BD181" s="112">
        <v>1229.97</v>
      </c>
      <c r="BE181" s="19"/>
      <c r="BF181" s="112">
        <v>1272.22</v>
      </c>
      <c r="BG181" s="19"/>
      <c r="BH181" s="112">
        <v>1287.53</v>
      </c>
      <c r="BI181" s="19"/>
      <c r="BJ181" s="112">
        <v>1275.06</v>
      </c>
      <c r="BK181" s="19"/>
      <c r="BL181" s="112">
        <v>1254.8599999999999</v>
      </c>
      <c r="BM181" s="19"/>
      <c r="BN181" s="112">
        <v>1273.48</v>
      </c>
      <c r="BO181" s="19"/>
      <c r="BP181" s="112">
        <v>1347.29</v>
      </c>
      <c r="BQ181" s="19"/>
      <c r="BR181" s="112">
        <v>1275.8399999999999</v>
      </c>
      <c r="BS181" s="19"/>
      <c r="BT181" s="112">
        <v>1296.55</v>
      </c>
      <c r="BU181" s="19"/>
      <c r="BV181" s="112">
        <f t="shared" si="166"/>
        <v>15812.939999999999</v>
      </c>
      <c r="BW181" s="19"/>
      <c r="BX181" s="23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18"/>
    </row>
    <row r="182" spans="1:89" ht="28.8" customHeight="1">
      <c r="A182" s="597"/>
      <c r="B182" s="17" t="s">
        <v>655</v>
      </c>
      <c r="C182" s="112">
        <f>出租!C70-出租!C72</f>
        <v>197.34</v>
      </c>
      <c r="D182" s="19">
        <f t="shared" si="141"/>
        <v>-1.3842386687322072E-2</v>
      </c>
      <c r="E182" s="112">
        <f>出租!E70-出租!E72</f>
        <v>203.92</v>
      </c>
      <c r="F182" s="19">
        <f t="shared" si="142"/>
        <v>4.1577280621105217E-2</v>
      </c>
      <c r="G182" s="112">
        <f>出租!G70-出租!G72</f>
        <v>192.93999999999997</v>
      </c>
      <c r="H182" s="19">
        <f t="shared" si="143"/>
        <v>-1.7817145184280347E-2</v>
      </c>
      <c r="I182" s="112">
        <f>出租!I70-出租!I72</f>
        <v>190.66</v>
      </c>
      <c r="J182" s="19">
        <f t="shared" si="144"/>
        <v>-1.1304708566687638E-2</v>
      </c>
      <c r="K182" s="112">
        <f>出租!K70-出租!K72</f>
        <v>196.6</v>
      </c>
      <c r="L182" s="19">
        <f t="shared" si="145"/>
        <v>-1.4536340852130403E-2</v>
      </c>
      <c r="M182" s="112">
        <f>出租!M70-出租!M72</f>
        <v>164.88</v>
      </c>
      <c r="N182" s="19">
        <f t="shared" si="146"/>
        <v>-0.10995951417004046</v>
      </c>
      <c r="O182" s="112">
        <f>出租!O70-出租!O72</f>
        <v>164.66</v>
      </c>
      <c r="P182" s="19">
        <f t="shared" si="147"/>
        <v>-0.11004215760458336</v>
      </c>
      <c r="Q182" s="126"/>
      <c r="R182" s="126"/>
      <c r="S182" s="556">
        <f t="shared" si="148"/>
        <v>1311</v>
      </c>
      <c r="T182" s="66">
        <f t="shared" si="149"/>
        <v>-0.14793222454033195</v>
      </c>
      <c r="U182" s="112">
        <f t="shared" si="150"/>
        <v>1354.94</v>
      </c>
      <c r="V182" s="112">
        <f>出租!V70-出租!V72</f>
        <v>200.11</v>
      </c>
      <c r="W182" s="19">
        <f t="shared" si="151"/>
        <v>2.2036359993991006E-3</v>
      </c>
      <c r="X182" s="112">
        <f>出租!X70-出租!X72</f>
        <v>195.78</v>
      </c>
      <c r="Y182" s="19">
        <f t="shared" si="152"/>
        <v>-0.11174629100313049</v>
      </c>
      <c r="Z182" s="112">
        <f>出租!Z70-出租!Z72</f>
        <v>196.44</v>
      </c>
      <c r="AA182" s="19">
        <f t="shared" si="153"/>
        <v>-1.3855421686746916E-2</v>
      </c>
      <c r="AB182" s="112">
        <f>出租!AB70-出租!AB72</f>
        <v>192.84000000000003</v>
      </c>
      <c r="AC182" s="19">
        <f t="shared" si="154"/>
        <v>-8.6876060247774722E-3</v>
      </c>
      <c r="AD182" s="112">
        <f>出租!AD70-出租!AD72</f>
        <v>199.5</v>
      </c>
      <c r="AE182" s="19">
        <f t="shared" si="155"/>
        <v>-7.6601671309192154E-3</v>
      </c>
      <c r="AF182" s="112">
        <f>出租!AF70-出租!AF72</f>
        <v>185.25</v>
      </c>
      <c r="AG182" s="19">
        <f t="shared" si="156"/>
        <v>9.0968515088789559E-3</v>
      </c>
      <c r="AH182" s="112">
        <f>出租!AH70-出租!AH72</f>
        <v>185.02</v>
      </c>
      <c r="AI182" s="19">
        <f t="shared" si="157"/>
        <v>-1.241565452091753E-3</v>
      </c>
      <c r="AJ182" s="112">
        <f>出租!AJ70-出租!AJ72</f>
        <v>183.67</v>
      </c>
      <c r="AK182" s="19">
        <f t="shared" si="158"/>
        <v>1.6906631762652058E-3</v>
      </c>
      <c r="AL182" s="112">
        <f>出租!AL70-出租!AL72</f>
        <v>182.29</v>
      </c>
      <c r="AM182" s="19">
        <f t="shared" si="159"/>
        <v>-1.2620517820387867E-2</v>
      </c>
      <c r="AN182" s="112">
        <f>出租!AN70-出租!AN72</f>
        <v>198.01</v>
      </c>
      <c r="AO182" s="19">
        <f t="shared" si="160"/>
        <v>-1.0444777611194445E-2</v>
      </c>
      <c r="AP182" s="112">
        <f>出租!AP70-出租!AP72</f>
        <v>179.93999999999997</v>
      </c>
      <c r="AQ182" s="19">
        <f t="shared" si="161"/>
        <v>-1.0883905013192696E-2</v>
      </c>
      <c r="AR182" s="112">
        <f>出租!AR70-出租!AR72</f>
        <v>168.48</v>
      </c>
      <c r="AS182" s="19">
        <f t="shared" si="162"/>
        <v>1.9792990739059269E-2</v>
      </c>
      <c r="AT182" s="112">
        <f t="shared" si="163"/>
        <v>2267.33</v>
      </c>
      <c r="AU182" s="19">
        <f t="shared" si="164"/>
        <v>-1.3728364558547757E-2</v>
      </c>
      <c r="AV182" s="20"/>
      <c r="AW182" s="540">
        <f t="shared" si="165"/>
        <v>2133.6799999999998</v>
      </c>
      <c r="AX182" s="112">
        <v>199.67</v>
      </c>
      <c r="AY182" s="19"/>
      <c r="AZ182" s="112">
        <v>220.41</v>
      </c>
      <c r="BA182" s="19"/>
      <c r="BB182" s="112">
        <v>199.2</v>
      </c>
      <c r="BC182" s="19"/>
      <c r="BD182" s="112">
        <v>194.53</v>
      </c>
      <c r="BE182" s="19"/>
      <c r="BF182" s="112">
        <v>201.04</v>
      </c>
      <c r="BG182" s="19"/>
      <c r="BH182" s="112">
        <v>183.58</v>
      </c>
      <c r="BI182" s="19"/>
      <c r="BJ182" s="112">
        <v>185.25</v>
      </c>
      <c r="BK182" s="19"/>
      <c r="BL182" s="112">
        <v>183.36</v>
      </c>
      <c r="BM182" s="19"/>
      <c r="BN182" s="112">
        <v>184.62</v>
      </c>
      <c r="BO182" s="19"/>
      <c r="BP182" s="112">
        <v>200.1</v>
      </c>
      <c r="BQ182" s="19"/>
      <c r="BR182" s="112">
        <v>181.92</v>
      </c>
      <c r="BS182" s="19"/>
      <c r="BT182" s="112">
        <v>165.21</v>
      </c>
      <c r="BU182" s="19"/>
      <c r="BV182" s="112">
        <f t="shared" si="166"/>
        <v>2298.89</v>
      </c>
      <c r="BW182" s="19"/>
      <c r="BX182" s="23"/>
      <c r="BY182" s="27"/>
      <c r="BZ182" s="27"/>
      <c r="CA182" s="27"/>
      <c r="CB182" s="27"/>
      <c r="CC182" s="27"/>
      <c r="CD182" s="27"/>
      <c r="CE182" s="108"/>
      <c r="CF182" s="27"/>
      <c r="CG182" s="108"/>
      <c r="CH182" s="108"/>
      <c r="CI182" s="108"/>
      <c r="CJ182" s="108"/>
      <c r="CK182" s="18"/>
    </row>
    <row r="183" spans="1:89" ht="28.8" customHeight="1">
      <c r="A183" s="598"/>
      <c r="B183" s="17" t="s">
        <v>656</v>
      </c>
      <c r="C183" s="112">
        <f>网约车!C70-网约车!C72</f>
        <v>160.9505000282</v>
      </c>
      <c r="D183" s="19">
        <f t="shared" si="141"/>
        <v>8.2287574048979817</v>
      </c>
      <c r="E183" s="112">
        <f>网约车!E70-网约车!E72</f>
        <v>147.070491459089</v>
      </c>
      <c r="F183" s="19">
        <f t="shared" si="142"/>
        <v>5.887498428920817</v>
      </c>
      <c r="G183" s="112">
        <f>网约车!G70-网约车!G72</f>
        <v>141.17397432439401</v>
      </c>
      <c r="H183" s="19">
        <f t="shared" si="143"/>
        <v>2.0940785639317103</v>
      </c>
      <c r="I183" s="112">
        <f>网约车!I70-网约车!I72</f>
        <v>139.132432003536</v>
      </c>
      <c r="J183" s="19">
        <f t="shared" si="144"/>
        <v>3.7488075743977021</v>
      </c>
      <c r="K183" s="112">
        <f>网约车!K70-网约车!K72</f>
        <v>150.08643128297697</v>
      </c>
      <c r="L183" s="19">
        <f t="shared" si="145"/>
        <v>3.0225071753816772</v>
      </c>
      <c r="M183" s="112">
        <f>网约车!M70-网约车!M72</f>
        <v>151.30702471309402</v>
      </c>
      <c r="N183" s="19">
        <f t="shared" si="146"/>
        <v>2.6411231945036624</v>
      </c>
      <c r="O183" s="112">
        <f>网约车!O70-网约车!O72</f>
        <v>163.07360000367299</v>
      </c>
      <c r="P183" s="19">
        <f t="shared" si="147"/>
        <v>2.2200227112750328</v>
      </c>
      <c r="Q183" s="126"/>
      <c r="R183" s="126"/>
      <c r="S183" s="556">
        <f t="shared" si="148"/>
        <v>1052.7944538149629</v>
      </c>
      <c r="T183" s="66">
        <f t="shared" si="149"/>
        <v>2.55928390414608</v>
      </c>
      <c r="U183" s="112">
        <f t="shared" si="150"/>
        <v>243.22921879289592</v>
      </c>
      <c r="V183" s="112">
        <f>网约车!V70-网约车!V72</f>
        <v>17.440105202329697</v>
      </c>
      <c r="W183" s="19">
        <f t="shared" si="151"/>
        <v>-0.82088480767359073</v>
      </c>
      <c r="X183" s="112">
        <f>网约车!X70-网约车!X72</f>
        <v>21.353252269580999</v>
      </c>
      <c r="Y183" s="19">
        <f t="shared" si="152"/>
        <v>-0.53654197015099703</v>
      </c>
      <c r="Z183" s="112">
        <f>网约车!Z70-网约车!Z72</f>
        <v>45.627145984619503</v>
      </c>
      <c r="AA183" s="19">
        <f t="shared" si="153"/>
        <v>-0.35016566147928663</v>
      </c>
      <c r="AB183" s="112">
        <f>网约车!AB70-网约车!AB72</f>
        <v>29.298393296380802</v>
      </c>
      <c r="AC183" s="19">
        <f t="shared" si="154"/>
        <v>-0.62248947506647312</v>
      </c>
      <c r="AD183" s="112">
        <f>网约车!AD70-网约车!AD72</f>
        <v>37.311662786216402</v>
      </c>
      <c r="AE183" s="19">
        <f t="shared" si="155"/>
        <v>-0.54453407016424005</v>
      </c>
      <c r="AF183" s="112">
        <f>网约车!AF70-网约车!AF72</f>
        <v>41.555041296458896</v>
      </c>
      <c r="AG183" s="19">
        <f t="shared" si="156"/>
        <v>-0.7608549357436829</v>
      </c>
      <c r="AH183" s="112">
        <f>网约车!AH70-网约车!AH72</f>
        <v>50.643617957309601</v>
      </c>
      <c r="AI183" s="19">
        <f t="shared" si="157"/>
        <v>-0.52561436320551658</v>
      </c>
      <c r="AJ183" s="112">
        <f>网约车!AJ70-网约车!AJ72</f>
        <v>52.559058334590596</v>
      </c>
      <c r="AK183" s="19">
        <f t="shared" si="158"/>
        <v>-0.7510350235360862</v>
      </c>
      <c r="AL183" s="112">
        <f>网约车!AL70-网约车!AL72</f>
        <v>45.179319357456791</v>
      </c>
      <c r="AM183" s="19">
        <f t="shared" si="159"/>
        <v>-0.4967161939456638</v>
      </c>
      <c r="AN183" s="112">
        <f>网约车!AN70-网约车!AN72</f>
        <v>63.283058522745804</v>
      </c>
      <c r="AO183" s="19">
        <f t="shared" si="160"/>
        <v>-0.32418885362537808</v>
      </c>
      <c r="AP183" s="112">
        <f>网约车!AP70-网约车!AP72</f>
        <v>87.564140717247909</v>
      </c>
      <c r="AQ183" s="19">
        <f t="shared" si="161"/>
        <v>-6.765963369326522E-2</v>
      </c>
      <c r="AR183" s="112">
        <f>网约车!AR70-网约车!AR72</f>
        <v>136.43652007675041</v>
      </c>
      <c r="AS183" s="19">
        <f t="shared" si="162"/>
        <v>0.31154651734872751</v>
      </c>
      <c r="AT183" s="112">
        <f t="shared" si="163"/>
        <v>628.2513158016875</v>
      </c>
      <c r="AU183" s="19">
        <f t="shared" si="164"/>
        <v>-0.49585470381426722</v>
      </c>
      <c r="AV183" s="20"/>
      <c r="AW183" s="540">
        <f t="shared" si="165"/>
        <v>1142.1439284428277</v>
      </c>
      <c r="AX183" s="112">
        <v>97.368095781332997</v>
      </c>
      <c r="AY183" s="19"/>
      <c r="AZ183" s="112">
        <v>46.073756185728399</v>
      </c>
      <c r="BA183" s="19"/>
      <c r="BB183" s="112">
        <v>70.213504088573401</v>
      </c>
      <c r="BC183" s="19"/>
      <c r="BD183" s="112">
        <v>77.609474071060006</v>
      </c>
      <c r="BE183" s="19"/>
      <c r="BF183" s="112">
        <v>81.919766863069</v>
      </c>
      <c r="BG183" s="19"/>
      <c r="BH183" s="112">
        <v>173.76499667967201</v>
      </c>
      <c r="BI183" s="19"/>
      <c r="BJ183" s="112">
        <v>106.75622116116</v>
      </c>
      <c r="BK183" s="19"/>
      <c r="BL183" s="112">
        <v>211.11024964673601</v>
      </c>
      <c r="BM183" s="19"/>
      <c r="BN183" s="112">
        <v>89.769070281945602</v>
      </c>
      <c r="BO183" s="19"/>
      <c r="BP183" s="112">
        <v>93.640152078323595</v>
      </c>
      <c r="BQ183" s="19"/>
      <c r="BR183" s="112">
        <v>93.918641605226597</v>
      </c>
      <c r="BS183" s="19"/>
      <c r="BT183" s="112">
        <v>104.027206257659</v>
      </c>
      <c r="BU183" s="19"/>
      <c r="BV183" s="112">
        <f t="shared" si="166"/>
        <v>1246.1711347004866</v>
      </c>
      <c r="BW183" s="19"/>
      <c r="BX183" s="23"/>
      <c r="BY183" s="27"/>
      <c r="BZ183" s="27"/>
      <c r="CA183" s="27"/>
      <c r="CB183" s="27"/>
      <c r="CC183" s="27"/>
      <c r="CD183" s="27"/>
      <c r="CE183" s="27"/>
      <c r="CF183" s="27"/>
      <c r="CG183" s="27"/>
      <c r="CH183" s="27"/>
      <c r="CI183" s="27"/>
      <c r="CJ183" s="27"/>
      <c r="CK183" s="18"/>
    </row>
    <row r="184" spans="1:89" s="13" customFormat="1" ht="28.8" customHeight="1">
      <c r="A184" s="716" t="s">
        <v>112</v>
      </c>
      <c r="B184" s="17" t="s">
        <v>652</v>
      </c>
      <c r="C184" s="112">
        <f>C185+C186+C187+C188</f>
        <v>320.02940598479864</v>
      </c>
      <c r="D184" s="19">
        <f t="shared" si="141"/>
        <v>-0.26329291807517829</v>
      </c>
      <c r="E184" s="112">
        <f>E185+E186+E187+E188</f>
        <v>670.26397335811441</v>
      </c>
      <c r="F184" s="19">
        <f t="shared" si="142"/>
        <v>0.80639974206359089</v>
      </c>
      <c r="G184" s="112">
        <f>G185+G186+G187+G188</f>
        <v>189.36791607205777</v>
      </c>
      <c r="H184" s="19">
        <f t="shared" si="143"/>
        <v>-6.5310270374599577E-2</v>
      </c>
      <c r="I184" s="112">
        <f>I185+I186+I187+I188</f>
        <v>288.82712131589824</v>
      </c>
      <c r="J184" s="19">
        <f t="shared" si="144"/>
        <v>-0.10782500203505241</v>
      </c>
      <c r="K184" s="112">
        <f>K185+K186+K187+K188</f>
        <v>345.53693568774827</v>
      </c>
      <c r="L184" s="19">
        <f t="shared" si="145"/>
        <v>-0.17433593705914163</v>
      </c>
      <c r="M184" s="112">
        <f>M185+M186+M187+M188</f>
        <v>252.37433088360467</v>
      </c>
      <c r="N184" s="19">
        <f t="shared" si="146"/>
        <v>-0.21512736971933411</v>
      </c>
      <c r="O184" s="112">
        <f>O185+O186+O187+O188</f>
        <v>292.88434489092805</v>
      </c>
      <c r="P184" s="19">
        <f t="shared" si="147"/>
        <v>-0.56306460893250865</v>
      </c>
      <c r="Q184" s="126"/>
      <c r="R184" s="126"/>
      <c r="S184" s="556">
        <f t="shared" si="148"/>
        <v>2359.2840281931499</v>
      </c>
      <c r="T184" s="66">
        <f t="shared" si="149"/>
        <v>-0.34076950383145588</v>
      </c>
      <c r="U184" s="112">
        <f t="shared" si="150"/>
        <v>2742.1472586293976</v>
      </c>
      <c r="V184" s="112">
        <f>V185+V186+V187+V188</f>
        <v>434.40522541013996</v>
      </c>
      <c r="W184" s="19">
        <f t="shared" si="151"/>
        <v>-2.5848045476029591E-2</v>
      </c>
      <c r="X184" s="112">
        <f>X185+X186+X187+X188</f>
        <v>371.04963965086694</v>
      </c>
      <c r="Y184" s="19">
        <f t="shared" si="152"/>
        <v>-0.2881086607644745</v>
      </c>
      <c r="Z184" s="112">
        <f>Z185+Z186+Z187+Z188</f>
        <v>202.59976125762242</v>
      </c>
      <c r="AA184" s="19">
        <f t="shared" si="153"/>
        <v>0.10934746653740857</v>
      </c>
      <c r="AB184" s="112">
        <f>AB185+AB186+AB187+AB188</f>
        <v>323.73370916548134</v>
      </c>
      <c r="AC184" s="19">
        <f t="shared" si="154"/>
        <v>0.20640631457129732</v>
      </c>
      <c r="AD184" s="112">
        <f>AD185+AD186+AD187+AD188</f>
        <v>418.49579168676837</v>
      </c>
      <c r="AE184" s="19">
        <f t="shared" si="155"/>
        <v>0.17736790770842004</v>
      </c>
      <c r="AF184" s="112">
        <f>AF185+AF186+AF187+AF188</f>
        <v>321.54813551513075</v>
      </c>
      <c r="AG184" s="19">
        <f t="shared" si="156"/>
        <v>-3.5294795957160341E-3</v>
      </c>
      <c r="AH184" s="112">
        <f>AH185+AH186+AH187+AH188</f>
        <v>670.31499594338777</v>
      </c>
      <c r="AI184" s="19">
        <f t="shared" si="157"/>
        <v>0.21716193332074307</v>
      </c>
      <c r="AJ184" s="112">
        <f>AJ185+AJ186+AJ187+AJ188</f>
        <v>836.69814052209529</v>
      </c>
      <c r="AK184" s="19">
        <f t="shared" si="158"/>
        <v>4.2534398885265556E-3</v>
      </c>
      <c r="AL184" s="112">
        <f>AL185+AL186+AL187+AL188</f>
        <v>315.51340672914813</v>
      </c>
      <c r="AM184" s="19">
        <f t="shared" si="159"/>
        <v>9.3100001360842954E-2</v>
      </c>
      <c r="AN184" s="112">
        <f>AN185+AN186+AN187+AN188</f>
        <v>287.28572519779152</v>
      </c>
      <c r="AO184" s="19">
        <f t="shared" si="160"/>
        <v>-0.29721258969509667</v>
      </c>
      <c r="AP184" s="112">
        <f>AP185+AP186+AP187+AP188</f>
        <v>220.15257777632425</v>
      </c>
      <c r="AQ184" s="19">
        <f t="shared" si="161"/>
        <v>0.19069963492689213</v>
      </c>
      <c r="AR184" s="112">
        <f>AR185+AR186+AR187+AR188</f>
        <v>205.04331716701842</v>
      </c>
      <c r="AS184" s="19">
        <f t="shared" si="162"/>
        <v>0.11445030982824989</v>
      </c>
      <c r="AT184" s="112">
        <f t="shared" si="163"/>
        <v>4606.8404260217758</v>
      </c>
      <c r="AU184" s="19">
        <f t="shared" si="164"/>
        <v>1.3286152145867813E-2</v>
      </c>
      <c r="AV184" s="20"/>
      <c r="AW184" s="540">
        <f t="shared" si="165"/>
        <v>4362.4497323672476</v>
      </c>
      <c r="AX184" s="540">
        <f>AX185+AX186+AX187+AX188</f>
        <v>445.93168795972559</v>
      </c>
      <c r="AY184" s="20"/>
      <c r="AZ184" s="540">
        <f>AZ185+AZ186+AZ187+AZ188</f>
        <v>521.21667900795615</v>
      </c>
      <c r="BA184" s="20"/>
      <c r="BB184" s="540">
        <f>BB185+BB186+BB187+BB188</f>
        <v>182.62966957502894</v>
      </c>
      <c r="BC184" s="20"/>
      <c r="BD184" s="540">
        <f>BD185+BD186+BD187+BD188</f>
        <v>268.3455028835138</v>
      </c>
      <c r="BE184" s="20"/>
      <c r="BF184" s="540">
        <f>BF185+BF186+BF187+BF188</f>
        <v>355.4503133190637</v>
      </c>
      <c r="BG184" s="20"/>
      <c r="BH184" s="540">
        <f>BH185+BH186+BH187+BH188</f>
        <v>322.68705288408688</v>
      </c>
      <c r="BI184" s="20"/>
      <c r="BJ184" s="540">
        <f>BJ185+BJ186+BJ187+BJ188</f>
        <v>550.71965166918199</v>
      </c>
      <c r="BK184" s="20"/>
      <c r="BL184" s="540">
        <f>BL185+BL186+BL187+BL188</f>
        <v>833.15436849782657</v>
      </c>
      <c r="BM184" s="20"/>
      <c r="BN184" s="540">
        <f>BN185+BN186+BN187+BN188</f>
        <v>288.64093526333653</v>
      </c>
      <c r="BO184" s="20"/>
      <c r="BP184" s="540">
        <f>BP185+BP186+BP187+BP188</f>
        <v>408.7804092465928</v>
      </c>
      <c r="BQ184" s="20"/>
      <c r="BR184" s="540">
        <f>BR185+BR186+BR187+BR188</f>
        <v>184.89346206093481</v>
      </c>
      <c r="BS184" s="20"/>
      <c r="BT184" s="540">
        <f>BT185+BT186+BT187+BT188</f>
        <v>183.98605604822168</v>
      </c>
      <c r="BU184" s="20"/>
      <c r="BV184" s="540">
        <f t="shared" si="166"/>
        <v>4546.4357884154697</v>
      </c>
      <c r="BW184" s="20"/>
      <c r="BX184" s="22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</row>
    <row r="185" spans="1:89" ht="28.8" customHeight="1">
      <c r="A185" s="597"/>
      <c r="B185" s="17" t="s">
        <v>653</v>
      </c>
      <c r="C185" s="112">
        <f>班线包车!C57</f>
        <v>265.8931</v>
      </c>
      <c r="D185" s="19">
        <f t="shared" si="141"/>
        <v>-0.33366905522896662</v>
      </c>
      <c r="E185" s="112">
        <f>班线包车!E57</f>
        <v>624.38919999999996</v>
      </c>
      <c r="F185" s="19">
        <f t="shared" si="142"/>
        <v>0.84300262316585717</v>
      </c>
      <c r="G185" s="112">
        <f>班线包车!G57</f>
        <v>137.2869</v>
      </c>
      <c r="H185" s="19">
        <f t="shared" si="143"/>
        <v>-0.15437019206190139</v>
      </c>
      <c r="I185" s="112">
        <f>班线包车!I57</f>
        <v>237.13740000000001</v>
      </c>
      <c r="J185" s="19">
        <f t="shared" si="144"/>
        <v>-0.16431500672565691</v>
      </c>
      <c r="K185" s="112">
        <f>班线包车!K57</f>
        <v>292.45330000000001</v>
      </c>
      <c r="L185" s="19">
        <f t="shared" si="145"/>
        <v>-0.22137718172337673</v>
      </c>
      <c r="M185" s="112">
        <f>班线包车!M57</f>
        <v>196.8723</v>
      </c>
      <c r="N185" s="19">
        <f t="shared" si="146"/>
        <v>-0.29589940495307365</v>
      </c>
      <c r="O185" s="112">
        <f>班线包车!O57</f>
        <v>234.0598</v>
      </c>
      <c r="P185" s="19">
        <f t="shared" si="147"/>
        <v>-0.62606450528592128</v>
      </c>
      <c r="Q185" s="126"/>
      <c r="R185" s="126"/>
      <c r="S185" s="556">
        <f t="shared" si="148"/>
        <v>1988.0920000000001</v>
      </c>
      <c r="T185" s="66">
        <f t="shared" si="149"/>
        <v>-0.39033330481402795</v>
      </c>
      <c r="U185" s="112">
        <f t="shared" si="150"/>
        <v>2465.0902999999998</v>
      </c>
      <c r="V185" s="112">
        <f>班线包车!V57</f>
        <v>399.04059999999998</v>
      </c>
      <c r="W185" s="19">
        <f t="shared" si="151"/>
        <v>-2.9947034176423748E-2</v>
      </c>
      <c r="X185" s="112">
        <f>班线包车!X57</f>
        <v>338.78910000000002</v>
      </c>
      <c r="Y185" s="19">
        <f t="shared" si="152"/>
        <v>-0.30722126465633037</v>
      </c>
      <c r="Z185" s="112">
        <f>班线包车!Z57</f>
        <v>162.34870000000001</v>
      </c>
      <c r="AA185" s="19">
        <f t="shared" si="153"/>
        <v>7.8628566113451148E-2</v>
      </c>
      <c r="AB185" s="112">
        <f>班线包车!AB57</f>
        <v>283.76409999999998</v>
      </c>
      <c r="AC185" s="19">
        <f t="shared" si="154"/>
        <v>0.21818693850812032</v>
      </c>
      <c r="AD185" s="112">
        <f>班线包车!AD57</f>
        <v>375.60329999999999</v>
      </c>
      <c r="AE185" s="19">
        <f t="shared" si="155"/>
        <v>0.18154298847219263</v>
      </c>
      <c r="AF185" s="112">
        <f>班线包车!AF57</f>
        <v>279.60820000000001</v>
      </c>
      <c r="AG185" s="19">
        <f t="shared" si="156"/>
        <v>-2.2864168123940209E-2</v>
      </c>
      <c r="AH185" s="112">
        <f>班线包车!AH57</f>
        <v>625.93629999999996</v>
      </c>
      <c r="AI185" s="19">
        <f t="shared" si="157"/>
        <v>0.28902540585779568</v>
      </c>
      <c r="AJ185" s="112">
        <f>班线包车!AJ57</f>
        <v>795.8587</v>
      </c>
      <c r="AK185" s="19">
        <f t="shared" si="158"/>
        <v>3.1213480819587192E-2</v>
      </c>
      <c r="AL185" s="112">
        <f>班线包车!AL57</f>
        <v>275.50229999999999</v>
      </c>
      <c r="AM185" s="19">
        <f t="shared" si="159"/>
        <v>9.0702972982067864E-2</v>
      </c>
      <c r="AN185" s="112">
        <f>班线包车!AN57</f>
        <v>244.50129999999999</v>
      </c>
      <c r="AO185" s="19">
        <f t="shared" si="160"/>
        <v>-0.34512205574334276</v>
      </c>
      <c r="AP185" s="112">
        <f>班线包车!AP57</f>
        <v>179.53280000000001</v>
      </c>
      <c r="AQ185" s="19">
        <f t="shared" si="161"/>
        <v>0.19448283020085588</v>
      </c>
      <c r="AR185" s="112">
        <f>班线包车!AR57</f>
        <v>161.62520000000001</v>
      </c>
      <c r="AS185" s="19">
        <f t="shared" si="162"/>
        <v>8.6082106025673566E-2</v>
      </c>
      <c r="AT185" s="112">
        <f t="shared" si="163"/>
        <v>4122.1106</v>
      </c>
      <c r="AU185" s="19">
        <f t="shared" si="164"/>
        <v>1.2727545568077314E-2</v>
      </c>
      <c r="AV185" s="20"/>
      <c r="AW185" s="540">
        <f t="shared" si="165"/>
        <v>3921.4906999999998</v>
      </c>
      <c r="AX185" s="112">
        <v>411.3596</v>
      </c>
      <c r="AY185" s="19"/>
      <c r="AZ185" s="112">
        <v>489.02929999999998</v>
      </c>
      <c r="BA185" s="19"/>
      <c r="BB185" s="112">
        <v>150.51400000000001</v>
      </c>
      <c r="BC185" s="19"/>
      <c r="BD185" s="112">
        <v>232.93969999999999</v>
      </c>
      <c r="BE185" s="19"/>
      <c r="BF185" s="112">
        <v>317.8922</v>
      </c>
      <c r="BG185" s="19"/>
      <c r="BH185" s="112">
        <v>286.1508</v>
      </c>
      <c r="BI185" s="19"/>
      <c r="BJ185" s="112">
        <v>485.58879999999999</v>
      </c>
      <c r="BK185" s="19"/>
      <c r="BL185" s="112">
        <v>771.76909999999998</v>
      </c>
      <c r="BM185" s="19"/>
      <c r="BN185" s="112">
        <v>252.5915</v>
      </c>
      <c r="BO185" s="19"/>
      <c r="BP185" s="112">
        <v>373.35399999999998</v>
      </c>
      <c r="BQ185" s="19"/>
      <c r="BR185" s="112">
        <v>150.30170000000001</v>
      </c>
      <c r="BS185" s="19"/>
      <c r="BT185" s="112">
        <v>148.81489999999999</v>
      </c>
      <c r="BU185" s="19"/>
      <c r="BV185" s="112">
        <f t="shared" si="166"/>
        <v>4070.3055999999997</v>
      </c>
      <c r="BW185" s="19"/>
      <c r="BX185" s="23"/>
      <c r="BY185" s="108"/>
      <c r="BZ185" s="108"/>
      <c r="CA185" s="108"/>
      <c r="CB185" s="108"/>
      <c r="CC185" s="108"/>
      <c r="CD185" s="108"/>
      <c r="CE185" s="108"/>
      <c r="CF185" s="108"/>
      <c r="CG185" s="108"/>
      <c r="CH185" s="108"/>
      <c r="CI185" s="108"/>
      <c r="CJ185" s="108"/>
      <c r="CK185" s="18"/>
    </row>
    <row r="186" spans="1:89" ht="28.8" customHeight="1">
      <c r="A186" s="597"/>
      <c r="B186" s="17" t="s">
        <v>654</v>
      </c>
      <c r="C186" s="112">
        <f>公交!C74-公交!C76</f>
        <v>28.070000000000007</v>
      </c>
      <c r="D186" s="19">
        <f t="shared" si="141"/>
        <v>0.49706666666666766</v>
      </c>
      <c r="E186" s="112">
        <f>公交!E74-公交!E76</f>
        <v>20</v>
      </c>
      <c r="F186" s="19">
        <f t="shared" si="142"/>
        <v>0.27795527156549538</v>
      </c>
      <c r="G186" s="112">
        <f>公交!G74-公交!G76</f>
        <v>26</v>
      </c>
      <c r="H186" s="19">
        <f t="shared" si="143"/>
        <v>0.10968843363209535</v>
      </c>
      <c r="I186" s="112">
        <f>公交!I74-公交!I76</f>
        <v>25.599999999999994</v>
      </c>
      <c r="J186" s="19">
        <f t="shared" si="144"/>
        <v>9.6359743040685286E-2</v>
      </c>
      <c r="K186" s="112">
        <f>公交!K74-公交!K76</f>
        <v>26.75</v>
      </c>
      <c r="L186" s="19">
        <f t="shared" si="145"/>
        <v>1.904761904761898E-2</v>
      </c>
      <c r="M186" s="112">
        <f>公交!M74-公交!M76</f>
        <v>28.930000000000007</v>
      </c>
      <c r="N186" s="19">
        <f t="shared" si="146"/>
        <v>0.14212396367943114</v>
      </c>
      <c r="O186" s="112">
        <f>公交!O74-公交!O76</f>
        <v>31.950000000000003</v>
      </c>
      <c r="P186" s="19">
        <f t="shared" si="147"/>
        <v>0.17463235294117641</v>
      </c>
      <c r="Q186" s="126"/>
      <c r="R186" s="126"/>
      <c r="S186" s="556">
        <f t="shared" si="148"/>
        <v>187.3</v>
      </c>
      <c r="T186" s="66">
        <f t="shared" si="149"/>
        <v>1.8654484146408024E-2</v>
      </c>
      <c r="U186" s="112">
        <f t="shared" si="150"/>
        <v>159.95999999999998</v>
      </c>
      <c r="V186" s="112">
        <f>公交!V74-公交!V76</f>
        <v>18.749999999999993</v>
      </c>
      <c r="W186" s="19">
        <f t="shared" si="151"/>
        <v>-6.8855932203393255E-3</v>
      </c>
      <c r="X186" s="112">
        <f>公交!X74-公交!X76</f>
        <v>15.649999999999999</v>
      </c>
      <c r="Y186" s="19">
        <f t="shared" si="152"/>
        <v>-5.1515151515151625E-2</v>
      </c>
      <c r="Z186" s="112">
        <f>公交!Z74-公交!Z76</f>
        <v>23.430000000000007</v>
      </c>
      <c r="AA186" s="19">
        <f t="shared" si="153"/>
        <v>0.42865853658536635</v>
      </c>
      <c r="AB186" s="112">
        <f>公交!AB74-公交!AB76</f>
        <v>23.349999999999994</v>
      </c>
      <c r="AC186" s="19">
        <f t="shared" si="154"/>
        <v>0.18168016194331948</v>
      </c>
      <c r="AD186" s="112">
        <f>公交!AD74-公交!AD76</f>
        <v>26.25</v>
      </c>
      <c r="AE186" s="19">
        <f t="shared" si="155"/>
        <v>0.1986301369863015</v>
      </c>
      <c r="AF186" s="112">
        <f>公交!AF74-公交!AF76</f>
        <v>25.330000000000013</v>
      </c>
      <c r="AG186" s="19">
        <f t="shared" si="156"/>
        <v>0.21312260536398542</v>
      </c>
      <c r="AH186" s="112">
        <f>公交!AH74-公交!AH76</f>
        <v>27.200000000000003</v>
      </c>
      <c r="AI186" s="19">
        <f t="shared" si="157"/>
        <v>0.14093959731543637</v>
      </c>
      <c r="AJ186" s="112">
        <f>公交!AJ74-公交!AJ76</f>
        <v>23.909999999999997</v>
      </c>
      <c r="AK186" s="19">
        <f t="shared" si="158"/>
        <v>0.19669669669669654</v>
      </c>
      <c r="AL186" s="112">
        <f>公交!AL74-公交!AL76</f>
        <v>23.22</v>
      </c>
      <c r="AM186" s="19">
        <f t="shared" si="159"/>
        <v>0.15810473815461346</v>
      </c>
      <c r="AN186" s="112">
        <f>公交!AN74-公交!AN76</f>
        <v>25.950000000000003</v>
      </c>
      <c r="AO186" s="19">
        <f t="shared" si="160"/>
        <v>0.32061068702290108</v>
      </c>
      <c r="AP186" s="112">
        <f>公交!AP74-公交!AP76</f>
        <v>24.129999999999995</v>
      </c>
      <c r="AQ186" s="19">
        <f t="shared" si="161"/>
        <v>0.28693333333333304</v>
      </c>
      <c r="AR186" s="112">
        <f>公交!AR74-公交!AR76</f>
        <v>26.75</v>
      </c>
      <c r="AS186" s="19">
        <f t="shared" si="162"/>
        <v>0.361323155216285</v>
      </c>
      <c r="AT186" s="112">
        <f t="shared" si="163"/>
        <v>283.91999999999996</v>
      </c>
      <c r="AU186" s="19">
        <f t="shared" si="164"/>
        <v>0.20182864883169627</v>
      </c>
      <c r="AV186" s="20"/>
      <c r="AW186" s="540">
        <f t="shared" si="165"/>
        <v>216.59</v>
      </c>
      <c r="AX186" s="112">
        <v>18.88</v>
      </c>
      <c r="AY186" s="19"/>
      <c r="AZ186" s="112">
        <v>16.5</v>
      </c>
      <c r="BA186" s="19"/>
      <c r="BB186" s="112">
        <v>16.399999999999999</v>
      </c>
      <c r="BC186" s="19"/>
      <c r="BD186" s="112">
        <v>19.760000000000002</v>
      </c>
      <c r="BE186" s="19"/>
      <c r="BF186" s="112">
        <v>21.9</v>
      </c>
      <c r="BG186" s="19"/>
      <c r="BH186" s="112">
        <v>20.88</v>
      </c>
      <c r="BI186" s="19"/>
      <c r="BJ186" s="112">
        <v>23.84</v>
      </c>
      <c r="BK186" s="19"/>
      <c r="BL186" s="112">
        <v>19.98</v>
      </c>
      <c r="BM186" s="19"/>
      <c r="BN186" s="112">
        <v>20.05</v>
      </c>
      <c r="BO186" s="19"/>
      <c r="BP186" s="112">
        <v>19.649999999999999</v>
      </c>
      <c r="BQ186" s="19"/>
      <c r="BR186" s="112">
        <v>18.75</v>
      </c>
      <c r="BS186" s="19"/>
      <c r="BT186" s="112">
        <v>19.649999999999999</v>
      </c>
      <c r="BU186" s="19"/>
      <c r="BV186" s="112">
        <f t="shared" si="166"/>
        <v>236.24</v>
      </c>
      <c r="BW186" s="19"/>
      <c r="BX186" s="23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18"/>
    </row>
    <row r="187" spans="1:89" ht="28.8" customHeight="1">
      <c r="A187" s="597"/>
      <c r="B187" s="17" t="s">
        <v>655</v>
      </c>
      <c r="C187" s="112">
        <f>出租!C74-出租!C76</f>
        <v>25.400000000000006</v>
      </c>
      <c r="D187" s="19">
        <f t="shared" si="141"/>
        <v>0.5535168195718656</v>
      </c>
      <c r="E187" s="112">
        <f>出租!E74-出租!E76</f>
        <v>25.379999999999995</v>
      </c>
      <c r="F187" s="19">
        <f t="shared" si="142"/>
        <v>0.55324357405140701</v>
      </c>
      <c r="G187" s="112">
        <f>出租!G74-出租!G76</f>
        <v>25.389999999999993</v>
      </c>
      <c r="H187" s="19">
        <f t="shared" si="143"/>
        <v>0.55290519877675792</v>
      </c>
      <c r="I187" s="112">
        <f>出租!I74-出租!I76</f>
        <v>25.400000000000006</v>
      </c>
      <c r="J187" s="19">
        <f t="shared" si="144"/>
        <v>0.55161881490531517</v>
      </c>
      <c r="K187" s="112">
        <f>出租!K74-出租!K76</f>
        <v>25.500000000000007</v>
      </c>
      <c r="L187" s="19">
        <f t="shared" si="145"/>
        <v>0.55582672361195895</v>
      </c>
      <c r="M187" s="112">
        <f>出租!M74-出租!M76</f>
        <v>25.57</v>
      </c>
      <c r="N187" s="19">
        <f t="shared" si="146"/>
        <v>0.5591463414634148</v>
      </c>
      <c r="O187" s="112">
        <f>出租!O74-出租!O76</f>
        <v>25.729999999999997</v>
      </c>
      <c r="P187" s="19">
        <f t="shared" si="147"/>
        <v>0.53795576808129053</v>
      </c>
      <c r="Q187" s="126"/>
      <c r="R187" s="126"/>
      <c r="S187" s="556">
        <f t="shared" si="148"/>
        <v>178.36999999999998</v>
      </c>
      <c r="T187" s="66">
        <f t="shared" si="149"/>
        <v>0.35807827013857141</v>
      </c>
      <c r="U187" s="112">
        <f t="shared" si="150"/>
        <v>114.92999999999999</v>
      </c>
      <c r="V187" s="112">
        <f>出租!V74-出租!V76</f>
        <v>16.350000000000001</v>
      </c>
      <c r="W187" s="19">
        <f t="shared" si="151"/>
        <v>4.5396419437340185E-2</v>
      </c>
      <c r="X187" s="112">
        <f>出租!X74-出租!X76</f>
        <v>16.340000000000003</v>
      </c>
      <c r="Y187" s="19">
        <f t="shared" si="152"/>
        <v>4.408945686900978E-2</v>
      </c>
      <c r="Z187" s="112">
        <f>出租!Z74-出租!Z76</f>
        <v>16.350000000000001</v>
      </c>
      <c r="AA187" s="19">
        <f t="shared" si="153"/>
        <v>4.2729591836734748E-2</v>
      </c>
      <c r="AB187" s="112">
        <f>出租!AB74-出租!AB76</f>
        <v>16.369999999999997</v>
      </c>
      <c r="AC187" s="19">
        <f t="shared" si="154"/>
        <v>4.8686739269698798E-2</v>
      </c>
      <c r="AD187" s="112">
        <f>出租!AD74-出租!AD76</f>
        <v>16.39</v>
      </c>
      <c r="AE187" s="19">
        <f t="shared" si="155"/>
        <v>4.929577464788748E-2</v>
      </c>
      <c r="AF187" s="112">
        <f>出租!AF74-出租!AF76</f>
        <v>16.399999999999999</v>
      </c>
      <c r="AG187" s="19">
        <f t="shared" si="156"/>
        <v>5.1956382296343806E-2</v>
      </c>
      <c r="AH187" s="112">
        <f>出租!AH74-出租!AH76</f>
        <v>16.730000000000004</v>
      </c>
      <c r="AI187" s="19">
        <f t="shared" si="157"/>
        <v>-0.59324094335035249</v>
      </c>
      <c r="AJ187" s="112">
        <f>出租!AJ74-出租!AJ76</f>
        <v>16.410000000000004</v>
      </c>
      <c r="AK187" s="19">
        <f t="shared" si="158"/>
        <v>-0.59808963997060971</v>
      </c>
      <c r="AL187" s="112">
        <f>出租!AL74-出租!AL76</f>
        <v>16.419999999999995</v>
      </c>
      <c r="AM187" s="19">
        <f t="shared" si="159"/>
        <v>3.1407035175879061E-2</v>
      </c>
      <c r="AN187" s="112">
        <f>出租!AN74-出租!AN76</f>
        <v>16.399999999999999</v>
      </c>
      <c r="AO187" s="19">
        <f t="shared" si="160"/>
        <v>4.7254150702426445E-2</v>
      </c>
      <c r="AP187" s="112">
        <f>出租!AP74-出租!AP76</f>
        <v>16.120000000000005</v>
      </c>
      <c r="AQ187" s="19">
        <f t="shared" si="161"/>
        <v>2.5445292620865478E-2</v>
      </c>
      <c r="AR187" s="112">
        <f>出租!AR74-出租!AR76</f>
        <v>16.25</v>
      </c>
      <c r="AS187" s="19">
        <f t="shared" si="162"/>
        <v>5.7254391672088456E-2</v>
      </c>
      <c r="AT187" s="112">
        <f t="shared" si="163"/>
        <v>196.53</v>
      </c>
      <c r="AU187" s="19">
        <f t="shared" si="164"/>
        <v>-0.17569834745407265</v>
      </c>
      <c r="AV187" s="126"/>
      <c r="AW187" s="540">
        <f t="shared" si="165"/>
        <v>223.04999999999998</v>
      </c>
      <c r="AX187" s="112">
        <v>15.64</v>
      </c>
      <c r="AY187" s="19"/>
      <c r="AZ187" s="112">
        <v>15.65</v>
      </c>
      <c r="BA187" s="19"/>
      <c r="BB187" s="112">
        <v>15.68</v>
      </c>
      <c r="BC187" s="19"/>
      <c r="BD187" s="112">
        <v>15.61</v>
      </c>
      <c r="BE187" s="19"/>
      <c r="BF187" s="112">
        <v>15.62</v>
      </c>
      <c r="BG187" s="19"/>
      <c r="BH187" s="112">
        <v>15.59</v>
      </c>
      <c r="BI187" s="19"/>
      <c r="BJ187" s="112">
        <v>41.13</v>
      </c>
      <c r="BK187" s="19"/>
      <c r="BL187" s="112">
        <v>40.83</v>
      </c>
      <c r="BM187" s="19"/>
      <c r="BN187" s="112">
        <v>15.92</v>
      </c>
      <c r="BO187" s="19"/>
      <c r="BP187" s="112">
        <v>15.66</v>
      </c>
      <c r="BQ187" s="19"/>
      <c r="BR187" s="112">
        <v>15.72</v>
      </c>
      <c r="BS187" s="19"/>
      <c r="BT187" s="112">
        <v>15.37</v>
      </c>
      <c r="BU187" s="19"/>
      <c r="BV187" s="112">
        <f t="shared" si="166"/>
        <v>238.42</v>
      </c>
      <c r="BW187" s="19"/>
      <c r="BX187" s="23"/>
      <c r="BY187" s="27"/>
      <c r="BZ187" s="27"/>
      <c r="CA187" s="27"/>
      <c r="CB187" s="27"/>
      <c r="CC187" s="27"/>
      <c r="CD187" s="27"/>
      <c r="CE187" s="108"/>
      <c r="CF187" s="27"/>
      <c r="CG187" s="108"/>
      <c r="CH187" s="108"/>
      <c r="CI187" s="108"/>
      <c r="CJ187" s="108"/>
      <c r="CK187" s="18"/>
    </row>
    <row r="188" spans="1:89" ht="28.8" customHeight="1">
      <c r="A188" s="598"/>
      <c r="B188" s="17" t="s">
        <v>656</v>
      </c>
      <c r="C188" s="112">
        <f>网约车!C74-网约车!C76</f>
        <v>0.66630598479860903</v>
      </c>
      <c r="D188" s="19">
        <f t="shared" si="141"/>
        <v>1.5179214061348776</v>
      </c>
      <c r="E188" s="112">
        <f>网约车!E74-网约车!E76</f>
        <v>0.49477335811446999</v>
      </c>
      <c r="F188" s="19">
        <f t="shared" si="142"/>
        <v>0.8288386065738147</v>
      </c>
      <c r="G188" s="112">
        <f>网约车!G74-网约车!G76</f>
        <v>0.69101607205777804</v>
      </c>
      <c r="H188" s="19">
        <f t="shared" si="143"/>
        <v>0.46693463084937759</v>
      </c>
      <c r="I188" s="112">
        <f>网约车!I74-网约车!I76</f>
        <v>0.68972131589830499</v>
      </c>
      <c r="J188" s="19">
        <f t="shared" si="144"/>
        <v>1.7632050873142684</v>
      </c>
      <c r="K188" s="112">
        <f>网约车!K74-网约车!K76</f>
        <v>0.83363568774828001</v>
      </c>
      <c r="L188" s="19">
        <f t="shared" si="145"/>
        <v>2.3016361782754395</v>
      </c>
      <c r="M188" s="112">
        <f>网约车!M74-网约车!M76</f>
        <v>1.0020308836046801</v>
      </c>
      <c r="N188" s="19">
        <f t="shared" si="146"/>
        <v>3.7730412978521661</v>
      </c>
      <c r="O188" s="112">
        <f>网约车!O74-网约车!O76</f>
        <v>1.14454489092807</v>
      </c>
      <c r="P188" s="19">
        <f t="shared" si="147"/>
        <v>1.5508251362524259</v>
      </c>
      <c r="Q188" s="126"/>
      <c r="R188" s="126"/>
      <c r="S188" s="556">
        <f t="shared" si="148"/>
        <v>5.5220281931501924</v>
      </c>
      <c r="T188" s="66">
        <f t="shared" si="149"/>
        <v>1.0555501553376936</v>
      </c>
      <c r="U188" s="112">
        <f t="shared" si="150"/>
        <v>2.1669586293975178</v>
      </c>
      <c r="V188" s="112">
        <f>网约车!V74-网约车!V76</f>
        <v>0.26462541013995294</v>
      </c>
      <c r="W188" s="19">
        <f t="shared" si="151"/>
        <v>4.0803566032133993</v>
      </c>
      <c r="X188" s="112">
        <f>网约车!X74-网约车!X76</f>
        <v>0.27053965086694498</v>
      </c>
      <c r="Y188" s="19">
        <f t="shared" si="152"/>
        <v>6.2377429380883642</v>
      </c>
      <c r="Z188" s="112">
        <f>网约车!Z74-网约车!Z76</f>
        <v>0.47106125762241302</v>
      </c>
      <c r="AA188" s="19">
        <f t="shared" si="153"/>
        <v>12.206248104740991</v>
      </c>
      <c r="AB188" s="112">
        <f>网约车!AB74-网约车!AB76</f>
        <v>0.24960916548133899</v>
      </c>
      <c r="AC188" s="19">
        <f t="shared" si="154"/>
        <v>5.9717615170555662</v>
      </c>
      <c r="AD188" s="112">
        <f>网约车!AD74-网约车!AD76</f>
        <v>0.25249168676838196</v>
      </c>
      <c r="AE188" s="19">
        <f t="shared" si="155"/>
        <v>5.624762496967513</v>
      </c>
      <c r="AF188" s="112">
        <f>网约车!AF74-网约车!AF76</f>
        <v>0.20993551513069597</v>
      </c>
      <c r="AG188" s="19">
        <f t="shared" si="156"/>
        <v>2.1687000199924502</v>
      </c>
      <c r="AH188" s="112">
        <f>网约车!AH74-网约车!AH76</f>
        <v>0.44869594338778995</v>
      </c>
      <c r="AI188" s="19">
        <f t="shared" si="157"/>
        <v>1.7895013192571887</v>
      </c>
      <c r="AJ188" s="112">
        <f>网约车!AJ74-网约车!AJ76</f>
        <v>0.51944052209533997</v>
      </c>
      <c r="AK188" s="19">
        <f t="shared" si="158"/>
        <v>-9.7046815429780997E-2</v>
      </c>
      <c r="AL188" s="112">
        <f>网约车!AL74-网约车!AL76</f>
        <v>0.37110672914807802</v>
      </c>
      <c r="AM188" s="19">
        <f t="shared" si="159"/>
        <v>3.6718134183817384</v>
      </c>
      <c r="AN188" s="112">
        <f>网约车!AN74-网约车!AN76</f>
        <v>0.43442519779152999</v>
      </c>
      <c r="AO188" s="19">
        <f t="shared" si="160"/>
        <v>2.7318787854645223</v>
      </c>
      <c r="AP188" s="112">
        <f>网约车!AP74-网约车!AP76</f>
        <v>0.36977777632424702</v>
      </c>
      <c r="AQ188" s="19">
        <f t="shared" si="161"/>
        <v>2.0368882842927816</v>
      </c>
      <c r="AR188" s="112">
        <f>网约车!AR74-网约车!AR76</f>
        <v>0.41811716701841206</v>
      </c>
      <c r="AS188" s="19">
        <f t="shared" si="162"/>
        <v>1.7661292547502505</v>
      </c>
      <c r="AT188" s="112">
        <f t="shared" si="163"/>
        <v>4.2798260217751256</v>
      </c>
      <c r="AU188" s="19">
        <f t="shared" si="164"/>
        <v>1.911073150041863</v>
      </c>
      <c r="AV188" s="126"/>
      <c r="AW188" s="540">
        <f t="shared" si="165"/>
        <v>1.3190323672475763</v>
      </c>
      <c r="AX188" s="112">
        <v>5.2087959725617201E-2</v>
      </c>
      <c r="AY188" s="19"/>
      <c r="AZ188" s="112">
        <v>3.7379007956090803E-2</v>
      </c>
      <c r="BA188" s="19"/>
      <c r="BB188" s="112">
        <v>3.5669575028906497E-2</v>
      </c>
      <c r="BC188" s="19"/>
      <c r="BD188" s="112">
        <v>3.5802883513829403E-2</v>
      </c>
      <c r="BE188" s="19"/>
      <c r="BF188" s="112">
        <v>3.8113319063733997E-2</v>
      </c>
      <c r="BG188" s="19"/>
      <c r="BH188" s="112">
        <v>6.6252884086893199E-2</v>
      </c>
      <c r="BI188" s="19"/>
      <c r="BJ188" s="112">
        <v>0.16085166918195701</v>
      </c>
      <c r="BK188" s="19"/>
      <c r="BL188" s="112">
        <v>0.57526849782647305</v>
      </c>
      <c r="BM188" s="19"/>
      <c r="BN188" s="112">
        <v>7.9435263336485096E-2</v>
      </c>
      <c r="BO188" s="19"/>
      <c r="BP188" s="112">
        <v>0.11640924659278699</v>
      </c>
      <c r="BQ188" s="19"/>
      <c r="BR188" s="112">
        <v>0.121762060934803</v>
      </c>
      <c r="BS188" s="19"/>
      <c r="BT188" s="112">
        <v>0.151156048221674</v>
      </c>
      <c r="BU188" s="19"/>
      <c r="BV188" s="112">
        <f t="shared" si="166"/>
        <v>1.4701884154692504</v>
      </c>
      <c r="BW188" s="19"/>
      <c r="BX188" s="23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18"/>
    </row>
  </sheetData>
  <autoFilter ref="A98:CI188" xr:uid="{00000000-0009-0000-0000-00000C000000}"/>
  <mergeCells count="240">
    <mergeCell ref="CK3:CK4"/>
    <mergeCell ref="A2:B2"/>
    <mergeCell ref="BH97:BH98"/>
    <mergeCell ref="BR97:BR98"/>
    <mergeCell ref="A95:B95"/>
    <mergeCell ref="BT97:BT98"/>
    <mergeCell ref="AA3:AA4"/>
    <mergeCell ref="CC3:CC4"/>
    <mergeCell ref="AM3:AM4"/>
    <mergeCell ref="AN97:AN98"/>
    <mergeCell ref="AP97:AP98"/>
    <mergeCell ref="AY1:AY2"/>
    <mergeCell ref="A25:A29"/>
    <mergeCell ref="CJ97:CJ98"/>
    <mergeCell ref="V3:V4"/>
    <mergeCell ref="AN3:AN4"/>
    <mergeCell ref="AP3:AP4"/>
    <mergeCell ref="AR3:AR4"/>
    <mergeCell ref="A75:A79"/>
    <mergeCell ref="AG1:AG2"/>
    <mergeCell ref="BB3:BB4"/>
    <mergeCell ref="AA97:AA98"/>
    <mergeCell ref="CJ3:CJ4"/>
    <mergeCell ref="AA1:AA2"/>
    <mergeCell ref="A184:A188"/>
    <mergeCell ref="AK3:AK4"/>
    <mergeCell ref="BT3:BT4"/>
    <mergeCell ref="Y97:Y98"/>
    <mergeCell ref="AF97:AF98"/>
    <mergeCell ref="AH97:AH98"/>
    <mergeCell ref="CH97:CH98"/>
    <mergeCell ref="A3:A4"/>
    <mergeCell ref="BA3:BA4"/>
    <mergeCell ref="BC3:BC4"/>
    <mergeCell ref="W3:W4"/>
    <mergeCell ref="BW3:BW4"/>
    <mergeCell ref="D97:D98"/>
    <mergeCell ref="BO3:BO4"/>
    <mergeCell ref="F97:F98"/>
    <mergeCell ref="BQ3:BQ4"/>
    <mergeCell ref="BF97:BF98"/>
    <mergeCell ref="P97:P98"/>
    <mergeCell ref="A119:A123"/>
    <mergeCell ref="A174:A178"/>
    <mergeCell ref="CH3:CH4"/>
    <mergeCell ref="CC97:CC98"/>
    <mergeCell ref="AT3:AT4"/>
    <mergeCell ref="A80:A84"/>
    <mergeCell ref="A129:A133"/>
    <mergeCell ref="AK97:AK98"/>
    <mergeCell ref="AS1:AS2"/>
    <mergeCell ref="BS97:BS98"/>
    <mergeCell ref="BU97:BU98"/>
    <mergeCell ref="AM97:AM98"/>
    <mergeCell ref="AE97:AE98"/>
    <mergeCell ref="CE97:CE98"/>
    <mergeCell ref="CG97:CG98"/>
    <mergeCell ref="AI1:AI2"/>
    <mergeCell ref="L1:L2"/>
    <mergeCell ref="N1:N2"/>
    <mergeCell ref="A109:A113"/>
    <mergeCell ref="A35:A39"/>
    <mergeCell ref="A10:A14"/>
    <mergeCell ref="BL97:BL98"/>
    <mergeCell ref="P3:P4"/>
    <mergeCell ref="R3:R4"/>
    <mergeCell ref="H3:H4"/>
    <mergeCell ref="J3:J4"/>
    <mergeCell ref="BJ3:BJ4"/>
    <mergeCell ref="AB3:AB4"/>
    <mergeCell ref="A97:A98"/>
    <mergeCell ref="A45:A49"/>
    <mergeCell ref="CI3:CI4"/>
    <mergeCell ref="CD3:CD4"/>
    <mergeCell ref="BC97:BC98"/>
    <mergeCell ref="BK1:BK2"/>
    <mergeCell ref="AS97:AS98"/>
    <mergeCell ref="K97:K98"/>
    <mergeCell ref="M97:M98"/>
    <mergeCell ref="AU97:AU98"/>
    <mergeCell ref="BA1:BA2"/>
    <mergeCell ref="BC1:BC2"/>
    <mergeCell ref="BM97:BM98"/>
    <mergeCell ref="BO97:BO98"/>
    <mergeCell ref="AF3:AF4"/>
    <mergeCell ref="AH3:AH4"/>
    <mergeCell ref="CA97:CA98"/>
    <mergeCell ref="BZ97:BZ98"/>
    <mergeCell ref="AT97:AT98"/>
    <mergeCell ref="CB97:CB98"/>
    <mergeCell ref="M3:M4"/>
    <mergeCell ref="AX97:AX98"/>
    <mergeCell ref="CA3:CA4"/>
    <mergeCell ref="AC97:AC98"/>
    <mergeCell ref="AZ97:AZ98"/>
    <mergeCell ref="BJ97:BJ98"/>
    <mergeCell ref="AD3:AD4"/>
    <mergeCell ref="BL3:BL4"/>
    <mergeCell ref="A96:B96"/>
    <mergeCell ref="BY3:BY4"/>
    <mergeCell ref="A85:A89"/>
    <mergeCell ref="AQ3:AQ4"/>
    <mergeCell ref="BI3:BI4"/>
    <mergeCell ref="A1:B1"/>
    <mergeCell ref="X97:X98"/>
    <mergeCell ref="BK3:BK4"/>
    <mergeCell ref="Z97:Z98"/>
    <mergeCell ref="AR97:AR98"/>
    <mergeCell ref="AK1:AK2"/>
    <mergeCell ref="AM1:AM2"/>
    <mergeCell ref="A65:A69"/>
    <mergeCell ref="J97:J98"/>
    <mergeCell ref="AQ1:AQ2"/>
    <mergeCell ref="BI1:BI2"/>
    <mergeCell ref="Q97:Q98"/>
    <mergeCell ref="T1:T2"/>
    <mergeCell ref="O3:O4"/>
    <mergeCell ref="AY3:AY4"/>
    <mergeCell ref="A50:A54"/>
    <mergeCell ref="Q3:Q4"/>
    <mergeCell ref="A139:A143"/>
    <mergeCell ref="A154:A158"/>
    <mergeCell ref="T97:T98"/>
    <mergeCell ref="V97:V98"/>
    <mergeCell ref="A179:A183"/>
    <mergeCell ref="BV97:BV98"/>
    <mergeCell ref="AC3:AC4"/>
    <mergeCell ref="AE3:AE4"/>
    <mergeCell ref="L97:L98"/>
    <mergeCell ref="AO3:AO4"/>
    <mergeCell ref="N97:N98"/>
    <mergeCell ref="A114:A118"/>
    <mergeCell ref="BA97:BA98"/>
    <mergeCell ref="A30:A34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CK97:CK98"/>
    <mergeCell ref="CI97:CI98"/>
    <mergeCell ref="T3:T4"/>
    <mergeCell ref="A169:A173"/>
    <mergeCell ref="BV3:BV4"/>
    <mergeCell ref="E97:E98"/>
    <mergeCell ref="BE97:BE98"/>
    <mergeCell ref="A70:A74"/>
    <mergeCell ref="BO1:BO2"/>
    <mergeCell ref="BG97:BG98"/>
    <mergeCell ref="K3:K4"/>
    <mergeCell ref="C3:C4"/>
    <mergeCell ref="E3:E4"/>
    <mergeCell ref="D1:D2"/>
    <mergeCell ref="Y3:Y4"/>
    <mergeCell ref="BG3:BG4"/>
    <mergeCell ref="F1:F2"/>
    <mergeCell ref="A90:A94"/>
    <mergeCell ref="A164:A168"/>
    <mergeCell ref="CE3:CE4"/>
    <mergeCell ref="A149:A153"/>
    <mergeCell ref="BD97:BD98"/>
    <mergeCell ref="CG3:CG4"/>
    <mergeCell ref="BN97:BN98"/>
    <mergeCell ref="A144:A148"/>
    <mergeCell ref="AJ3:AJ4"/>
    <mergeCell ref="D3:D4"/>
    <mergeCell ref="AL3:AL4"/>
    <mergeCell ref="S97:S98"/>
    <mergeCell ref="AX3:AX4"/>
    <mergeCell ref="W97:W98"/>
    <mergeCell ref="AZ3:AZ4"/>
    <mergeCell ref="CF3:CF4"/>
    <mergeCell ref="BQ97:BQ98"/>
    <mergeCell ref="A40:A44"/>
    <mergeCell ref="A15:A19"/>
    <mergeCell ref="AG3:AG4"/>
    <mergeCell ref="AI3:AI4"/>
    <mergeCell ref="A60:A64"/>
    <mergeCell ref="AS3:AS4"/>
    <mergeCell ref="R97:R98"/>
    <mergeCell ref="AU3:AU4"/>
    <mergeCell ref="AJ97:AJ98"/>
    <mergeCell ref="AB97:AB98"/>
    <mergeCell ref="BE3:BE4"/>
    <mergeCell ref="AD97:AD98"/>
    <mergeCell ref="CD97:CD98"/>
    <mergeCell ref="CF97:CF98"/>
    <mergeCell ref="S3:S4"/>
    <mergeCell ref="BS3:BS4"/>
    <mergeCell ref="A55:A59"/>
    <mergeCell ref="BZ3:BZ4"/>
    <mergeCell ref="AW97:AW98"/>
    <mergeCell ref="AY97:AY98"/>
    <mergeCell ref="CB3:CB4"/>
    <mergeCell ref="A159:A163"/>
    <mergeCell ref="I97:I98"/>
    <mergeCell ref="BR3:BR4"/>
    <mergeCell ref="AQ97:AQ98"/>
    <mergeCell ref="BI97:BI98"/>
    <mergeCell ref="G97:G98"/>
    <mergeCell ref="BK97:BK98"/>
    <mergeCell ref="G3:G4"/>
    <mergeCell ref="BW97:BW98"/>
    <mergeCell ref="I3:I4"/>
    <mergeCell ref="A124:A128"/>
    <mergeCell ref="A99:A103"/>
    <mergeCell ref="BU3:BU4"/>
    <mergeCell ref="B97:B98"/>
    <mergeCell ref="BM3:BM4"/>
    <mergeCell ref="BB97:BB98"/>
    <mergeCell ref="AO97:AO98"/>
    <mergeCell ref="BY97:BY98"/>
    <mergeCell ref="AG97:AG98"/>
    <mergeCell ref="AI97:AI98"/>
    <mergeCell ref="BD3:BD4"/>
    <mergeCell ref="BM1:BM2"/>
    <mergeCell ref="L3:L4"/>
    <mergeCell ref="N3:N4"/>
    <mergeCell ref="A104:A108"/>
    <mergeCell ref="F3:F4"/>
    <mergeCell ref="X3:X4"/>
    <mergeCell ref="BF3:BF4"/>
    <mergeCell ref="BH3:BH4"/>
    <mergeCell ref="Z3:Z4"/>
    <mergeCell ref="BE1:BE2"/>
    <mergeCell ref="BG1:BG2"/>
    <mergeCell ref="H1:H2"/>
    <mergeCell ref="J1:J2"/>
    <mergeCell ref="W1:W2"/>
    <mergeCell ref="Y1:Y2"/>
    <mergeCell ref="AC1:AC2"/>
    <mergeCell ref="AE1:AE2"/>
    <mergeCell ref="AO1:AO2"/>
    <mergeCell ref="H97:H98"/>
    <mergeCell ref="P1:P2"/>
  </mergeCells>
  <phoneticPr fontId="51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41"/>
  <sheetViews>
    <sheetView topLeftCell="J61" zoomScale="85" zoomScaleNormal="85" workbookViewId="0">
      <selection activeCell="T28" sqref="T28"/>
    </sheetView>
  </sheetViews>
  <sheetFormatPr defaultColWidth="8.88671875" defaultRowHeight="14.4"/>
  <cols>
    <col min="1" max="1" width="10.6640625" style="10" hidden="1" customWidth="1"/>
    <col min="2" max="2" width="8.88671875" style="10" hidden="1" customWidth="1"/>
    <col min="3" max="3" width="9.5546875" style="10" hidden="1" customWidth="1"/>
    <col min="4" max="4" width="10" style="10" hidden="1" customWidth="1"/>
    <col min="5" max="5" width="14.44140625" style="10" hidden="1" customWidth="1"/>
    <col min="6" max="6" width="8.88671875" style="10" hidden="1" customWidth="1"/>
    <col min="7" max="7" width="11.5546875" style="10" hidden="1" customWidth="1"/>
    <col min="8" max="8" width="9.5546875" style="10" hidden="1" customWidth="1"/>
    <col min="9" max="9" width="3.21875" style="10" hidden="1" customWidth="1"/>
    <col min="10" max="10" width="7" style="10" customWidth="1"/>
    <col min="11" max="12" width="11" style="10" customWidth="1"/>
    <col min="13" max="13" width="10" style="10" customWidth="1"/>
    <col min="14" max="14" width="11" style="10" customWidth="1"/>
    <col min="15" max="15" width="11" style="10" bestFit="1" customWidth="1"/>
    <col min="16" max="16" width="11" style="10" customWidth="1"/>
    <col min="17" max="17" width="10" style="10" customWidth="1"/>
    <col min="18" max="18" width="11" style="10" customWidth="1"/>
  </cols>
  <sheetData>
    <row r="1" spans="1:18" ht="31.95" customHeight="1">
      <c r="A1" s="592"/>
      <c r="J1" s="758" t="s">
        <v>657</v>
      </c>
      <c r="K1" s="615"/>
      <c r="L1" s="615"/>
      <c r="M1" s="615"/>
      <c r="N1" s="615"/>
      <c r="O1" s="615"/>
      <c r="P1" s="615"/>
      <c r="Q1" s="615"/>
      <c r="R1" s="615"/>
    </row>
    <row r="2" spans="1:18" s="61" customFormat="1" ht="39" customHeight="1">
      <c r="A2" s="593"/>
      <c r="B2" s="593"/>
      <c r="C2" s="593"/>
      <c r="D2" s="593"/>
      <c r="E2" s="593"/>
      <c r="F2" s="593"/>
      <c r="G2" s="593"/>
      <c r="H2" s="593"/>
      <c r="J2" s="62" t="s">
        <v>114</v>
      </c>
      <c r="K2" s="62" t="s">
        <v>658</v>
      </c>
      <c r="L2" s="62" t="s">
        <v>123</v>
      </c>
      <c r="M2" s="62" t="s">
        <v>659</v>
      </c>
      <c r="N2" s="62" t="s">
        <v>126</v>
      </c>
      <c r="O2" s="62" t="s">
        <v>660</v>
      </c>
      <c r="P2" s="62" t="s">
        <v>123</v>
      </c>
      <c r="Q2" s="62" t="s">
        <v>659</v>
      </c>
      <c r="R2" s="62" t="s">
        <v>126</v>
      </c>
    </row>
    <row r="3" spans="1:18" ht="27" customHeight="1">
      <c r="A3" s="63"/>
      <c r="B3" s="520"/>
      <c r="C3" s="64"/>
      <c r="D3" s="520"/>
      <c r="E3" s="63"/>
      <c r="F3" s="520"/>
      <c r="G3" s="64"/>
      <c r="H3" s="520"/>
      <c r="J3" s="45" t="s">
        <v>80</v>
      </c>
      <c r="K3" s="179">
        <f>SUM(K4:K20)</f>
        <v>27524.490599999997</v>
      </c>
      <c r="L3" s="567"/>
      <c r="M3" s="49">
        <v>6.8240671031960007E-2</v>
      </c>
      <c r="N3" s="567"/>
      <c r="O3" s="179">
        <f>SUM(O4:O20)</f>
        <v>1071129.7933900009</v>
      </c>
      <c r="P3" s="567"/>
      <c r="Q3" s="49">
        <v>-2.8258371693949999E-2</v>
      </c>
      <c r="R3" s="567"/>
    </row>
    <row r="4" spans="1:18" ht="27" customHeight="1">
      <c r="A4" s="63"/>
      <c r="B4" s="65"/>
      <c r="C4" s="64"/>
      <c r="D4" s="65"/>
      <c r="E4" s="63"/>
      <c r="F4" s="65"/>
      <c r="G4" s="64"/>
      <c r="H4" s="65"/>
      <c r="J4" s="45" t="s">
        <v>127</v>
      </c>
      <c r="K4" s="179">
        <v>2410.3494999999998</v>
      </c>
      <c r="L4" s="594">
        <f t="shared" ref="L4:L20" si="0">RANK(K4,K$4:K$20)</f>
        <v>5</v>
      </c>
      <c r="M4" s="49">
        <v>5.2911575110351702E-2</v>
      </c>
      <c r="N4" s="594">
        <f t="shared" ref="N4:N20" si="1">RANK(M4,M$4:M$20)</f>
        <v>10</v>
      </c>
      <c r="O4" s="179">
        <v>133413.73749999999</v>
      </c>
      <c r="P4" s="594">
        <f t="shared" ref="P4:P20" si="2">RANK(O4,O$4:O$20)</f>
        <v>1</v>
      </c>
      <c r="Q4" s="49">
        <v>4.3893247423411899E-2</v>
      </c>
      <c r="R4" s="594">
        <f t="shared" ref="R4:R20" si="3">RANK(Q4,Q$4:Q$20)</f>
        <v>2</v>
      </c>
    </row>
    <row r="5" spans="1:18" ht="27" customHeight="1">
      <c r="A5" s="63"/>
      <c r="B5" s="65"/>
      <c r="C5" s="64"/>
      <c r="D5" s="65"/>
      <c r="E5" s="63"/>
      <c r="F5" s="65"/>
      <c r="G5" s="64"/>
      <c r="H5" s="65"/>
      <c r="J5" s="45" t="s">
        <v>128</v>
      </c>
      <c r="K5" s="179">
        <v>1663.8827180541</v>
      </c>
      <c r="L5" s="594">
        <f t="shared" si="0"/>
        <v>9</v>
      </c>
      <c r="M5" s="49">
        <v>9.0827951975560803E-2</v>
      </c>
      <c r="N5" s="594">
        <f t="shared" si="1"/>
        <v>6</v>
      </c>
      <c r="O5" s="179">
        <v>40243.4651412116</v>
      </c>
      <c r="P5" s="594">
        <f t="shared" si="2"/>
        <v>11</v>
      </c>
      <c r="Q5" s="49">
        <v>-0.15699510278583001</v>
      </c>
      <c r="R5" s="594">
        <f t="shared" si="3"/>
        <v>17</v>
      </c>
    </row>
    <row r="6" spans="1:18" ht="27" customHeight="1">
      <c r="A6" s="63"/>
      <c r="B6" s="65"/>
      <c r="C6" s="64"/>
      <c r="D6" s="65"/>
      <c r="E6" s="63"/>
      <c r="F6" s="65"/>
      <c r="G6" s="64"/>
      <c r="H6" s="65"/>
      <c r="J6" s="45" t="s">
        <v>129</v>
      </c>
      <c r="K6" s="179">
        <v>1345.7823299859399</v>
      </c>
      <c r="L6" s="594">
        <f t="shared" si="0"/>
        <v>10</v>
      </c>
      <c r="M6" s="49">
        <v>1.4873297094877299E-2</v>
      </c>
      <c r="N6" s="594">
        <f t="shared" si="1"/>
        <v>13</v>
      </c>
      <c r="O6" s="179">
        <v>59479.342750356598</v>
      </c>
      <c r="P6" s="594">
        <f t="shared" si="2"/>
        <v>8</v>
      </c>
      <c r="Q6" s="49">
        <v>-0.100393654202881</v>
      </c>
      <c r="R6" s="594">
        <f t="shared" si="3"/>
        <v>14</v>
      </c>
    </row>
    <row r="7" spans="1:18" ht="27" customHeight="1">
      <c r="A7" s="63"/>
      <c r="B7" s="65"/>
      <c r="C7" s="64"/>
      <c r="D7" s="65"/>
      <c r="E7" s="63"/>
      <c r="F7" s="65"/>
      <c r="G7" s="64"/>
      <c r="H7" s="65"/>
      <c r="J7" s="45" t="s">
        <v>130</v>
      </c>
      <c r="K7" s="179">
        <v>2429.6610883978901</v>
      </c>
      <c r="L7" s="594">
        <f t="shared" si="0"/>
        <v>4</v>
      </c>
      <c r="M7" s="49">
        <v>-0.168757388751993</v>
      </c>
      <c r="N7" s="594">
        <f t="shared" si="1"/>
        <v>16</v>
      </c>
      <c r="O7" s="179">
        <v>128149.60443686201</v>
      </c>
      <c r="P7" s="594">
        <f t="shared" si="2"/>
        <v>2</v>
      </c>
      <c r="Q7" s="49">
        <v>-2.70858186385627E-2</v>
      </c>
      <c r="R7" s="594">
        <f t="shared" si="3"/>
        <v>6</v>
      </c>
    </row>
    <row r="8" spans="1:18" ht="27" customHeight="1">
      <c r="A8" s="63"/>
      <c r="B8" s="65"/>
      <c r="C8" s="64"/>
      <c r="D8" s="65"/>
      <c r="E8" s="63"/>
      <c r="F8" s="65"/>
      <c r="G8" s="64"/>
      <c r="H8" s="65"/>
      <c r="J8" s="45" t="s">
        <v>131</v>
      </c>
      <c r="K8" s="179">
        <v>2893.1113361130401</v>
      </c>
      <c r="L8" s="594">
        <f t="shared" si="0"/>
        <v>2</v>
      </c>
      <c r="M8" s="49">
        <v>7.5771590974475597E-2</v>
      </c>
      <c r="N8" s="594">
        <f t="shared" si="1"/>
        <v>8</v>
      </c>
      <c r="O8" s="179">
        <v>126445.05955727999</v>
      </c>
      <c r="P8" s="594">
        <f t="shared" si="2"/>
        <v>3</v>
      </c>
      <c r="Q8" s="49">
        <v>-1.23984208041997E-2</v>
      </c>
      <c r="R8" s="594">
        <f t="shared" si="3"/>
        <v>5</v>
      </c>
    </row>
    <row r="9" spans="1:18" ht="27" customHeight="1">
      <c r="A9" s="63"/>
      <c r="B9" s="65"/>
      <c r="C9" s="64"/>
      <c r="D9" s="65"/>
      <c r="E9" s="63"/>
      <c r="F9" s="65"/>
      <c r="G9" s="64"/>
      <c r="H9" s="65"/>
      <c r="J9" s="45" t="s">
        <v>132</v>
      </c>
      <c r="K9" s="179">
        <v>520.93153947444898</v>
      </c>
      <c r="L9" s="594">
        <f t="shared" si="0"/>
        <v>15</v>
      </c>
      <c r="M9" s="49">
        <v>2.0316463666275202E-2</v>
      </c>
      <c r="N9" s="594">
        <f t="shared" si="1"/>
        <v>11</v>
      </c>
      <c r="O9" s="179">
        <v>18477.343528346799</v>
      </c>
      <c r="P9" s="594">
        <f t="shared" si="2"/>
        <v>14</v>
      </c>
      <c r="Q9" s="49">
        <v>-3.3361078273808402E-2</v>
      </c>
      <c r="R9" s="594">
        <f t="shared" si="3"/>
        <v>7</v>
      </c>
    </row>
    <row r="10" spans="1:18" ht="27" customHeight="1">
      <c r="A10" s="63"/>
      <c r="B10" s="65"/>
      <c r="C10" s="64"/>
      <c r="D10" s="65"/>
      <c r="E10" s="63"/>
      <c r="F10" s="65"/>
      <c r="G10" s="64"/>
      <c r="H10" s="65"/>
      <c r="J10" s="45" t="s">
        <v>133</v>
      </c>
      <c r="K10" s="179">
        <v>680.10210631571204</v>
      </c>
      <c r="L10" s="594">
        <f t="shared" si="0"/>
        <v>14</v>
      </c>
      <c r="M10" s="49">
        <v>1.66546529276086E-2</v>
      </c>
      <c r="N10" s="594">
        <f t="shared" si="1"/>
        <v>12</v>
      </c>
      <c r="O10" s="179">
        <v>26471.528025313899</v>
      </c>
      <c r="P10" s="594">
        <f t="shared" si="2"/>
        <v>12</v>
      </c>
      <c r="Q10" s="49">
        <v>-0.151716028984139</v>
      </c>
      <c r="R10" s="594">
        <f t="shared" si="3"/>
        <v>16</v>
      </c>
    </row>
    <row r="11" spans="1:18" ht="27" customHeight="1">
      <c r="A11" s="63"/>
      <c r="B11" s="65"/>
      <c r="C11" s="64"/>
      <c r="D11" s="65"/>
      <c r="E11" s="63"/>
      <c r="F11" s="65"/>
      <c r="G11" s="64"/>
      <c r="H11" s="65"/>
      <c r="J11" s="45" t="s">
        <v>134</v>
      </c>
      <c r="K11" s="179">
        <v>2347.4156362366898</v>
      </c>
      <c r="L11" s="594">
        <f t="shared" si="0"/>
        <v>6</v>
      </c>
      <c r="M11" s="49">
        <v>6.5129049736861302E-2</v>
      </c>
      <c r="N11" s="594">
        <f t="shared" si="1"/>
        <v>9</v>
      </c>
      <c r="O11" s="179">
        <v>56283.780060605997</v>
      </c>
      <c r="P11" s="594">
        <f t="shared" si="2"/>
        <v>9</v>
      </c>
      <c r="Q11" s="49">
        <v>1.9268910880650102E-2</v>
      </c>
      <c r="R11" s="594">
        <f t="shared" si="3"/>
        <v>3</v>
      </c>
    </row>
    <row r="12" spans="1:18" ht="27" customHeight="1">
      <c r="A12" s="63"/>
      <c r="B12" s="65"/>
      <c r="C12" s="64"/>
      <c r="D12" s="65"/>
      <c r="E12" s="63"/>
      <c r="F12" s="65"/>
      <c r="G12" s="64"/>
      <c r="H12" s="65"/>
      <c r="J12" s="45" t="s">
        <v>135</v>
      </c>
      <c r="K12" s="179">
        <v>2051.10082421163</v>
      </c>
      <c r="L12" s="594">
        <f t="shared" si="0"/>
        <v>8</v>
      </c>
      <c r="M12" s="49">
        <v>0.48927867871778902</v>
      </c>
      <c r="N12" s="594">
        <f t="shared" si="1"/>
        <v>1</v>
      </c>
      <c r="O12" s="179">
        <v>80353.897815375007</v>
      </c>
      <c r="P12" s="594">
        <f t="shared" si="2"/>
        <v>6</v>
      </c>
      <c r="Q12" s="49">
        <v>-6.9260688942942197E-2</v>
      </c>
      <c r="R12" s="594">
        <f t="shared" si="3"/>
        <v>12</v>
      </c>
    </row>
    <row r="13" spans="1:18" ht="27" customHeight="1">
      <c r="A13" s="63"/>
      <c r="B13" s="65"/>
      <c r="C13" s="64"/>
      <c r="D13" s="65"/>
      <c r="E13" s="63"/>
      <c r="F13" s="65"/>
      <c r="G13" s="64"/>
      <c r="H13" s="65"/>
      <c r="J13" s="45" t="s">
        <v>136</v>
      </c>
      <c r="K13" s="179">
        <v>3054.5092046593099</v>
      </c>
      <c r="L13" s="594">
        <f t="shared" si="0"/>
        <v>1</v>
      </c>
      <c r="M13" s="49">
        <v>8.5863794002754498E-2</v>
      </c>
      <c r="N13" s="594">
        <f t="shared" si="1"/>
        <v>7</v>
      </c>
      <c r="O13" s="179">
        <v>106527.99104954</v>
      </c>
      <c r="P13" s="594">
        <f t="shared" si="2"/>
        <v>5</v>
      </c>
      <c r="Q13" s="49">
        <v>1.4314147037546099E-2</v>
      </c>
      <c r="R13" s="594">
        <f t="shared" si="3"/>
        <v>4</v>
      </c>
    </row>
    <row r="14" spans="1:18" ht="27" customHeight="1">
      <c r="A14" s="63"/>
      <c r="B14" s="65"/>
      <c r="C14" s="64"/>
      <c r="D14" s="65"/>
      <c r="E14" s="63"/>
      <c r="F14" s="65"/>
      <c r="G14" s="64"/>
      <c r="H14" s="65"/>
      <c r="J14" s="45" t="s">
        <v>137</v>
      </c>
      <c r="K14" s="179">
        <v>2193.37153082343</v>
      </c>
      <c r="L14" s="594">
        <f t="shared" si="0"/>
        <v>7</v>
      </c>
      <c r="M14" s="49">
        <v>0.17672155294872</v>
      </c>
      <c r="N14" s="594">
        <f t="shared" si="1"/>
        <v>2</v>
      </c>
      <c r="O14" s="179">
        <v>78237.936049252094</v>
      </c>
      <c r="P14" s="594">
        <f t="shared" si="2"/>
        <v>7</v>
      </c>
      <c r="Q14" s="49">
        <v>-6.9736952998230101E-2</v>
      </c>
      <c r="R14" s="594">
        <f t="shared" si="3"/>
        <v>13</v>
      </c>
    </row>
    <row r="15" spans="1:18" ht="27" customHeight="1">
      <c r="A15" s="63"/>
      <c r="B15" s="65"/>
      <c r="C15" s="64"/>
      <c r="D15" s="65"/>
      <c r="E15" s="63"/>
      <c r="F15" s="65"/>
      <c r="G15" s="64"/>
      <c r="H15" s="65"/>
      <c r="J15" s="45" t="s">
        <v>138</v>
      </c>
      <c r="K15" s="179">
        <v>1204.2038853465201</v>
      </c>
      <c r="L15" s="594">
        <f t="shared" si="0"/>
        <v>11</v>
      </c>
      <c r="M15" s="49">
        <v>-2.42603009012318E-2</v>
      </c>
      <c r="N15" s="594">
        <f t="shared" si="1"/>
        <v>14</v>
      </c>
      <c r="O15" s="179">
        <v>51901.351392296201</v>
      </c>
      <c r="P15" s="594">
        <f t="shared" si="2"/>
        <v>10</v>
      </c>
      <c r="Q15" s="49">
        <v>-3.7122812358455499E-2</v>
      </c>
      <c r="R15" s="594">
        <f t="shared" si="3"/>
        <v>9</v>
      </c>
    </row>
    <row r="16" spans="1:18" ht="27" customHeight="1">
      <c r="A16" s="63"/>
      <c r="B16" s="65"/>
      <c r="C16" s="64"/>
      <c r="D16" s="65"/>
      <c r="E16" s="63"/>
      <c r="F16" s="65"/>
      <c r="G16" s="64"/>
      <c r="H16" s="65"/>
      <c r="J16" s="45" t="s">
        <v>147</v>
      </c>
      <c r="K16" s="179">
        <v>2567.97310973304</v>
      </c>
      <c r="L16" s="594">
        <f t="shared" si="0"/>
        <v>3</v>
      </c>
      <c r="M16" s="49">
        <v>0.143814134548192</v>
      </c>
      <c r="N16" s="594">
        <f t="shared" si="1"/>
        <v>4</v>
      </c>
      <c r="O16" s="179">
        <v>117859.14731116701</v>
      </c>
      <c r="P16" s="594">
        <f t="shared" si="2"/>
        <v>4</v>
      </c>
      <c r="Q16" s="49">
        <v>-3.4520586048034402E-2</v>
      </c>
      <c r="R16" s="594">
        <f t="shared" si="3"/>
        <v>8</v>
      </c>
    </row>
    <row r="17" spans="1:18" ht="27" customHeight="1">
      <c r="A17" s="63"/>
      <c r="B17" s="65"/>
      <c r="C17" s="64"/>
      <c r="D17" s="65"/>
      <c r="E17" s="63"/>
      <c r="F17" s="65"/>
      <c r="G17" s="64"/>
      <c r="H17" s="65"/>
      <c r="J17" s="45" t="s">
        <v>107</v>
      </c>
      <c r="K17" s="179">
        <v>355.80386911386501</v>
      </c>
      <c r="L17" s="594">
        <f t="shared" si="0"/>
        <v>16</v>
      </c>
      <c r="M17" s="49">
        <v>0.17500793549969099</v>
      </c>
      <c r="N17" s="594">
        <f t="shared" si="1"/>
        <v>3</v>
      </c>
      <c r="O17" s="179">
        <v>6871.0309646517098</v>
      </c>
      <c r="P17" s="594">
        <f t="shared" si="2"/>
        <v>16</v>
      </c>
      <c r="Q17" s="49">
        <v>-5.68798598836232E-2</v>
      </c>
      <c r="R17" s="594">
        <f t="shared" si="3"/>
        <v>11</v>
      </c>
    </row>
    <row r="18" spans="1:18" ht="27" customHeight="1">
      <c r="A18" s="63"/>
      <c r="B18" s="65"/>
      <c r="C18" s="64"/>
      <c r="D18" s="65"/>
      <c r="E18" s="63"/>
      <c r="F18" s="65"/>
      <c r="G18" s="64"/>
      <c r="H18" s="65"/>
      <c r="J18" s="45" t="s">
        <v>109</v>
      </c>
      <c r="K18" s="179">
        <v>1026.5383165416699</v>
      </c>
      <c r="L18" s="594">
        <f t="shared" si="0"/>
        <v>12</v>
      </c>
      <c r="M18" s="49">
        <v>-2.5936687274344901E-2</v>
      </c>
      <c r="N18" s="594">
        <f t="shared" si="1"/>
        <v>15</v>
      </c>
      <c r="O18" s="179">
        <v>16243.678925733901</v>
      </c>
      <c r="P18" s="594">
        <f t="shared" si="2"/>
        <v>15</v>
      </c>
      <c r="Q18" s="49">
        <v>-4.3640300339238602E-2</v>
      </c>
      <c r="R18" s="594">
        <f t="shared" si="3"/>
        <v>10</v>
      </c>
    </row>
    <row r="19" spans="1:18" ht="27" customHeight="1">
      <c r="A19" s="63"/>
      <c r="B19" s="65"/>
      <c r="C19" s="64"/>
      <c r="D19" s="65"/>
      <c r="E19" s="63"/>
      <c r="F19" s="65"/>
      <c r="G19" s="64"/>
      <c r="H19" s="65"/>
      <c r="J19" s="45" t="s">
        <v>111</v>
      </c>
      <c r="K19" s="179">
        <v>712.31775324502303</v>
      </c>
      <c r="L19" s="594">
        <f t="shared" si="0"/>
        <v>13</v>
      </c>
      <c r="M19" s="49">
        <v>9.2267631041321296E-2</v>
      </c>
      <c r="N19" s="594">
        <f t="shared" si="1"/>
        <v>5</v>
      </c>
      <c r="O19" s="179">
        <v>21811.614853815001</v>
      </c>
      <c r="P19" s="594">
        <f t="shared" si="2"/>
        <v>13</v>
      </c>
      <c r="Q19" s="49">
        <v>0.29218994117173402</v>
      </c>
      <c r="R19" s="594">
        <f t="shared" si="3"/>
        <v>1</v>
      </c>
    </row>
    <row r="20" spans="1:18" ht="27" customHeight="1">
      <c r="A20" s="63"/>
      <c r="B20" s="65"/>
      <c r="C20" s="64"/>
      <c r="D20" s="65"/>
      <c r="E20" s="63"/>
      <c r="F20" s="65"/>
      <c r="G20" s="64"/>
      <c r="H20" s="65"/>
      <c r="J20" s="45" t="s">
        <v>112</v>
      </c>
      <c r="K20" s="179">
        <v>67.435851747685106</v>
      </c>
      <c r="L20" s="594">
        <f t="shared" si="0"/>
        <v>17</v>
      </c>
      <c r="M20" s="49">
        <v>-0.230601770329876</v>
      </c>
      <c r="N20" s="594">
        <f t="shared" si="1"/>
        <v>17</v>
      </c>
      <c r="O20" s="179">
        <v>2359.2840281931499</v>
      </c>
      <c r="P20" s="594">
        <f t="shared" si="2"/>
        <v>17</v>
      </c>
      <c r="Q20" s="49">
        <v>-0.139621688525806</v>
      </c>
      <c r="R20" s="594">
        <f t="shared" si="3"/>
        <v>15</v>
      </c>
    </row>
    <row r="21" spans="1:18" ht="27" customHeight="1"/>
    <row r="22" spans="1:18" ht="31.95" customHeight="1">
      <c r="A22" s="592"/>
      <c r="J22" s="758" t="s">
        <v>661</v>
      </c>
      <c r="K22" s="615"/>
      <c r="L22" s="615"/>
      <c r="M22" s="615"/>
      <c r="N22" s="615"/>
      <c r="O22" s="615"/>
      <c r="P22" s="615"/>
      <c r="Q22" s="615"/>
      <c r="R22" s="615"/>
    </row>
    <row r="23" spans="1:18" s="61" customFormat="1" ht="39" customHeight="1">
      <c r="A23" s="593"/>
      <c r="B23" s="593"/>
      <c r="C23" s="593"/>
      <c r="D23" s="593"/>
      <c r="E23" s="593"/>
      <c r="F23" s="593"/>
      <c r="G23" s="593"/>
      <c r="H23" s="593"/>
      <c r="J23" s="62" t="s">
        <v>114</v>
      </c>
      <c r="K23" s="62" t="s">
        <v>658</v>
      </c>
      <c r="L23" s="62" t="s">
        <v>123</v>
      </c>
      <c r="M23" s="62" t="s">
        <v>659</v>
      </c>
      <c r="N23" s="62" t="s">
        <v>126</v>
      </c>
      <c r="O23" s="62" t="s">
        <v>660</v>
      </c>
      <c r="P23" s="62" t="s">
        <v>123</v>
      </c>
      <c r="Q23" s="62" t="s">
        <v>659</v>
      </c>
      <c r="R23" s="62" t="s">
        <v>126</v>
      </c>
    </row>
    <row r="24" spans="1:18" ht="27" customHeight="1">
      <c r="A24" s="63"/>
      <c r="B24" s="520"/>
      <c r="C24" s="64"/>
      <c r="D24" s="520"/>
      <c r="E24" s="63"/>
      <c r="F24" s="520"/>
      <c r="G24" s="64"/>
      <c r="H24" s="520"/>
      <c r="J24" s="45" t="s">
        <v>80</v>
      </c>
      <c r="K24" s="179">
        <f>SUM(K25:K41)</f>
        <v>4028.3213000000001</v>
      </c>
      <c r="L24" s="567"/>
      <c r="M24" s="49">
        <v>1.6224285717276521E-2</v>
      </c>
      <c r="N24" s="567"/>
      <c r="O24" s="179">
        <f>SUM(O25:O41)</f>
        <v>154070.59411999997</v>
      </c>
      <c r="P24" s="567"/>
      <c r="Q24" s="49">
        <v>-2.1033267767701761E-2</v>
      </c>
      <c r="R24" s="567"/>
    </row>
    <row r="25" spans="1:18" ht="27" customHeight="1">
      <c r="A25" s="63"/>
      <c r="B25" s="520"/>
      <c r="C25" s="64"/>
      <c r="D25" s="520"/>
      <c r="E25" s="63"/>
      <c r="F25" s="520"/>
      <c r="G25" s="64"/>
      <c r="H25" s="520"/>
      <c r="J25" s="45" t="s">
        <v>127</v>
      </c>
      <c r="K25" s="179">
        <v>366.82699999999983</v>
      </c>
      <c r="L25" s="594">
        <v>5</v>
      </c>
      <c r="M25" s="49">
        <v>-8.2387448925216322E-3</v>
      </c>
      <c r="N25" s="594">
        <v>10</v>
      </c>
      <c r="O25" s="179">
        <v>19940.427599999999</v>
      </c>
      <c r="P25" s="594">
        <v>2</v>
      </c>
      <c r="Q25" s="49">
        <v>2.372844346357339E-2</v>
      </c>
      <c r="R25" s="594">
        <v>5</v>
      </c>
    </row>
    <row r="26" spans="1:18" ht="27" customHeight="1">
      <c r="A26" s="63"/>
      <c r="B26" s="520"/>
      <c r="C26" s="64"/>
      <c r="D26" s="520"/>
      <c r="E26" s="63"/>
      <c r="F26" s="520"/>
      <c r="G26" s="64"/>
      <c r="H26" s="520"/>
      <c r="J26" s="45" t="s">
        <v>128</v>
      </c>
      <c r="K26" s="179">
        <v>251.1855127726181</v>
      </c>
      <c r="L26" s="594">
        <v>9</v>
      </c>
      <c r="M26" s="49">
        <v>0.1040015620986616</v>
      </c>
      <c r="N26" s="594">
        <v>5</v>
      </c>
      <c r="O26" s="179">
        <v>5586.2005005489327</v>
      </c>
      <c r="P26" s="594">
        <v>11</v>
      </c>
      <c r="Q26" s="49">
        <v>-0.11006170505165171</v>
      </c>
      <c r="R26" s="594">
        <v>14</v>
      </c>
    </row>
    <row r="27" spans="1:18" ht="27" customHeight="1">
      <c r="A27" s="63"/>
      <c r="B27" s="520"/>
      <c r="C27" s="64"/>
      <c r="D27" s="520"/>
      <c r="E27" s="63"/>
      <c r="F27" s="520"/>
      <c r="G27" s="64"/>
      <c r="H27" s="520"/>
      <c r="J27" s="45" t="s">
        <v>129</v>
      </c>
      <c r="K27" s="179">
        <v>191.62075314630701</v>
      </c>
      <c r="L27" s="594">
        <v>10</v>
      </c>
      <c r="M27" s="49">
        <v>8.1933058120329694E-2</v>
      </c>
      <c r="N27" s="594">
        <v>6</v>
      </c>
      <c r="O27" s="179">
        <v>8247.5900132591905</v>
      </c>
      <c r="P27" s="594">
        <v>9</v>
      </c>
      <c r="Q27" s="49">
        <v>-2.3021183430168009E-2</v>
      </c>
      <c r="R27" s="594">
        <v>8</v>
      </c>
    </row>
    <row r="28" spans="1:18" ht="27" customHeight="1">
      <c r="A28" s="63"/>
      <c r="B28" s="520"/>
      <c r="C28" s="64"/>
      <c r="D28" s="520"/>
      <c r="E28" s="63"/>
      <c r="F28" s="520"/>
      <c r="G28" s="64"/>
      <c r="H28" s="520"/>
      <c r="J28" s="45" t="s">
        <v>130</v>
      </c>
      <c r="K28" s="179">
        <v>388.71079846800689</v>
      </c>
      <c r="L28" s="594">
        <v>4</v>
      </c>
      <c r="M28" s="49">
        <v>-0.1134982653778122</v>
      </c>
      <c r="N28" s="594">
        <v>15</v>
      </c>
      <c r="O28" s="179">
        <v>20527.35256537114</v>
      </c>
      <c r="P28" s="594">
        <v>1</v>
      </c>
      <c r="Q28" s="49">
        <v>6.2105287020933542E-2</v>
      </c>
      <c r="R28" s="594">
        <v>3</v>
      </c>
    </row>
    <row r="29" spans="1:18" ht="27" customHeight="1">
      <c r="A29" s="63"/>
      <c r="B29" s="520"/>
      <c r="C29" s="64"/>
      <c r="D29" s="520"/>
      <c r="E29" s="63"/>
      <c r="F29" s="520"/>
      <c r="G29" s="64"/>
      <c r="H29" s="520"/>
      <c r="J29" s="45" t="s">
        <v>131</v>
      </c>
      <c r="K29" s="179">
        <v>400.85741044807298</v>
      </c>
      <c r="L29" s="594">
        <v>3</v>
      </c>
      <c r="M29" s="49">
        <v>-6.2904982843594581E-2</v>
      </c>
      <c r="N29" s="594">
        <v>13</v>
      </c>
      <c r="O29" s="179">
        <v>16942.969489818101</v>
      </c>
      <c r="P29" s="594">
        <v>4</v>
      </c>
      <c r="Q29" s="49">
        <v>-6.3516397721222528E-2</v>
      </c>
      <c r="R29" s="594">
        <v>11</v>
      </c>
    </row>
    <row r="30" spans="1:18" ht="27" customHeight="1">
      <c r="A30" s="63"/>
      <c r="B30" s="520"/>
      <c r="C30" s="64"/>
      <c r="D30" s="520"/>
      <c r="E30" s="63"/>
      <c r="F30" s="520"/>
      <c r="G30" s="64"/>
      <c r="H30" s="520"/>
      <c r="J30" s="45" t="s">
        <v>132</v>
      </c>
      <c r="K30" s="179">
        <v>65.529410029126623</v>
      </c>
      <c r="L30" s="594">
        <v>15</v>
      </c>
      <c r="M30" s="49">
        <v>-0.1331830416636276</v>
      </c>
      <c r="N30" s="594">
        <v>16</v>
      </c>
      <c r="O30" s="179">
        <v>2526.25725945879</v>
      </c>
      <c r="P30" s="594">
        <v>14</v>
      </c>
      <c r="Q30" s="49">
        <v>-2.6114078310594761E-2</v>
      </c>
      <c r="R30" s="594">
        <v>9</v>
      </c>
    </row>
    <row r="31" spans="1:18" ht="27" customHeight="1">
      <c r="A31" s="63"/>
      <c r="B31" s="520"/>
      <c r="C31" s="64"/>
      <c r="D31" s="520"/>
      <c r="E31" s="63"/>
      <c r="F31" s="520"/>
      <c r="G31" s="64"/>
      <c r="H31" s="520"/>
      <c r="J31" s="45" t="s">
        <v>133</v>
      </c>
      <c r="K31" s="179">
        <v>90.595120518948875</v>
      </c>
      <c r="L31" s="594">
        <v>14</v>
      </c>
      <c r="M31" s="49">
        <v>-4.2747536024681732E-2</v>
      </c>
      <c r="N31" s="594">
        <v>12</v>
      </c>
      <c r="O31" s="179">
        <v>3574.2483148636588</v>
      </c>
      <c r="P31" s="594">
        <v>12</v>
      </c>
      <c r="Q31" s="49">
        <v>-0.1701158041523152</v>
      </c>
      <c r="R31" s="594">
        <v>16</v>
      </c>
    </row>
    <row r="32" spans="1:18" ht="27" customHeight="1">
      <c r="A32" s="63"/>
      <c r="B32" s="520"/>
      <c r="C32" s="64"/>
      <c r="D32" s="520"/>
      <c r="E32" s="63"/>
      <c r="F32" s="520"/>
      <c r="G32" s="64"/>
      <c r="H32" s="520"/>
      <c r="J32" s="45" t="s">
        <v>134</v>
      </c>
      <c r="K32" s="179">
        <v>348.33638646587298</v>
      </c>
      <c r="L32" s="594">
        <v>6</v>
      </c>
      <c r="M32" s="49">
        <v>6.3472782902833647E-2</v>
      </c>
      <c r="N32" s="594">
        <v>7</v>
      </c>
      <c r="O32" s="179">
        <v>8358.705687360105</v>
      </c>
      <c r="P32" s="594">
        <v>8</v>
      </c>
      <c r="Q32" s="49">
        <v>5.2832056882021083E-2</v>
      </c>
      <c r="R32" s="594">
        <v>4</v>
      </c>
    </row>
    <row r="33" spans="1:18" ht="27" customHeight="1">
      <c r="A33" s="63"/>
      <c r="B33" s="520"/>
      <c r="C33" s="64"/>
      <c r="D33" s="520"/>
      <c r="E33" s="63"/>
      <c r="F33" s="520"/>
      <c r="G33" s="64"/>
      <c r="H33" s="520"/>
      <c r="J33" s="45" t="s">
        <v>135</v>
      </c>
      <c r="K33" s="179">
        <v>287.42159869766613</v>
      </c>
      <c r="L33" s="594">
        <v>8</v>
      </c>
      <c r="M33" s="49">
        <v>-4.7958739375717494E-3</v>
      </c>
      <c r="N33" s="594">
        <v>9</v>
      </c>
      <c r="O33" s="179">
        <v>11042.994807743249</v>
      </c>
      <c r="P33" s="594">
        <v>6</v>
      </c>
      <c r="Q33" s="49">
        <v>-0.12573150933189861</v>
      </c>
      <c r="R33" s="594">
        <v>15</v>
      </c>
    </row>
    <row r="34" spans="1:18" ht="27" customHeight="1">
      <c r="A34" s="63"/>
      <c r="B34" s="520"/>
      <c r="C34" s="64"/>
      <c r="D34" s="520"/>
      <c r="E34" s="63"/>
      <c r="F34" s="520"/>
      <c r="G34" s="64"/>
      <c r="H34" s="520"/>
      <c r="J34" s="45" t="s">
        <v>136</v>
      </c>
      <c r="K34" s="179">
        <v>424.52813498191199</v>
      </c>
      <c r="L34" s="594">
        <v>1</v>
      </c>
      <c r="M34" s="49">
        <v>3.3554879453925317E-2</v>
      </c>
      <c r="N34" s="594">
        <v>8</v>
      </c>
      <c r="O34" s="179">
        <v>14680.582588807911</v>
      </c>
      <c r="P34" s="594">
        <v>5</v>
      </c>
      <c r="Q34" s="49">
        <v>2.2313407899382302E-2</v>
      </c>
      <c r="R34" s="594">
        <v>6</v>
      </c>
    </row>
    <row r="35" spans="1:18" ht="27" customHeight="1">
      <c r="A35" s="63"/>
      <c r="B35" s="520"/>
      <c r="C35" s="64"/>
      <c r="D35" s="520"/>
      <c r="E35" s="63"/>
      <c r="F35" s="520"/>
      <c r="G35" s="64"/>
      <c r="H35" s="520"/>
      <c r="J35" s="45" t="s">
        <v>137</v>
      </c>
      <c r="K35" s="179">
        <v>303.72576914923201</v>
      </c>
      <c r="L35" s="594">
        <v>7</v>
      </c>
      <c r="M35" s="49">
        <v>0.21331425317230621</v>
      </c>
      <c r="N35" s="594">
        <v>1</v>
      </c>
      <c r="O35" s="179">
        <v>10111.34016698141</v>
      </c>
      <c r="P35" s="594">
        <v>7</v>
      </c>
      <c r="Q35" s="49">
        <v>7.6176855128458074E-3</v>
      </c>
      <c r="R35" s="594">
        <v>7</v>
      </c>
    </row>
    <row r="36" spans="1:18" ht="27" customHeight="1">
      <c r="A36" s="63"/>
      <c r="B36" s="520"/>
      <c r="C36" s="64"/>
      <c r="D36" s="520"/>
      <c r="E36" s="63"/>
      <c r="F36" s="520"/>
      <c r="G36" s="64"/>
      <c r="H36" s="520"/>
      <c r="J36" s="45" t="s">
        <v>138</v>
      </c>
      <c r="K36" s="179">
        <v>167.4745473768692</v>
      </c>
      <c r="L36" s="594">
        <v>11</v>
      </c>
      <c r="M36" s="49">
        <v>-9.4722051044106026E-3</v>
      </c>
      <c r="N36" s="594">
        <v>11</v>
      </c>
      <c r="O36" s="179">
        <v>7250.789870271642</v>
      </c>
      <c r="P36" s="594">
        <v>10</v>
      </c>
      <c r="Q36" s="49">
        <v>-3.4913272100283499E-2</v>
      </c>
      <c r="R36" s="594">
        <v>10</v>
      </c>
    </row>
    <row r="37" spans="1:18" ht="27" customHeight="1">
      <c r="A37" s="63"/>
      <c r="B37" s="520"/>
      <c r="C37" s="64"/>
      <c r="D37" s="520"/>
      <c r="E37" s="63"/>
      <c r="F37" s="520"/>
      <c r="G37" s="64"/>
      <c r="H37" s="520"/>
      <c r="J37" s="45" t="s">
        <v>147</v>
      </c>
      <c r="K37" s="179">
        <v>422.43605788500099</v>
      </c>
      <c r="L37" s="594">
        <v>2</v>
      </c>
      <c r="M37" s="49">
        <v>0.121704699233526</v>
      </c>
      <c r="N37" s="594">
        <v>4</v>
      </c>
      <c r="O37" s="179">
        <v>18311.987475213438</v>
      </c>
      <c r="P37" s="594">
        <v>3</v>
      </c>
      <c r="Q37" s="49">
        <v>-6.9411964489255906E-2</v>
      </c>
      <c r="R37" s="594">
        <v>12</v>
      </c>
    </row>
    <row r="38" spans="1:18" ht="27" customHeight="1">
      <c r="A38" s="63"/>
      <c r="B38" s="520"/>
      <c r="C38" s="64"/>
      <c r="D38" s="520"/>
      <c r="E38" s="63"/>
      <c r="F38" s="520"/>
      <c r="G38" s="64"/>
      <c r="H38" s="520"/>
      <c r="J38" s="45" t="s">
        <v>107</v>
      </c>
      <c r="K38" s="179">
        <v>51.944527293503313</v>
      </c>
      <c r="L38" s="594">
        <v>16</v>
      </c>
      <c r="M38" s="49">
        <v>0.15925405766473191</v>
      </c>
      <c r="N38" s="594">
        <v>2</v>
      </c>
      <c r="O38" s="179">
        <v>1029.587128822199</v>
      </c>
      <c r="P38" s="594">
        <v>16</v>
      </c>
      <c r="Q38" s="49">
        <v>0.21909334738037911</v>
      </c>
      <c r="R38" s="594">
        <v>2</v>
      </c>
    </row>
    <row r="39" spans="1:18" ht="27" customHeight="1">
      <c r="A39" s="63"/>
      <c r="B39" s="520"/>
      <c r="C39" s="64"/>
      <c r="D39" s="520"/>
      <c r="E39" s="63"/>
      <c r="F39" s="520"/>
      <c r="G39" s="64"/>
      <c r="H39" s="520"/>
      <c r="J39" s="45" t="s">
        <v>109</v>
      </c>
      <c r="K39" s="179">
        <v>160.55932643866541</v>
      </c>
      <c r="L39" s="594">
        <v>12</v>
      </c>
      <c r="M39" s="49">
        <v>-8.1626944296445791E-2</v>
      </c>
      <c r="N39" s="594">
        <v>14</v>
      </c>
      <c r="O39" s="179">
        <v>2471.5392065856258</v>
      </c>
      <c r="P39" s="594">
        <v>15</v>
      </c>
      <c r="Q39" s="49">
        <v>-9.9086506693189413E-2</v>
      </c>
      <c r="R39" s="594">
        <v>13</v>
      </c>
    </row>
    <row r="40" spans="1:18" ht="27" customHeight="1">
      <c r="A40" s="63"/>
      <c r="B40" s="520"/>
      <c r="C40" s="64"/>
      <c r="D40" s="520"/>
      <c r="E40" s="63"/>
      <c r="F40" s="520"/>
      <c r="G40" s="64"/>
      <c r="H40" s="520"/>
      <c r="J40" s="45" t="s">
        <v>111</v>
      </c>
      <c r="K40" s="179">
        <v>98.409524997827589</v>
      </c>
      <c r="L40" s="594">
        <v>13</v>
      </c>
      <c r="M40" s="49">
        <v>0.14149755285501661</v>
      </c>
      <c r="N40" s="594">
        <v>3</v>
      </c>
      <c r="O40" s="179">
        <v>3175.1371000036729</v>
      </c>
      <c r="P40" s="594">
        <v>13</v>
      </c>
      <c r="Q40" s="49">
        <v>0.29657132197104308</v>
      </c>
      <c r="R40" s="594">
        <v>1</v>
      </c>
    </row>
    <row r="41" spans="1:18" ht="27" customHeight="1">
      <c r="A41" s="63"/>
      <c r="B41" s="520"/>
      <c r="C41" s="64"/>
      <c r="D41" s="520"/>
      <c r="E41" s="63"/>
      <c r="F41" s="520"/>
      <c r="G41" s="64"/>
      <c r="H41" s="520"/>
      <c r="J41" s="45" t="s">
        <v>112</v>
      </c>
      <c r="K41" s="179">
        <v>8.1594213303700585</v>
      </c>
      <c r="L41" s="594">
        <v>17</v>
      </c>
      <c r="M41" s="49">
        <v>-0.66096043998881737</v>
      </c>
      <c r="N41" s="594">
        <v>17</v>
      </c>
      <c r="O41" s="179">
        <v>292.88434489092799</v>
      </c>
      <c r="P41" s="594">
        <v>17</v>
      </c>
      <c r="Q41" s="49">
        <v>-0.56306460893250865</v>
      </c>
      <c r="R41" s="594">
        <v>17</v>
      </c>
    </row>
  </sheetData>
  <autoFilter ref="J1:R20" xr:uid="{00000000-0009-0000-0000-00000D000000}"/>
  <mergeCells count="2">
    <mergeCell ref="J1:R1"/>
    <mergeCell ref="J22:R22"/>
  </mergeCells>
  <phoneticPr fontId="51" type="noConversion"/>
  <pageMargins left="0.75" right="0.75" top="1" bottom="1" header="0.5" footer="0.5"/>
  <pageSetup paperSize="8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6"/>
  <sheetViews>
    <sheetView workbookViewId="0">
      <selection activeCell="K16" sqref="K16"/>
    </sheetView>
  </sheetViews>
  <sheetFormatPr defaultColWidth="8.88671875" defaultRowHeight="14.4"/>
  <cols>
    <col min="1" max="1" width="18" style="10" customWidth="1"/>
    <col min="2" max="2" width="12" style="10" customWidth="1"/>
    <col min="3" max="3" width="7" style="10" customWidth="1"/>
    <col min="4" max="4" width="16" style="10" bestFit="1" customWidth="1"/>
    <col min="5" max="5" width="22.109375" style="10" customWidth="1"/>
    <col min="6" max="6" width="12" style="10" customWidth="1"/>
    <col min="7" max="7" width="7" style="10" customWidth="1"/>
    <col min="8" max="8" width="12" style="10" customWidth="1"/>
  </cols>
  <sheetData>
    <row r="1" spans="1:8" ht="40.049999999999997" customHeight="1">
      <c r="A1" s="713" t="s">
        <v>662</v>
      </c>
      <c r="B1" s="615"/>
      <c r="C1" s="615"/>
      <c r="D1" s="615"/>
      <c r="E1" s="615"/>
      <c r="F1" s="615"/>
      <c r="G1" s="615"/>
      <c r="H1" s="615"/>
    </row>
    <row r="2" spans="1:8" ht="36" customHeight="1">
      <c r="A2" s="56" t="s">
        <v>436</v>
      </c>
      <c r="B2" s="57" t="s">
        <v>663</v>
      </c>
      <c r="C2" s="56" t="s">
        <v>12</v>
      </c>
      <c r="D2" s="56" t="s">
        <v>664</v>
      </c>
      <c r="E2" s="58" t="s">
        <v>665</v>
      </c>
      <c r="F2" s="57" t="s">
        <v>11</v>
      </c>
      <c r="G2" s="56" t="s">
        <v>12</v>
      </c>
      <c r="H2" s="56" t="s">
        <v>666</v>
      </c>
    </row>
    <row r="3" spans="1:8" ht="30" customHeight="1">
      <c r="A3" s="59" t="s">
        <v>428</v>
      </c>
      <c r="B3" s="112">
        <v>27524.490600000001</v>
      </c>
      <c r="C3" s="19">
        <v>6.8240671031958702E-2</v>
      </c>
      <c r="D3" s="19"/>
      <c r="E3" s="59" t="s">
        <v>667</v>
      </c>
      <c r="F3" s="112">
        <v>1071129.79339</v>
      </c>
      <c r="G3" s="19">
        <v>-2.82583716939536E-2</v>
      </c>
      <c r="H3" s="42"/>
    </row>
    <row r="4" spans="1:8" ht="28.05" customHeight="1">
      <c r="A4" s="60" t="s">
        <v>668</v>
      </c>
      <c r="B4" s="112">
        <v>11204.5406</v>
      </c>
      <c r="C4" s="19">
        <v>-8.65611899554036E-2</v>
      </c>
      <c r="D4" s="19">
        <f>B4/B$3</f>
        <v>0.40707531204955344</v>
      </c>
      <c r="E4" s="60" t="s">
        <v>668</v>
      </c>
      <c r="F4" s="112">
        <v>787874.24338999996</v>
      </c>
      <c r="G4" s="19">
        <v>-1.86437896620976E-2</v>
      </c>
      <c r="H4" s="19">
        <f>F4/F$3</f>
        <v>0.7355544101676702</v>
      </c>
    </row>
    <row r="5" spans="1:8" ht="33" customHeight="1">
      <c r="A5" s="60" t="s">
        <v>669</v>
      </c>
      <c r="B5" s="112">
        <v>10194.09</v>
      </c>
      <c r="C5" s="19">
        <v>0.141725475350752</v>
      </c>
      <c r="D5" s="19">
        <f>B5/B$3</f>
        <v>0.37036434745135666</v>
      </c>
      <c r="E5" s="60" t="s">
        <v>669</v>
      </c>
      <c r="F5" s="112">
        <v>199896.09</v>
      </c>
      <c r="G5" s="19">
        <v>-0.11065975877364199</v>
      </c>
      <c r="H5" s="19">
        <f>F5/F$3</f>
        <v>0.18662172524148762</v>
      </c>
    </row>
    <row r="6" spans="1:8" ht="30" customHeight="1">
      <c r="A6" s="60" t="s">
        <v>670</v>
      </c>
      <c r="B6" s="112">
        <v>3640.95</v>
      </c>
      <c r="C6" s="19">
        <v>0.135745434808377</v>
      </c>
      <c r="D6" s="19">
        <f>B6/B$3</f>
        <v>0.13228037724338484</v>
      </c>
      <c r="E6" s="60" t="s">
        <v>670</v>
      </c>
      <c r="F6" s="112">
        <v>49554.85</v>
      </c>
      <c r="G6" s="19">
        <v>-5.6200744642820502E-2</v>
      </c>
      <c r="H6" s="19">
        <f>F6/F$3</f>
        <v>4.6264094515721312E-2</v>
      </c>
    </row>
    <row r="7" spans="1:8" ht="36" customHeight="1">
      <c r="A7" s="60" t="s">
        <v>671</v>
      </c>
      <c r="B7" s="112">
        <v>2484.91</v>
      </c>
      <c r="C7" s="19">
        <v>0.81990024974183595</v>
      </c>
      <c r="D7" s="19">
        <f>B7/B$3</f>
        <v>9.0279963255705073E-2</v>
      </c>
      <c r="E7" s="60" t="s">
        <v>671</v>
      </c>
      <c r="F7" s="112">
        <v>33804.61</v>
      </c>
      <c r="G7" s="19">
        <v>0.52537966846919704</v>
      </c>
      <c r="H7" s="19">
        <f>F7/F$3</f>
        <v>3.1559770075120758E-2</v>
      </c>
    </row>
    <row r="10" spans="1:8" ht="40.049999999999997" customHeight="1">
      <c r="A10" s="713" t="s">
        <v>672</v>
      </c>
      <c r="B10" s="615"/>
      <c r="C10" s="615"/>
      <c r="D10" s="615"/>
      <c r="E10" s="615"/>
      <c r="F10" s="615"/>
      <c r="G10" s="615"/>
      <c r="H10" s="615"/>
    </row>
    <row r="11" spans="1:8" ht="36" customHeight="1">
      <c r="A11" s="56" t="s">
        <v>436</v>
      </c>
      <c r="B11" s="106" t="s">
        <v>658</v>
      </c>
      <c r="C11" s="56" t="s">
        <v>12</v>
      </c>
      <c r="D11" s="56" t="s">
        <v>664</v>
      </c>
      <c r="E11" s="58" t="s">
        <v>665</v>
      </c>
      <c r="F11" s="106" t="s">
        <v>660</v>
      </c>
      <c r="G11" s="56" t="s">
        <v>12</v>
      </c>
      <c r="H11" s="56" t="s">
        <v>666</v>
      </c>
    </row>
    <row r="12" spans="1:8" ht="30" customHeight="1">
      <c r="A12" s="59" t="s">
        <v>428</v>
      </c>
      <c r="B12" s="112">
        <v>4028.3213000000001</v>
      </c>
      <c r="C12" s="19">
        <v>1.6224285717276521E-2</v>
      </c>
      <c r="D12" s="19"/>
      <c r="E12" s="59" t="s">
        <v>667</v>
      </c>
      <c r="F12" s="112">
        <v>154070.59411999999</v>
      </c>
      <c r="G12" s="19">
        <v>-2.1033267767701761E-2</v>
      </c>
      <c r="H12" s="42"/>
    </row>
    <row r="13" spans="1:8" ht="28.05" customHeight="1">
      <c r="A13" s="60" t="s">
        <v>668</v>
      </c>
      <c r="B13" s="112">
        <v>1631.2012999999999</v>
      </c>
      <c r="C13" s="19">
        <v>-8.4565804104085096E-2</v>
      </c>
      <c r="D13" s="19">
        <f>B13/B$12</f>
        <v>0.40493326587429856</v>
      </c>
      <c r="E13" s="60" t="s">
        <v>668</v>
      </c>
      <c r="F13" s="112">
        <v>113731.31412</v>
      </c>
      <c r="G13" s="19">
        <v>-1.6656665553082539E-2</v>
      </c>
      <c r="H13" s="19">
        <f>F13/F$12</f>
        <v>0.73817664408705275</v>
      </c>
    </row>
    <row r="14" spans="1:8" ht="33" customHeight="1">
      <c r="A14" s="60" t="s">
        <v>669</v>
      </c>
      <c r="B14" s="112">
        <v>1466.66</v>
      </c>
      <c r="C14" s="19">
        <v>9.1070047015413547E-2</v>
      </c>
      <c r="D14" s="19">
        <f>B14/B$12</f>
        <v>0.36408714468729197</v>
      </c>
      <c r="E14" s="60" t="s">
        <v>669</v>
      </c>
      <c r="F14" s="112">
        <v>27882.399999999991</v>
      </c>
      <c r="G14" s="19">
        <v>-7.9481331718712855E-2</v>
      </c>
      <c r="H14" s="19">
        <f>F14/F$12</f>
        <v>0.18097158746777728</v>
      </c>
    </row>
    <row r="15" spans="1:8" ht="30" customHeight="1">
      <c r="A15" s="60" t="s">
        <v>670</v>
      </c>
      <c r="B15" s="112">
        <v>508.99999999999989</v>
      </c>
      <c r="C15" s="19">
        <v>-0.1020710581095864</v>
      </c>
      <c r="D15" s="19">
        <f>B15/B$12</f>
        <v>0.12635536296471681</v>
      </c>
      <c r="E15" s="60" t="s">
        <v>670</v>
      </c>
      <c r="F15" s="112">
        <v>6814.4699999999993</v>
      </c>
      <c r="G15" s="19">
        <v>-0.119006125419846</v>
      </c>
      <c r="H15" s="19">
        <f>F15/F$12</f>
        <v>4.4229530228801842E-2</v>
      </c>
    </row>
    <row r="16" spans="1:8" ht="36" customHeight="1">
      <c r="A16" s="60" t="s">
        <v>671</v>
      </c>
      <c r="B16" s="112">
        <v>421.46</v>
      </c>
      <c r="C16" s="19">
        <v>0.5550881853737708</v>
      </c>
      <c r="D16" s="19">
        <f>B16/B$12</f>
        <v>0.10462422647369264</v>
      </c>
      <c r="E16" s="60" t="s">
        <v>671</v>
      </c>
      <c r="F16" s="112">
        <v>5642.4099999999926</v>
      </c>
      <c r="G16" s="19">
        <v>0.5257261680069647</v>
      </c>
      <c r="H16" s="19">
        <f>F16/F$12</f>
        <v>3.6622238216368036E-2</v>
      </c>
    </row>
  </sheetData>
  <mergeCells count="2">
    <mergeCell ref="A1:H1"/>
    <mergeCell ref="A10:H10"/>
  </mergeCells>
  <phoneticPr fontId="51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6"/>
  <sheetViews>
    <sheetView workbookViewId="0">
      <selection activeCell="S31" sqref="S31"/>
    </sheetView>
  </sheetViews>
  <sheetFormatPr defaultColWidth="8.88671875" defaultRowHeight="14.4"/>
  <cols>
    <col min="1" max="1" width="24" style="10" customWidth="1"/>
    <col min="2" max="2" width="22" style="10" customWidth="1"/>
    <col min="3" max="3" width="7" style="10" customWidth="1"/>
    <col min="4" max="4" width="28" style="10" customWidth="1"/>
    <col min="5" max="5" width="7" style="10" customWidth="1"/>
    <col min="6" max="8" width="11" style="10" customWidth="1"/>
    <col min="9" max="9" width="11.88671875" style="10" customWidth="1"/>
    <col min="10" max="10" width="11.44140625" style="10" customWidth="1"/>
    <col min="11" max="11" width="11.88671875" style="10" customWidth="1"/>
    <col min="12" max="12" width="12" style="10" customWidth="1"/>
    <col min="13" max="13" width="11" style="10" customWidth="1"/>
  </cols>
  <sheetData>
    <row r="1" spans="1:13" ht="20.399999999999999" customHeight="1">
      <c r="A1" s="708" t="s">
        <v>423</v>
      </c>
      <c r="B1" s="615"/>
      <c r="C1" s="615"/>
      <c r="D1" s="615"/>
      <c r="E1" s="615"/>
    </row>
    <row r="2" spans="1:13" ht="54" customHeight="1">
      <c r="A2" s="41" t="s">
        <v>425</v>
      </c>
      <c r="B2" s="38" t="s">
        <v>426</v>
      </c>
      <c r="C2" s="41" t="s">
        <v>12</v>
      </c>
      <c r="D2" s="38" t="s">
        <v>427</v>
      </c>
      <c r="E2" s="41" t="s">
        <v>12</v>
      </c>
    </row>
    <row r="3" spans="1:13" ht="40.950000000000003" customHeight="1">
      <c r="A3" s="47" t="s">
        <v>428</v>
      </c>
      <c r="B3" s="179">
        <f>B4+B5+B8+B9</f>
        <v>406134.84</v>
      </c>
      <c r="C3" s="49">
        <v>-6.5608693815326496E-2</v>
      </c>
      <c r="D3" s="179">
        <f>D4+D5+D8+D9</f>
        <v>1480329.8400000003</v>
      </c>
      <c r="E3" s="49">
        <v>-5.2858316655373203E-2</v>
      </c>
      <c r="G3" s="113">
        <f>G4+G6+G7+G8+G9</f>
        <v>406134.84</v>
      </c>
      <c r="H3" s="50">
        <f>G3/K3-1</f>
        <v>-6.5458756648111738E-2</v>
      </c>
      <c r="I3" s="113">
        <f>I4+I6+I7+I8+I9</f>
        <v>2523638.75</v>
      </c>
      <c r="J3" s="50">
        <f>I3/L3-1</f>
        <v>-5.2775163632679756E-2</v>
      </c>
      <c r="K3" s="113">
        <f>K4+K6+K7+K8+K9</f>
        <v>434582.04</v>
      </c>
      <c r="L3" s="113">
        <f>L4+L6+L7+L8+L9</f>
        <v>2664244.6999999997</v>
      </c>
    </row>
    <row r="4" spans="1:13" ht="39" customHeight="1">
      <c r="A4" s="47" t="s">
        <v>429</v>
      </c>
      <c r="B4" s="179">
        <v>157305.76999999999</v>
      </c>
      <c r="C4" s="49">
        <v>-0.102153029976829</v>
      </c>
      <c r="D4" s="179">
        <v>796652.14</v>
      </c>
      <c r="E4" s="49">
        <v>-0.100759611989284</v>
      </c>
      <c r="G4" s="112">
        <v>157305.76999999999</v>
      </c>
      <c r="H4" s="19">
        <v>-0.102153029976829</v>
      </c>
      <c r="I4" s="112">
        <v>796652.14</v>
      </c>
      <c r="J4" s="19">
        <v>-0.100759611989284</v>
      </c>
      <c r="K4" s="112">
        <v>175203.32</v>
      </c>
      <c r="L4" s="112">
        <v>885916.77</v>
      </c>
    </row>
    <row r="5" spans="1:13" ht="39" customHeight="1">
      <c r="A5" s="47" t="s">
        <v>430</v>
      </c>
      <c r="B5" s="525">
        <f>B6+B7</f>
        <v>103446.69</v>
      </c>
      <c r="C5" s="52">
        <v>-7.2313690505335898E-2</v>
      </c>
      <c r="D5" s="525">
        <f>SUM(D6:D7)</f>
        <v>534518.27</v>
      </c>
      <c r="E5" s="49">
        <v>-7.02668634259139E-2</v>
      </c>
      <c r="G5" s="113">
        <f>G6+G7</f>
        <v>103446.69</v>
      </c>
      <c r="H5" s="50">
        <f>G5/K5-1</f>
        <v>-7.231369050533587E-2</v>
      </c>
      <c r="I5" s="113">
        <f>I6+I7</f>
        <v>534518.27</v>
      </c>
      <c r="J5" s="50">
        <f>I5/L5-1</f>
        <v>-7.0266863425913928E-2</v>
      </c>
      <c r="K5" s="113">
        <f>K6+K7</f>
        <v>111510.42000000001</v>
      </c>
      <c r="L5" s="113">
        <f>L6+L7</f>
        <v>574915.80000000005</v>
      </c>
    </row>
    <row r="6" spans="1:13" ht="51" customHeight="1">
      <c r="A6" s="47" t="s">
        <v>431</v>
      </c>
      <c r="B6" s="179">
        <v>71065.37</v>
      </c>
      <c r="C6" s="49">
        <v>-9.1289131329870696E-2</v>
      </c>
      <c r="D6" s="179">
        <v>367362.56</v>
      </c>
      <c r="E6" s="49">
        <v>-8.8603153149130101E-2</v>
      </c>
      <c r="G6" s="112">
        <v>71065.37</v>
      </c>
      <c r="H6" s="19">
        <v>-9.1289131329870696E-2</v>
      </c>
      <c r="I6" s="112">
        <v>367362.56</v>
      </c>
      <c r="J6" s="19">
        <v>-8.8603153149130101E-2</v>
      </c>
      <c r="K6" s="112">
        <v>78204.600000000006</v>
      </c>
      <c r="L6" s="112">
        <v>403076.4</v>
      </c>
    </row>
    <row r="7" spans="1:13" ht="37.049999999999997" customHeight="1">
      <c r="A7" s="47" t="s">
        <v>432</v>
      </c>
      <c r="B7" s="179">
        <v>32381.32</v>
      </c>
      <c r="C7" s="49">
        <v>-2.77579113800526E-2</v>
      </c>
      <c r="D7" s="179">
        <v>167155.71</v>
      </c>
      <c r="E7" s="49">
        <v>-2.7256205503510801E-2</v>
      </c>
      <c r="G7" s="109">
        <v>32381.32</v>
      </c>
      <c r="H7" s="53">
        <v>-2.77579113800526E-2</v>
      </c>
      <c r="I7" s="109">
        <v>167155.71</v>
      </c>
      <c r="J7" s="53">
        <v>-2.7256205503510801E-2</v>
      </c>
      <c r="K7" s="109">
        <v>33305.82</v>
      </c>
      <c r="L7" s="109">
        <v>171839.4</v>
      </c>
    </row>
    <row r="8" spans="1:13" ht="39" customHeight="1">
      <c r="A8" s="47" t="s">
        <v>433</v>
      </c>
      <c r="B8" s="179">
        <v>144824.79</v>
      </c>
      <c r="C8" s="49">
        <v>-1.6560980913004699E-2</v>
      </c>
      <c r="D8" s="179">
        <v>147263.62</v>
      </c>
      <c r="E8" s="49">
        <v>-8.9762552607106603E-3</v>
      </c>
      <c r="G8" s="113">
        <v>144824.79</v>
      </c>
      <c r="H8" s="53">
        <f>G8/K8-1</f>
        <v>-1.656098091300473E-2</v>
      </c>
      <c r="I8" s="113">
        <v>1190572.53</v>
      </c>
      <c r="J8" s="53">
        <f>I8/L8-1</f>
        <v>-8.9762552607106638E-3</v>
      </c>
      <c r="K8" s="109">
        <v>147263.62</v>
      </c>
      <c r="L8" s="109">
        <v>1201356.21</v>
      </c>
    </row>
    <row r="9" spans="1:13" ht="40.950000000000003" customHeight="1">
      <c r="A9" s="45" t="s">
        <v>434</v>
      </c>
      <c r="B9" s="107">
        <v>557.59</v>
      </c>
      <c r="C9" s="49">
        <v>-7.7875901303168502E-2</v>
      </c>
      <c r="D9" s="107">
        <v>1895.81</v>
      </c>
      <c r="E9" s="55">
        <v>-7.7877543873302493E-2</v>
      </c>
      <c r="G9" s="109">
        <v>557.59</v>
      </c>
      <c r="H9" s="53">
        <f>G9/K9-1</f>
        <v>-7.787590130316846E-2</v>
      </c>
      <c r="I9" s="109">
        <v>1895.81</v>
      </c>
      <c r="J9" s="53">
        <f>I9/L9-1</f>
        <v>-7.7877543873302479E-2</v>
      </c>
      <c r="K9" s="109">
        <v>604.67999999999995</v>
      </c>
      <c r="L9" s="109">
        <v>2055.92</v>
      </c>
    </row>
    <row r="10" spans="1:13">
      <c r="G10" s="276">
        <v>20630.554100000001</v>
      </c>
      <c r="I10" s="276">
        <v>1355848.1884290001</v>
      </c>
      <c r="K10" s="278">
        <v>18966.467100000002</v>
      </c>
      <c r="L10" s="274">
        <v>1278072.181784</v>
      </c>
    </row>
    <row r="13" spans="1:13">
      <c r="D13" s="568">
        <v>406134.84</v>
      </c>
      <c r="E13" s="568">
        <v>-7.2</v>
      </c>
      <c r="F13" s="568">
        <v>157305.76999999999</v>
      </c>
      <c r="G13" s="568">
        <v>-10.199999999999999</v>
      </c>
      <c r="H13" s="568">
        <v>103446.69</v>
      </c>
      <c r="I13" s="568">
        <v>-9.6</v>
      </c>
      <c r="J13" s="568">
        <v>144824.79</v>
      </c>
      <c r="K13" s="569">
        <v>-1.7</v>
      </c>
      <c r="L13" s="570">
        <v>557.59</v>
      </c>
      <c r="M13" s="571">
        <v>-7.8</v>
      </c>
    </row>
    <row r="14" spans="1:13">
      <c r="K14" s="113">
        <v>1190572.53</v>
      </c>
    </row>
    <row r="15" spans="1:13">
      <c r="G15" s="113">
        <v>557.59</v>
      </c>
    </row>
    <row r="16" spans="1:13">
      <c r="G16" s="113">
        <v>1895.81</v>
      </c>
    </row>
  </sheetData>
  <mergeCells count="1">
    <mergeCell ref="A1:E1"/>
  </mergeCells>
  <phoneticPr fontId="51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43"/>
  <sheetViews>
    <sheetView workbookViewId="0">
      <selection activeCell="V1" sqref="V1"/>
    </sheetView>
  </sheetViews>
  <sheetFormatPr defaultColWidth="8.88671875" defaultRowHeight="14.4"/>
  <cols>
    <col min="1" max="1" width="7.44140625" style="10" customWidth="1"/>
    <col min="2" max="2" width="12" style="10" customWidth="1"/>
    <col min="3" max="3" width="11" style="10" customWidth="1"/>
    <col min="4" max="4" width="12" style="10" customWidth="1"/>
    <col min="5" max="5" width="7" style="10" customWidth="1"/>
    <col min="6" max="6" width="11" style="10" customWidth="1"/>
    <col min="7" max="7" width="24" style="10" customWidth="1"/>
    <col min="8" max="8" width="11" style="10" customWidth="1"/>
    <col min="9" max="9" width="12" style="10" customWidth="1"/>
    <col min="10" max="10" width="7" style="10" customWidth="1"/>
    <col min="11" max="11" width="11" style="10" customWidth="1"/>
    <col min="12" max="12" width="22" style="10" customWidth="1"/>
    <col min="13" max="13" width="11" style="10" customWidth="1"/>
    <col min="14" max="14" width="12" style="10" customWidth="1"/>
    <col min="15" max="15" width="7" style="10" customWidth="1"/>
    <col min="16" max="16" width="11" style="10" customWidth="1"/>
    <col min="17" max="17" width="28" style="34" customWidth="1"/>
    <col min="18" max="18" width="11" style="10" customWidth="1"/>
    <col min="19" max="19" width="12" style="10" customWidth="1"/>
    <col min="20" max="20" width="7" style="10" customWidth="1"/>
    <col min="21" max="21" width="11" style="10" customWidth="1"/>
    <col min="22" max="22" width="11" style="10" bestFit="1" customWidth="1"/>
    <col min="23" max="23" width="13" style="10" bestFit="1" customWidth="1"/>
    <col min="24" max="24" width="12" style="10" customWidth="1"/>
    <col min="25" max="25" width="16" style="10" customWidth="1"/>
    <col min="26" max="26" width="13.88671875" style="10" customWidth="1"/>
  </cols>
  <sheetData>
    <row r="1" spans="1:25" ht="36" customHeight="1">
      <c r="A1" s="762" t="s">
        <v>673</v>
      </c>
      <c r="B1" s="750"/>
      <c r="C1" s="625"/>
      <c r="D1" s="711"/>
      <c r="E1" s="711"/>
      <c r="F1" s="625"/>
      <c r="G1" s="750"/>
      <c r="H1" s="625"/>
      <c r="I1" s="711"/>
      <c r="J1" s="711"/>
      <c r="K1" s="625"/>
      <c r="L1" s="750"/>
      <c r="M1" s="625"/>
      <c r="N1" s="711"/>
      <c r="O1" s="711"/>
      <c r="P1" s="625"/>
      <c r="Q1" s="750"/>
      <c r="R1" s="625"/>
      <c r="S1" s="711"/>
      <c r="T1" s="711"/>
      <c r="U1" s="624"/>
      <c r="V1" s="526"/>
    </row>
    <row r="2" spans="1:25" ht="27" customHeight="1">
      <c r="A2" s="760" t="s">
        <v>425</v>
      </c>
      <c r="B2" s="760" t="s">
        <v>674</v>
      </c>
      <c r="C2" s="625"/>
      <c r="D2" s="711"/>
      <c r="E2" s="711"/>
      <c r="F2" s="624"/>
      <c r="G2" s="759" t="s">
        <v>675</v>
      </c>
      <c r="H2" s="625"/>
      <c r="I2" s="711"/>
      <c r="J2" s="711"/>
      <c r="K2" s="624"/>
      <c r="L2" s="759" t="s">
        <v>676</v>
      </c>
      <c r="M2" s="625"/>
      <c r="N2" s="711"/>
      <c r="O2" s="711"/>
      <c r="P2" s="624"/>
      <c r="Q2" s="761" t="s">
        <v>677</v>
      </c>
      <c r="R2" s="625"/>
      <c r="S2" s="711"/>
      <c r="T2" s="711"/>
      <c r="U2" s="624"/>
      <c r="V2" s="759" t="s">
        <v>678</v>
      </c>
      <c r="W2" s="750"/>
      <c r="X2" s="750"/>
      <c r="Y2" s="635"/>
    </row>
    <row r="3" spans="1:25" ht="45" customHeight="1">
      <c r="A3" s="598"/>
      <c r="B3" s="35" t="s">
        <v>679</v>
      </c>
      <c r="C3" s="35" t="s">
        <v>123</v>
      </c>
      <c r="D3" s="35" t="s">
        <v>446</v>
      </c>
      <c r="E3" s="35" t="s">
        <v>12</v>
      </c>
      <c r="F3" s="35" t="s">
        <v>126</v>
      </c>
      <c r="G3" s="35" t="s">
        <v>680</v>
      </c>
      <c r="H3" s="35" t="s">
        <v>123</v>
      </c>
      <c r="I3" s="35" t="s">
        <v>446</v>
      </c>
      <c r="J3" s="36" t="s">
        <v>12</v>
      </c>
      <c r="K3" s="36" t="s">
        <v>126</v>
      </c>
      <c r="L3" s="35" t="s">
        <v>681</v>
      </c>
      <c r="M3" s="35" t="s">
        <v>123</v>
      </c>
      <c r="N3" s="35" t="s">
        <v>446</v>
      </c>
      <c r="O3" s="36" t="s">
        <v>12</v>
      </c>
      <c r="P3" s="36" t="s">
        <v>126</v>
      </c>
      <c r="Q3" s="37" t="s">
        <v>682</v>
      </c>
      <c r="R3" s="35" t="s">
        <v>123</v>
      </c>
      <c r="S3" s="35" t="s">
        <v>446</v>
      </c>
      <c r="T3" s="35" t="s">
        <v>12</v>
      </c>
      <c r="U3" s="38" t="s">
        <v>126</v>
      </c>
      <c r="V3" s="38" t="s">
        <v>683</v>
      </c>
      <c r="W3" s="39" t="s">
        <v>684</v>
      </c>
      <c r="X3" s="39" t="s">
        <v>685</v>
      </c>
      <c r="Y3" s="40" t="s">
        <v>686</v>
      </c>
    </row>
    <row r="4" spans="1:25" ht="20.399999999999999" customHeight="1">
      <c r="A4" s="41" t="s">
        <v>80</v>
      </c>
      <c r="B4" s="108">
        <f t="shared" ref="B4:B21" si="0">G4+L4/2+Q4/10</f>
        <v>15447937.590737199</v>
      </c>
      <c r="C4" s="529"/>
      <c r="D4" s="42"/>
      <c r="E4" s="42">
        <f t="shared" ref="E4:E21" si="1">B4/V4-1</f>
        <v>-6.8939246858775727E-3</v>
      </c>
      <c r="F4" s="529"/>
      <c r="G4" s="108">
        <v>15222118.4463982</v>
      </c>
      <c r="H4" s="529"/>
      <c r="I4" s="42"/>
      <c r="J4" s="43">
        <f>G4/W4-1</f>
        <v>-6.7595170451852926E-3</v>
      </c>
      <c r="K4" s="529"/>
      <c r="L4" s="108">
        <v>237412.33</v>
      </c>
      <c r="M4" s="529"/>
      <c r="N4" s="42"/>
      <c r="O4" s="44">
        <v>-4.4192431991507703E-3</v>
      </c>
      <c r="P4" s="529"/>
      <c r="Q4" s="108">
        <v>1071129.79339</v>
      </c>
      <c r="R4" s="529"/>
      <c r="S4" s="42"/>
      <c r="T4" s="42">
        <v>-2.8258371693949999E-2</v>
      </c>
      <c r="U4" s="572"/>
      <c r="V4" s="193">
        <f t="shared" ref="V4:V21" si="2">W4+X4/2+Y4/10</f>
        <v>15555173.7873026</v>
      </c>
      <c r="W4" s="112">
        <v>15325712.8637302</v>
      </c>
      <c r="X4" s="112">
        <v>238466.17</v>
      </c>
      <c r="Y4" s="112">
        <v>1102278.3857239999</v>
      </c>
    </row>
    <row r="5" spans="1:25" ht="20.399999999999999" customHeight="1">
      <c r="A5" s="45" t="s">
        <v>127</v>
      </c>
      <c r="B5" s="108">
        <f t="shared" si="0"/>
        <v>4676608.3160594124</v>
      </c>
      <c r="C5" s="529">
        <f t="shared" ref="C5:C21" si="3">RANK(B5,B$5:B$21)</f>
        <v>1</v>
      </c>
      <c r="D5" s="42">
        <f t="shared" ref="D5:D21" si="4">B5/B$4</f>
        <v>0.3027335065661822</v>
      </c>
      <c r="E5" s="42">
        <f t="shared" si="1"/>
        <v>-1.382425637575424E-2</v>
      </c>
      <c r="F5" s="529">
        <f t="shared" ref="F5:F21" si="5">RANK(E5,E$5:E$21)</f>
        <v>13</v>
      </c>
      <c r="G5" s="107">
        <v>4595529.5523621999</v>
      </c>
      <c r="H5" s="529">
        <f t="shared" ref="H5:H21" si="6">RANK(G5,G$5:G$21)</f>
        <v>1</v>
      </c>
      <c r="I5" s="42">
        <f t="shared" ref="I5:I21" si="7">G5/G$4</f>
        <v>0.30189816013746607</v>
      </c>
      <c r="J5" s="46">
        <v>-1.38334142241787E-2</v>
      </c>
      <c r="K5" s="529">
        <f t="shared" ref="K5:K21" si="8">RANK(J5,J$5:J$21)</f>
        <v>12</v>
      </c>
      <c r="L5" s="528">
        <v>135474.77989442399</v>
      </c>
      <c r="M5" s="529">
        <f t="shared" ref="M5:M21" si="9">RANK(L5,L$5:L$21)</f>
        <v>1</v>
      </c>
      <c r="N5" s="42">
        <f t="shared" ref="N5:N21" si="10">L5/L$4</f>
        <v>0.57063076671049051</v>
      </c>
      <c r="O5" s="44">
        <v>-2.38395427782188E-2</v>
      </c>
      <c r="P5" s="529">
        <f t="shared" ref="P5:P21" si="11">RANK(O5,O$5:O$21)</f>
        <v>13</v>
      </c>
      <c r="Q5" s="108">
        <v>133413.73749999999</v>
      </c>
      <c r="R5" s="529">
        <f t="shared" ref="R5:R21" si="12">RANK(Q5,Q$5:Q$21)</f>
        <v>1</v>
      </c>
      <c r="S5" s="42">
        <f t="shared" ref="S5:S21" si="13">Q5/Q$4</f>
        <v>0.12455422146158514</v>
      </c>
      <c r="T5" s="42">
        <v>4.3893247423411899E-2</v>
      </c>
      <c r="U5" s="529">
        <f t="shared" ref="U5:U21" si="14">RANK(T5,T$5:T$21)</f>
        <v>2</v>
      </c>
      <c r="V5" s="193">
        <f t="shared" si="2"/>
        <v>4742165.2238906631</v>
      </c>
      <c r="W5" s="112">
        <v>4659993.1681389101</v>
      </c>
      <c r="X5" s="520">
        <v>138783.31056350601</v>
      </c>
      <c r="Y5" s="112">
        <v>127804.0047</v>
      </c>
    </row>
    <row r="6" spans="1:25" ht="20.399999999999999" customHeight="1">
      <c r="A6" s="45" t="s">
        <v>128</v>
      </c>
      <c r="B6" s="108">
        <f t="shared" si="0"/>
        <v>339097.28511230572</v>
      </c>
      <c r="C6" s="529">
        <f t="shared" si="3"/>
        <v>11</v>
      </c>
      <c r="D6" s="42">
        <f t="shared" si="4"/>
        <v>2.1950974563467503E-2</v>
      </c>
      <c r="E6" s="42">
        <f t="shared" si="1"/>
        <v>-6.5840174831731657E-3</v>
      </c>
      <c r="F6" s="529">
        <f t="shared" si="5"/>
        <v>10</v>
      </c>
      <c r="G6" s="107">
        <v>330505.11898660799</v>
      </c>
      <c r="H6" s="529">
        <f t="shared" si="6"/>
        <v>11</v>
      </c>
      <c r="I6" s="42">
        <f t="shared" si="7"/>
        <v>2.1712163136190208E-2</v>
      </c>
      <c r="J6" s="46">
        <v>-3.0574557957339099E-3</v>
      </c>
      <c r="K6" s="529">
        <f t="shared" si="8"/>
        <v>8</v>
      </c>
      <c r="L6" s="528">
        <v>9135.6392231531008</v>
      </c>
      <c r="M6" s="529">
        <f t="shared" si="9"/>
        <v>6</v>
      </c>
      <c r="N6" s="42">
        <f t="shared" si="10"/>
        <v>3.8480053766175921E-2</v>
      </c>
      <c r="O6" s="44">
        <v>-9.5869815293917401E-2</v>
      </c>
      <c r="P6" s="529">
        <f t="shared" si="11"/>
        <v>16</v>
      </c>
      <c r="Q6" s="108">
        <v>40243.4651412116</v>
      </c>
      <c r="R6" s="529">
        <f t="shared" si="12"/>
        <v>11</v>
      </c>
      <c r="S6" s="42">
        <f t="shared" si="13"/>
        <v>3.757104450791697E-2</v>
      </c>
      <c r="T6" s="42">
        <v>-0.15699510278583001</v>
      </c>
      <c r="U6" s="529">
        <f t="shared" si="14"/>
        <v>17</v>
      </c>
      <c r="V6" s="193">
        <f t="shared" si="2"/>
        <v>341344.70461528131</v>
      </c>
      <c r="W6" s="112">
        <v>331518.72282710997</v>
      </c>
      <c r="X6" s="520">
        <v>10104.340478493101</v>
      </c>
      <c r="Y6" s="112">
        <v>47738.115489247903</v>
      </c>
    </row>
    <row r="7" spans="1:25" ht="20.399999999999999" customHeight="1">
      <c r="A7" s="45" t="s">
        <v>129</v>
      </c>
      <c r="B7" s="108">
        <f t="shared" si="0"/>
        <v>333590.66920333874</v>
      </c>
      <c r="C7" s="529">
        <f t="shared" si="3"/>
        <v>12</v>
      </c>
      <c r="D7" s="42">
        <f t="shared" si="4"/>
        <v>2.1594511710311699E-2</v>
      </c>
      <c r="E7" s="42">
        <f t="shared" si="1"/>
        <v>1.0329690986543794E-2</v>
      </c>
      <c r="F7" s="529">
        <f t="shared" si="5"/>
        <v>3</v>
      </c>
      <c r="G7" s="107">
        <v>321351.57408787898</v>
      </c>
      <c r="H7" s="529">
        <f t="shared" si="6"/>
        <v>12</v>
      </c>
      <c r="I7" s="42">
        <f t="shared" si="7"/>
        <v>2.1110831269606629E-2</v>
      </c>
      <c r="J7" s="46">
        <v>1.1634378090082101E-2</v>
      </c>
      <c r="K7" s="529">
        <f t="shared" si="8"/>
        <v>2</v>
      </c>
      <c r="L7" s="528">
        <v>12582.321680848099</v>
      </c>
      <c r="M7" s="529">
        <f t="shared" si="9"/>
        <v>4</v>
      </c>
      <c r="N7" s="42">
        <f t="shared" si="10"/>
        <v>5.299775997669582E-2</v>
      </c>
      <c r="O7" s="44">
        <v>6.4051664851241294E-2</v>
      </c>
      <c r="P7" s="529">
        <f t="shared" si="11"/>
        <v>7</v>
      </c>
      <c r="Q7" s="108">
        <v>59479.342750356598</v>
      </c>
      <c r="R7" s="529">
        <f t="shared" si="12"/>
        <v>8</v>
      </c>
      <c r="S7" s="42">
        <f t="shared" si="13"/>
        <v>5.5529538173064406E-2</v>
      </c>
      <c r="T7" s="42">
        <v>-0.100393654202881</v>
      </c>
      <c r="U7" s="529">
        <f t="shared" si="14"/>
        <v>14</v>
      </c>
      <c r="V7" s="193">
        <f t="shared" si="2"/>
        <v>330180.01171241608</v>
      </c>
      <c r="W7" s="112">
        <v>317655.84587445098</v>
      </c>
      <c r="X7" s="520">
        <v>11824.9161168384</v>
      </c>
      <c r="Y7" s="112">
        <v>66117.077795458899</v>
      </c>
    </row>
    <row r="8" spans="1:25" ht="20.399999999999999" customHeight="1">
      <c r="A8" s="45" t="s">
        <v>130</v>
      </c>
      <c r="B8" s="108">
        <f t="shared" si="0"/>
        <v>834636.13150733942</v>
      </c>
      <c r="C8" s="529">
        <f t="shared" si="3"/>
        <v>7</v>
      </c>
      <c r="D8" s="42">
        <f t="shared" si="4"/>
        <v>5.4028968372308743E-2</v>
      </c>
      <c r="E8" s="42">
        <f t="shared" si="1"/>
        <v>-7.8593507406713448E-3</v>
      </c>
      <c r="F8" s="529">
        <f t="shared" si="5"/>
        <v>11</v>
      </c>
      <c r="G8" s="107">
        <v>814383.08790866099</v>
      </c>
      <c r="H8" s="529">
        <f t="shared" si="6"/>
        <v>7</v>
      </c>
      <c r="I8" s="42">
        <f t="shared" si="7"/>
        <v>5.3499983643955758E-2</v>
      </c>
      <c r="J8" s="46">
        <v>-8.4387652022356301E-3</v>
      </c>
      <c r="K8" s="529">
        <f t="shared" si="8"/>
        <v>11</v>
      </c>
      <c r="L8" s="528">
        <v>14876.166309984301</v>
      </c>
      <c r="M8" s="529">
        <f t="shared" si="9"/>
        <v>2</v>
      </c>
      <c r="N8" s="42">
        <f t="shared" si="10"/>
        <v>6.265961970039341E-2</v>
      </c>
      <c r="O8" s="44">
        <v>9.9966144023104594E-2</v>
      </c>
      <c r="P8" s="529">
        <f t="shared" si="11"/>
        <v>5</v>
      </c>
      <c r="Q8" s="108">
        <v>128149.60443686201</v>
      </c>
      <c r="R8" s="529">
        <f t="shared" si="12"/>
        <v>2</v>
      </c>
      <c r="S8" s="42">
        <f t="shared" si="13"/>
        <v>0.11963966013052775</v>
      </c>
      <c r="T8" s="42">
        <v>-2.70858186385627E-2</v>
      </c>
      <c r="U8" s="529">
        <f t="shared" si="14"/>
        <v>6</v>
      </c>
      <c r="V8" s="193">
        <f t="shared" si="2"/>
        <v>841247.79297212302</v>
      </c>
      <c r="W8" s="112">
        <v>821313.96360483905</v>
      </c>
      <c r="X8" s="520">
        <v>13524.2038046507</v>
      </c>
      <c r="Y8" s="112">
        <v>131717.274649586</v>
      </c>
    </row>
    <row r="9" spans="1:25" ht="20.399999999999999" customHeight="1">
      <c r="A9" s="45" t="s">
        <v>131</v>
      </c>
      <c r="B9" s="108">
        <f t="shared" si="0"/>
        <v>3608082.1769881011</v>
      </c>
      <c r="C9" s="529">
        <f t="shared" si="3"/>
        <v>2</v>
      </c>
      <c r="D9" s="42">
        <f t="shared" si="4"/>
        <v>0.23356400527870841</v>
      </c>
      <c r="E9" s="42">
        <f t="shared" si="1"/>
        <v>-1.4011056037365299E-2</v>
      </c>
      <c r="F9" s="529">
        <f t="shared" si="5"/>
        <v>14</v>
      </c>
      <c r="G9" s="107">
        <v>3588808.6853109999</v>
      </c>
      <c r="H9" s="529">
        <f t="shared" si="6"/>
        <v>2</v>
      </c>
      <c r="I9" s="42">
        <f t="shared" si="7"/>
        <v>0.23576276179615263</v>
      </c>
      <c r="J9" s="46">
        <v>-1.39569965043528E-2</v>
      </c>
      <c r="K9" s="529">
        <f t="shared" si="8"/>
        <v>13</v>
      </c>
      <c r="L9" s="528">
        <v>13257.971442746501</v>
      </c>
      <c r="M9" s="529">
        <f t="shared" si="9"/>
        <v>3</v>
      </c>
      <c r="N9" s="42">
        <f t="shared" si="10"/>
        <v>5.5843651602873794E-2</v>
      </c>
      <c r="O9" s="44">
        <v>-4.53204648846849E-2</v>
      </c>
      <c r="P9" s="529">
        <f t="shared" si="11"/>
        <v>14</v>
      </c>
      <c r="Q9" s="108">
        <v>126445.05955727999</v>
      </c>
      <c r="R9" s="529">
        <f t="shared" si="12"/>
        <v>3</v>
      </c>
      <c r="S9" s="42">
        <f t="shared" si="13"/>
        <v>0.11804830781253524</v>
      </c>
      <c r="T9" s="42">
        <v>-1.23984208041997E-2</v>
      </c>
      <c r="U9" s="529">
        <f t="shared" si="14"/>
        <v>5</v>
      </c>
      <c r="V9" s="193">
        <f t="shared" si="2"/>
        <v>3659353.5851298897</v>
      </c>
      <c r="W9" s="112">
        <v>3639606.6627806402</v>
      </c>
      <c r="X9" s="520">
        <v>13887.352724226001</v>
      </c>
      <c r="Y9" s="112">
        <v>128032.45987136201</v>
      </c>
    </row>
    <row r="10" spans="1:25" ht="20.399999999999999" customHeight="1">
      <c r="A10" s="45" t="s">
        <v>132</v>
      </c>
      <c r="B10" s="108">
        <f t="shared" si="0"/>
        <v>104337.28491853198</v>
      </c>
      <c r="C10" s="529">
        <f t="shared" si="3"/>
        <v>16</v>
      </c>
      <c r="D10" s="42">
        <f t="shared" si="4"/>
        <v>6.7541239279147579E-3</v>
      </c>
      <c r="E10" s="42">
        <f t="shared" si="1"/>
        <v>-5.3986525931311036E-2</v>
      </c>
      <c r="F10" s="529">
        <f t="shared" si="5"/>
        <v>17</v>
      </c>
      <c r="G10" s="107">
        <v>101433.364002024</v>
      </c>
      <c r="H10" s="529">
        <f t="shared" si="6"/>
        <v>16</v>
      </c>
      <c r="I10" s="42">
        <f t="shared" si="7"/>
        <v>6.6635510923924507E-3</v>
      </c>
      <c r="J10" s="46">
        <v>-5.3770272369046399E-2</v>
      </c>
      <c r="K10" s="529">
        <f t="shared" si="8"/>
        <v>17</v>
      </c>
      <c r="L10" s="528">
        <v>2112.3731273466101</v>
      </c>
      <c r="M10" s="529">
        <f t="shared" si="9"/>
        <v>13</v>
      </c>
      <c r="N10" s="42">
        <f t="shared" si="10"/>
        <v>8.8974870317249741E-3</v>
      </c>
      <c r="O10" s="44">
        <v>-0.106925216528947</v>
      </c>
      <c r="P10" s="529">
        <f t="shared" si="11"/>
        <v>17</v>
      </c>
      <c r="Q10" s="108">
        <v>18477.343528346799</v>
      </c>
      <c r="R10" s="529">
        <f t="shared" si="12"/>
        <v>14</v>
      </c>
      <c r="S10" s="42">
        <f t="shared" si="13"/>
        <v>1.725033104519311E-2</v>
      </c>
      <c r="T10" s="42">
        <v>-3.3361078273808402E-2</v>
      </c>
      <c r="U10" s="529">
        <f t="shared" si="14"/>
        <v>7</v>
      </c>
      <c r="V10" s="193">
        <f t="shared" si="2"/>
        <v>110291.54211703772</v>
      </c>
      <c r="W10" s="112">
        <v>107197.39724937599</v>
      </c>
      <c r="X10" s="520">
        <v>2365.28134758949</v>
      </c>
      <c r="Y10" s="112">
        <v>19115.0419386699</v>
      </c>
    </row>
    <row r="11" spans="1:25" ht="20.399999999999999" customHeight="1">
      <c r="A11" s="45" t="s">
        <v>133</v>
      </c>
      <c r="B11" s="108">
        <f t="shared" si="0"/>
        <v>901787.80116193951</v>
      </c>
      <c r="C11" s="529">
        <f t="shared" si="3"/>
        <v>4</v>
      </c>
      <c r="D11" s="42">
        <f t="shared" si="4"/>
        <v>5.8375935031137367E-2</v>
      </c>
      <c r="E11" s="42">
        <f t="shared" si="1"/>
        <v>4.2477706094734557E-4</v>
      </c>
      <c r="F11" s="529">
        <f t="shared" si="5"/>
        <v>7</v>
      </c>
      <c r="G11" s="107">
        <v>895827.87674842996</v>
      </c>
      <c r="H11" s="529">
        <f t="shared" si="6"/>
        <v>4</v>
      </c>
      <c r="I11" s="42">
        <f t="shared" si="7"/>
        <v>5.8850407707896749E-2</v>
      </c>
      <c r="J11" s="46">
        <v>8.9706121911148405E-4</v>
      </c>
      <c r="K11" s="529">
        <f t="shared" si="8"/>
        <v>7</v>
      </c>
      <c r="L11" s="528">
        <v>6625.54322195638</v>
      </c>
      <c r="M11" s="529">
        <f t="shared" si="9"/>
        <v>8</v>
      </c>
      <c r="N11" s="42">
        <f t="shared" si="10"/>
        <v>2.7907325714533783E-2</v>
      </c>
      <c r="O11" s="44">
        <v>1.6398674247552099E-2</v>
      </c>
      <c r="P11" s="529">
        <f t="shared" si="11"/>
        <v>8</v>
      </c>
      <c r="Q11" s="108">
        <v>26471.528025313899</v>
      </c>
      <c r="R11" s="529">
        <f t="shared" si="12"/>
        <v>12</v>
      </c>
      <c r="S11" s="42">
        <f t="shared" si="13"/>
        <v>2.4713651126755255E-2</v>
      </c>
      <c r="T11" s="42">
        <v>-0.151716028984139</v>
      </c>
      <c r="U11" s="529">
        <f t="shared" si="14"/>
        <v>16</v>
      </c>
      <c r="V11" s="193">
        <f t="shared" si="2"/>
        <v>901404.90503565501</v>
      </c>
      <c r="W11" s="112">
        <v>895024.98454465996</v>
      </c>
      <c r="X11" s="520">
        <v>6518.6460685432503</v>
      </c>
      <c r="Y11" s="112">
        <v>31205.9745672348</v>
      </c>
    </row>
    <row r="12" spans="1:25" ht="20.399999999999999" customHeight="1">
      <c r="A12" s="45" t="s">
        <v>134</v>
      </c>
      <c r="B12" s="108">
        <f t="shared" si="0"/>
        <v>351957.79548847157</v>
      </c>
      <c r="C12" s="529">
        <f t="shared" si="3"/>
        <v>10</v>
      </c>
      <c r="D12" s="42">
        <f t="shared" si="4"/>
        <v>2.2783481187774245E-2</v>
      </c>
      <c r="E12" s="42">
        <f t="shared" si="1"/>
        <v>-2.2550869408235474E-2</v>
      </c>
      <c r="F12" s="529">
        <f t="shared" si="5"/>
        <v>16</v>
      </c>
      <c r="G12" s="107">
        <v>343519.39947072603</v>
      </c>
      <c r="H12" s="529">
        <f t="shared" si="6"/>
        <v>10</v>
      </c>
      <c r="I12" s="42">
        <f t="shared" si="7"/>
        <v>2.2567121697309369E-2</v>
      </c>
      <c r="J12" s="46">
        <v>-2.45119206786121E-2</v>
      </c>
      <c r="K12" s="529">
        <f t="shared" si="8"/>
        <v>16</v>
      </c>
      <c r="L12" s="528">
        <v>5620.0360233698702</v>
      </c>
      <c r="M12" s="529">
        <f t="shared" si="9"/>
        <v>11</v>
      </c>
      <c r="N12" s="42">
        <f t="shared" si="10"/>
        <v>2.3672047797053633E-2</v>
      </c>
      <c r="O12" s="44">
        <v>0.168608540294263</v>
      </c>
      <c r="P12" s="529">
        <f t="shared" si="11"/>
        <v>3</v>
      </c>
      <c r="Q12" s="108">
        <v>56283.780060605997</v>
      </c>
      <c r="R12" s="529">
        <f t="shared" si="12"/>
        <v>9</v>
      </c>
      <c r="S12" s="42">
        <f t="shared" si="13"/>
        <v>5.2546181058482598E-2</v>
      </c>
      <c r="T12" s="42">
        <v>1.9268910880650102E-2</v>
      </c>
      <c r="U12" s="529">
        <f t="shared" si="14"/>
        <v>3</v>
      </c>
      <c r="V12" s="193">
        <f t="shared" si="2"/>
        <v>360077.86438501434</v>
      </c>
      <c r="W12" s="112">
        <v>352151.30430881301</v>
      </c>
      <c r="X12" s="520">
        <v>4809.1690498468397</v>
      </c>
      <c r="Y12" s="112">
        <v>55219.755512778996</v>
      </c>
    </row>
    <row r="13" spans="1:25" ht="20.399999999999999" customHeight="1">
      <c r="A13" s="45" t="s">
        <v>135</v>
      </c>
      <c r="B13" s="108">
        <f t="shared" si="0"/>
        <v>1149983.153109933</v>
      </c>
      <c r="C13" s="529">
        <f t="shared" si="3"/>
        <v>3</v>
      </c>
      <c r="D13" s="42">
        <f t="shared" si="4"/>
        <v>7.444250382002314E-2</v>
      </c>
      <c r="E13" s="42">
        <f t="shared" si="1"/>
        <v>1.7319438190913194E-2</v>
      </c>
      <c r="F13" s="529">
        <f t="shared" si="5"/>
        <v>1</v>
      </c>
      <c r="G13" s="107">
        <v>1136346.2252800099</v>
      </c>
      <c r="H13" s="529">
        <f t="shared" si="6"/>
        <v>3</v>
      </c>
      <c r="I13" s="42">
        <f t="shared" si="7"/>
        <v>7.4650990877612552E-2</v>
      </c>
      <c r="J13" s="46">
        <v>1.8117380080063802E-2</v>
      </c>
      <c r="K13" s="529">
        <f t="shared" si="8"/>
        <v>1</v>
      </c>
      <c r="L13" s="528">
        <v>11203.0760967715</v>
      </c>
      <c r="M13" s="529">
        <f t="shared" si="9"/>
        <v>5</v>
      </c>
      <c r="N13" s="42">
        <f t="shared" si="10"/>
        <v>4.7188265650615117E-2</v>
      </c>
      <c r="O13" s="44">
        <v>-8.0268588871299507E-3</v>
      </c>
      <c r="P13" s="529">
        <f t="shared" si="11"/>
        <v>12</v>
      </c>
      <c r="Q13" s="108">
        <v>80353.897815375007</v>
      </c>
      <c r="R13" s="529">
        <f t="shared" si="12"/>
        <v>6</v>
      </c>
      <c r="S13" s="42">
        <f t="shared" si="13"/>
        <v>7.5017890746054555E-2</v>
      </c>
      <c r="T13" s="42">
        <v>-6.9260688942942197E-2</v>
      </c>
      <c r="U13" s="529">
        <f t="shared" si="14"/>
        <v>12</v>
      </c>
      <c r="V13" s="193">
        <f t="shared" si="2"/>
        <v>1130405.1706265772</v>
      </c>
      <c r="W13" s="112">
        <v>1116124.9650709699</v>
      </c>
      <c r="X13" s="520">
        <v>11293.729267914499</v>
      </c>
      <c r="Y13" s="112">
        <v>86333.4092165029</v>
      </c>
    </row>
    <row r="14" spans="1:25" ht="20.399999999999999" customHeight="1">
      <c r="A14" s="45" t="s">
        <v>136</v>
      </c>
      <c r="B14" s="108">
        <f t="shared" si="0"/>
        <v>893574.67575779359</v>
      </c>
      <c r="C14" s="529">
        <f t="shared" si="3"/>
        <v>5</v>
      </c>
      <c r="D14" s="42">
        <f t="shared" si="4"/>
        <v>5.7844270182292393E-2</v>
      </c>
      <c r="E14" s="42">
        <f t="shared" si="1"/>
        <v>6.8281340957510039E-3</v>
      </c>
      <c r="F14" s="529">
        <f t="shared" si="5"/>
        <v>4</v>
      </c>
      <c r="G14" s="107">
        <v>879916.362564062</v>
      </c>
      <c r="H14" s="529">
        <f t="shared" si="6"/>
        <v>5</v>
      </c>
      <c r="I14" s="42">
        <f t="shared" si="7"/>
        <v>5.7805118628035931E-2</v>
      </c>
      <c r="J14" s="46">
        <v>6.7882141454185304E-3</v>
      </c>
      <c r="K14" s="529">
        <f t="shared" si="8"/>
        <v>4</v>
      </c>
      <c r="L14" s="528">
        <v>6011.0281775552103</v>
      </c>
      <c r="M14" s="529">
        <f t="shared" si="9"/>
        <v>9</v>
      </c>
      <c r="N14" s="42">
        <f t="shared" si="10"/>
        <v>2.5318938479544053E-2</v>
      </c>
      <c r="O14" s="44">
        <v>-7.6117684675155502E-3</v>
      </c>
      <c r="P14" s="529">
        <f t="shared" si="11"/>
        <v>11</v>
      </c>
      <c r="Q14" s="108">
        <v>106527.99104954</v>
      </c>
      <c r="R14" s="529">
        <f t="shared" si="12"/>
        <v>5</v>
      </c>
      <c r="S14" s="42">
        <f t="shared" si="13"/>
        <v>9.9453858633127376E-2</v>
      </c>
      <c r="T14" s="42">
        <v>1.4314147037546099E-2</v>
      </c>
      <c r="U14" s="529">
        <f t="shared" si="14"/>
        <v>4</v>
      </c>
      <c r="V14" s="193">
        <f t="shared" si="2"/>
        <v>887514.607009197</v>
      </c>
      <c r="W14" s="112">
        <v>873983.57489807496</v>
      </c>
      <c r="X14" s="520">
        <v>6057.13367667888</v>
      </c>
      <c r="Y14" s="112">
        <v>105024.652727826</v>
      </c>
    </row>
    <row r="15" spans="1:25" ht="20.399999999999999" customHeight="1">
      <c r="A15" s="45" t="s">
        <v>137</v>
      </c>
      <c r="B15" s="108">
        <f t="shared" si="0"/>
        <v>381320.76341940503</v>
      </c>
      <c r="C15" s="529">
        <f t="shared" si="3"/>
        <v>9</v>
      </c>
      <c r="D15" s="42">
        <f t="shared" si="4"/>
        <v>2.4684250643791462E-2</v>
      </c>
      <c r="E15" s="42">
        <f t="shared" si="1"/>
        <v>2.3822425204047537E-3</v>
      </c>
      <c r="F15" s="529">
        <f t="shared" si="5"/>
        <v>6</v>
      </c>
      <c r="G15" s="107">
        <v>370610.516427044</v>
      </c>
      <c r="H15" s="529">
        <f t="shared" si="6"/>
        <v>9</v>
      </c>
      <c r="I15" s="42">
        <f t="shared" si="7"/>
        <v>2.4346842243547016E-2</v>
      </c>
      <c r="J15" s="46">
        <v>3.9994503992195601E-3</v>
      </c>
      <c r="K15" s="529">
        <f t="shared" si="8"/>
        <v>5</v>
      </c>
      <c r="L15" s="528">
        <v>5772.9067748716498</v>
      </c>
      <c r="M15" s="529">
        <f t="shared" si="9"/>
        <v>10</v>
      </c>
      <c r="N15" s="42">
        <f t="shared" si="10"/>
        <v>2.4315951807859559E-2</v>
      </c>
      <c r="O15" s="44">
        <v>5.7193194645013302E-3</v>
      </c>
      <c r="P15" s="529">
        <f t="shared" si="11"/>
        <v>9</v>
      </c>
      <c r="Q15" s="108">
        <v>78237.936049252094</v>
      </c>
      <c r="R15" s="529">
        <f t="shared" si="12"/>
        <v>7</v>
      </c>
      <c r="S15" s="42">
        <f t="shared" si="13"/>
        <v>7.3042442225081064E-2</v>
      </c>
      <c r="T15" s="42">
        <v>-6.9736952998230101E-2</v>
      </c>
      <c r="U15" s="529">
        <f t="shared" si="14"/>
        <v>13</v>
      </c>
      <c r="V15" s="193">
        <f t="shared" si="2"/>
        <v>380414.52376551129</v>
      </c>
      <c r="W15" s="112">
        <v>369134.182573186</v>
      </c>
      <c r="X15" s="520">
        <v>5740.07743825131</v>
      </c>
      <c r="Y15" s="112">
        <v>84103.024731996295</v>
      </c>
    </row>
    <row r="16" spans="1:25" ht="20.399999999999999" customHeight="1">
      <c r="A16" s="45" t="s">
        <v>138</v>
      </c>
      <c r="B16" s="108">
        <f t="shared" si="0"/>
        <v>852075.70994683821</v>
      </c>
      <c r="C16" s="529">
        <f t="shared" si="3"/>
        <v>6</v>
      </c>
      <c r="D16" s="42">
        <f t="shared" si="4"/>
        <v>5.5157894375347218E-2</v>
      </c>
      <c r="E16" s="42">
        <f t="shared" si="1"/>
        <v>1.1321110154009606E-2</v>
      </c>
      <c r="F16" s="529">
        <f t="shared" si="5"/>
        <v>2</v>
      </c>
      <c r="G16" s="107">
        <v>845549.72235560301</v>
      </c>
      <c r="H16" s="529">
        <f t="shared" si="6"/>
        <v>6</v>
      </c>
      <c r="I16" s="42">
        <f t="shared" si="7"/>
        <v>5.5547440741119301E-2</v>
      </c>
      <c r="J16" s="46">
        <v>1.13813853225266E-2</v>
      </c>
      <c r="K16" s="529">
        <f t="shared" si="8"/>
        <v>3</v>
      </c>
      <c r="L16" s="528">
        <v>2671.7049040111701</v>
      </c>
      <c r="M16" s="529">
        <f t="shared" si="9"/>
        <v>12</v>
      </c>
      <c r="N16" s="42">
        <f t="shared" si="10"/>
        <v>1.1253437864879092E-2</v>
      </c>
      <c r="O16" s="44">
        <v>0.200738854361145</v>
      </c>
      <c r="P16" s="529">
        <f t="shared" si="11"/>
        <v>2</v>
      </c>
      <c r="Q16" s="108">
        <v>51901.351392296201</v>
      </c>
      <c r="R16" s="529">
        <f t="shared" si="12"/>
        <v>10</v>
      </c>
      <c r="S16" s="42">
        <f t="shared" si="13"/>
        <v>4.8454773373481211E-2</v>
      </c>
      <c r="T16" s="42">
        <v>-3.7122812358455499E-2</v>
      </c>
      <c r="U16" s="529">
        <f t="shared" si="14"/>
        <v>9</v>
      </c>
      <c r="V16" s="193">
        <f t="shared" si="2"/>
        <v>842537.25289792416</v>
      </c>
      <c r="W16" s="112">
        <v>836034.49166306201</v>
      </c>
      <c r="X16" s="520">
        <v>2225.0507629593199</v>
      </c>
      <c r="Y16" s="112">
        <v>53902.358533825602</v>
      </c>
    </row>
    <row r="17" spans="1:25" ht="20.399999999999999" customHeight="1">
      <c r="A17" s="45" t="s">
        <v>147</v>
      </c>
      <c r="B17" s="108">
        <f t="shared" si="0"/>
        <v>422488.4777979122</v>
      </c>
      <c r="C17" s="529">
        <f t="shared" si="3"/>
        <v>8</v>
      </c>
      <c r="D17" s="42">
        <f t="shared" si="4"/>
        <v>2.7349183366149939E-2</v>
      </c>
      <c r="E17" s="42">
        <f t="shared" si="1"/>
        <v>-1.380219321198628E-2</v>
      </c>
      <c r="F17" s="529">
        <f t="shared" si="5"/>
        <v>12</v>
      </c>
      <c r="G17" s="107">
        <v>406883.55969074398</v>
      </c>
      <c r="H17" s="529">
        <f t="shared" si="6"/>
        <v>8</v>
      </c>
      <c r="I17" s="42">
        <f t="shared" si="7"/>
        <v>2.6729759141180458E-2</v>
      </c>
      <c r="J17" s="46">
        <v>-1.3964537624169E-2</v>
      </c>
      <c r="K17" s="529">
        <f t="shared" si="8"/>
        <v>14</v>
      </c>
      <c r="L17" s="528">
        <v>7638.0067521030896</v>
      </c>
      <c r="M17" s="529">
        <f t="shared" si="9"/>
        <v>7</v>
      </c>
      <c r="N17" s="42">
        <f t="shared" si="10"/>
        <v>3.2171904265052662E-2</v>
      </c>
      <c r="O17" s="44">
        <v>7.6361471826560598E-2</v>
      </c>
      <c r="P17" s="529">
        <f t="shared" si="11"/>
        <v>6</v>
      </c>
      <c r="Q17" s="108">
        <v>117859.14731116701</v>
      </c>
      <c r="R17" s="529">
        <f t="shared" si="12"/>
        <v>4</v>
      </c>
      <c r="S17" s="42">
        <f t="shared" si="13"/>
        <v>0.11003255444716616</v>
      </c>
      <c r="T17" s="42">
        <v>-3.4520586048034402E-2</v>
      </c>
      <c r="U17" s="529">
        <f t="shared" si="14"/>
        <v>8</v>
      </c>
      <c r="V17" s="193">
        <f t="shared" si="2"/>
        <v>428401.35608690052</v>
      </c>
      <c r="W17" s="112">
        <v>412645.96986234898</v>
      </c>
      <c r="X17" s="520">
        <v>7096.1354080628398</v>
      </c>
      <c r="Y17" s="112">
        <v>122073.18520520101</v>
      </c>
    </row>
    <row r="18" spans="1:25" ht="20.399999999999999" customHeight="1">
      <c r="A18" s="45" t="s">
        <v>107</v>
      </c>
      <c r="B18" s="108">
        <f t="shared" si="0"/>
        <v>125524.78815909941</v>
      </c>
      <c r="C18" s="529">
        <f t="shared" si="3"/>
        <v>15</v>
      </c>
      <c r="D18" s="42">
        <f t="shared" si="4"/>
        <v>8.1256664471745302E-3</v>
      </c>
      <c r="E18" s="42">
        <f t="shared" si="1"/>
        <v>-5.0179876594854678E-3</v>
      </c>
      <c r="F18" s="529">
        <f t="shared" si="5"/>
        <v>8</v>
      </c>
      <c r="G18" s="107">
        <v>123945.99835689001</v>
      </c>
      <c r="H18" s="529">
        <f t="shared" si="6"/>
        <v>15</v>
      </c>
      <c r="I18" s="42">
        <f t="shared" si="7"/>
        <v>8.1424933588148257E-3</v>
      </c>
      <c r="J18" s="46">
        <v>-4.1359901265644004E-3</v>
      </c>
      <c r="K18" s="529">
        <f t="shared" si="8"/>
        <v>9</v>
      </c>
      <c r="L18" s="528">
        <v>1783.3734114884701</v>
      </c>
      <c r="M18" s="529">
        <f t="shared" si="9"/>
        <v>14</v>
      </c>
      <c r="N18" s="42">
        <f t="shared" si="10"/>
        <v>7.5117135301627771E-3</v>
      </c>
      <c r="O18" s="44">
        <v>-7.9347091766785394E-2</v>
      </c>
      <c r="P18" s="529">
        <f t="shared" si="11"/>
        <v>15</v>
      </c>
      <c r="Q18" s="108">
        <v>6871.0309646517098</v>
      </c>
      <c r="R18" s="529">
        <f t="shared" si="12"/>
        <v>16</v>
      </c>
      <c r="S18" s="42">
        <f t="shared" si="13"/>
        <v>6.4147510479618947E-3</v>
      </c>
      <c r="T18" s="42">
        <v>-5.68798598836232E-2</v>
      </c>
      <c r="U18" s="529">
        <f t="shared" si="14"/>
        <v>11</v>
      </c>
      <c r="V18" s="193">
        <f t="shared" si="2"/>
        <v>126157.84667687121</v>
      </c>
      <c r="W18" s="112">
        <v>124460.766859767</v>
      </c>
      <c r="X18" s="520">
        <v>1937.0746516305101</v>
      </c>
      <c r="Y18" s="112">
        <v>7285.4249128895199</v>
      </c>
    </row>
    <row r="19" spans="1:25" ht="20.399999999999999" customHeight="1">
      <c r="A19" s="45" t="s">
        <v>109</v>
      </c>
      <c r="B19" s="108">
        <f t="shared" si="0"/>
        <v>230326.78350439231</v>
      </c>
      <c r="C19" s="529">
        <f t="shared" si="3"/>
        <v>13</v>
      </c>
      <c r="D19" s="42">
        <f t="shared" si="4"/>
        <v>1.4909872735535875E-2</v>
      </c>
      <c r="E19" s="42">
        <f t="shared" si="1"/>
        <v>2.6523773029265563E-3</v>
      </c>
      <c r="F19" s="529">
        <f t="shared" si="5"/>
        <v>5</v>
      </c>
      <c r="G19" s="107">
        <v>228037.98301310599</v>
      </c>
      <c r="H19" s="529">
        <f t="shared" si="6"/>
        <v>13</v>
      </c>
      <c r="I19" s="42">
        <f t="shared" si="7"/>
        <v>1.4980699553488462E-2</v>
      </c>
      <c r="J19" s="46">
        <v>2.7241998122855501E-3</v>
      </c>
      <c r="K19" s="529">
        <f t="shared" si="8"/>
        <v>6</v>
      </c>
      <c r="L19" s="528">
        <v>1328.8651974258801</v>
      </c>
      <c r="M19" s="529">
        <f t="shared" si="9"/>
        <v>15</v>
      </c>
      <c r="N19" s="42">
        <f t="shared" si="10"/>
        <v>5.5972880491332536E-3</v>
      </c>
      <c r="O19" s="44">
        <v>0.106381200966052</v>
      </c>
      <c r="P19" s="529">
        <f t="shared" si="11"/>
        <v>4</v>
      </c>
      <c r="Q19" s="108">
        <v>16243.678925733901</v>
      </c>
      <c r="R19" s="529">
        <f t="shared" si="12"/>
        <v>15</v>
      </c>
      <c r="S19" s="42">
        <f t="shared" si="13"/>
        <v>1.5164995900566414E-2</v>
      </c>
      <c r="T19" s="42">
        <v>-4.3640300339238602E-2</v>
      </c>
      <c r="U19" s="529">
        <f t="shared" si="14"/>
        <v>10</v>
      </c>
      <c r="V19" s="193">
        <f t="shared" si="2"/>
        <v>229717.48605828595</v>
      </c>
      <c r="W19" s="112">
        <v>227418.44971508099</v>
      </c>
      <c r="X19" s="520">
        <v>1201.0916276104199</v>
      </c>
      <c r="Y19" s="112">
        <v>16984.905293997501</v>
      </c>
    </row>
    <row r="20" spans="1:25" ht="20.399999999999999" customHeight="1">
      <c r="A20" s="45" t="s">
        <v>111</v>
      </c>
      <c r="B20" s="108">
        <f t="shared" si="0"/>
        <v>227354.36500127352</v>
      </c>
      <c r="C20" s="529">
        <f t="shared" si="3"/>
        <v>14</v>
      </c>
      <c r="D20" s="42">
        <f t="shared" si="4"/>
        <v>1.4717457503039008E-2</v>
      </c>
      <c r="E20" s="42">
        <f t="shared" si="1"/>
        <v>-5.0833751674732586E-3</v>
      </c>
      <c r="F20" s="529">
        <f t="shared" si="5"/>
        <v>9</v>
      </c>
      <c r="G20" s="107">
        <v>224593.32678626399</v>
      </c>
      <c r="H20" s="529">
        <f t="shared" si="6"/>
        <v>14</v>
      </c>
      <c r="I20" s="42">
        <f t="shared" si="7"/>
        <v>1.4754406725787001E-2</v>
      </c>
      <c r="J20" s="46">
        <v>-7.7950199995053798E-3</v>
      </c>
      <c r="K20" s="529">
        <f t="shared" si="8"/>
        <v>10</v>
      </c>
      <c r="L20" s="528">
        <v>1159.7534592560501</v>
      </c>
      <c r="M20" s="529">
        <f t="shared" si="9"/>
        <v>16</v>
      </c>
      <c r="N20" s="42">
        <f t="shared" si="10"/>
        <v>4.8849756845234203E-3</v>
      </c>
      <c r="O20" s="44">
        <v>0.233124547144161</v>
      </c>
      <c r="P20" s="529">
        <f t="shared" si="11"/>
        <v>1</v>
      </c>
      <c r="Q20" s="108">
        <v>21811.614853815001</v>
      </c>
      <c r="R20" s="529">
        <f t="shared" si="12"/>
        <v>13</v>
      </c>
      <c r="S20" s="42">
        <f t="shared" si="13"/>
        <v>2.0363185664721173E-2</v>
      </c>
      <c r="T20" s="42">
        <v>0.29218994117173402</v>
      </c>
      <c r="U20" s="529">
        <f t="shared" si="14"/>
        <v>1</v>
      </c>
      <c r="V20" s="193">
        <f t="shared" si="2"/>
        <v>228515.99754858235</v>
      </c>
      <c r="W20" s="112">
        <v>226357.79028860701</v>
      </c>
      <c r="X20" s="520">
        <v>940.49985619211702</v>
      </c>
      <c r="Y20" s="112">
        <v>16879.5733187929</v>
      </c>
    </row>
    <row r="21" spans="1:25" ht="20.399999999999999" customHeight="1">
      <c r="A21" s="45" t="s">
        <v>112</v>
      </c>
      <c r="B21" s="108">
        <f t="shared" si="0"/>
        <v>15191.413585846469</v>
      </c>
      <c r="C21" s="529">
        <f t="shared" si="3"/>
        <v>17</v>
      </c>
      <c r="D21" s="42">
        <f t="shared" si="4"/>
        <v>9.8339428785338009E-4</v>
      </c>
      <c r="E21" s="42">
        <f t="shared" si="1"/>
        <v>-1.6349685934748281E-2</v>
      </c>
      <c r="F21" s="529">
        <f t="shared" si="5"/>
        <v>15</v>
      </c>
      <c r="G21" s="107">
        <v>14876.0930316832</v>
      </c>
      <c r="H21" s="529">
        <f t="shared" si="6"/>
        <v>17</v>
      </c>
      <c r="I21" s="42">
        <f t="shared" si="7"/>
        <v>9.7726824844166968E-4</v>
      </c>
      <c r="J21" s="46">
        <v>-1.42161415058555E-2</v>
      </c>
      <c r="K21" s="529">
        <f t="shared" si="8"/>
        <v>15</v>
      </c>
      <c r="L21" s="528">
        <v>158.784302687908</v>
      </c>
      <c r="M21" s="529">
        <f t="shared" si="9"/>
        <v>17</v>
      </c>
      <c r="N21" s="42">
        <f t="shared" si="10"/>
        <v>6.6881236828730838E-4</v>
      </c>
      <c r="O21" s="44">
        <v>3.9653322893535804E-3</v>
      </c>
      <c r="P21" s="529">
        <f t="shared" si="11"/>
        <v>10</v>
      </c>
      <c r="Q21" s="108">
        <v>2359.2840281931499</v>
      </c>
      <c r="R21" s="529">
        <f t="shared" si="12"/>
        <v>17</v>
      </c>
      <c r="S21" s="42">
        <f t="shared" si="13"/>
        <v>2.2026126457805762E-3</v>
      </c>
      <c r="T21" s="42">
        <v>-0.139621688525806</v>
      </c>
      <c r="U21" s="529">
        <f t="shared" si="14"/>
        <v>15</v>
      </c>
      <c r="V21" s="193">
        <f t="shared" si="2"/>
        <v>15443.916774715457</v>
      </c>
      <c r="W21" s="112">
        <v>15090.623470349299</v>
      </c>
      <c r="X21" s="520">
        <v>158.15715700643801</v>
      </c>
      <c r="Y21" s="112">
        <v>2742.1472586293999</v>
      </c>
    </row>
    <row r="23" spans="1:25" ht="20.399999999999999" customHeight="1">
      <c r="A23" s="762" t="s">
        <v>687</v>
      </c>
      <c r="B23" s="750"/>
      <c r="C23" s="625"/>
      <c r="D23" s="711"/>
      <c r="E23" s="711"/>
      <c r="F23" s="625"/>
      <c r="G23" s="750"/>
      <c r="H23" s="625"/>
      <c r="I23" s="711"/>
      <c r="J23" s="711"/>
      <c r="K23" s="625"/>
      <c r="L23" s="750"/>
      <c r="M23" s="625"/>
      <c r="N23" s="711"/>
      <c r="O23" s="711"/>
      <c r="P23" s="625"/>
      <c r="Q23" s="750"/>
      <c r="R23" s="625"/>
      <c r="S23" s="711"/>
      <c r="T23" s="711"/>
      <c r="U23" s="624"/>
      <c r="V23" s="526"/>
    </row>
    <row r="24" spans="1:25" ht="17.399999999999999" customHeight="1">
      <c r="A24" s="760" t="s">
        <v>425</v>
      </c>
      <c r="B24" s="760" t="s">
        <v>674</v>
      </c>
      <c r="C24" s="625"/>
      <c r="D24" s="711"/>
      <c r="E24" s="711"/>
      <c r="F24" s="624"/>
      <c r="G24" s="759" t="s">
        <v>675</v>
      </c>
      <c r="H24" s="625"/>
      <c r="I24" s="711"/>
      <c r="J24" s="711"/>
      <c r="K24" s="624"/>
      <c r="L24" s="759" t="s">
        <v>676</v>
      </c>
      <c r="M24" s="625"/>
      <c r="N24" s="711"/>
      <c r="O24" s="711"/>
      <c r="P24" s="624"/>
      <c r="Q24" s="761" t="s">
        <v>677</v>
      </c>
      <c r="R24" s="625"/>
      <c r="S24" s="711"/>
      <c r="T24" s="711"/>
      <c r="U24" s="624"/>
      <c r="V24" s="759" t="s">
        <v>688</v>
      </c>
      <c r="W24" s="750"/>
      <c r="X24" s="750"/>
      <c r="Y24" s="635"/>
    </row>
    <row r="25" spans="1:25" ht="46.8" customHeight="1">
      <c r="A25" s="598"/>
      <c r="B25" s="35" t="s">
        <v>679</v>
      </c>
      <c r="C25" s="35" t="s">
        <v>123</v>
      </c>
      <c r="D25" s="35" t="s">
        <v>446</v>
      </c>
      <c r="E25" s="35" t="s">
        <v>12</v>
      </c>
      <c r="F25" s="35" t="s">
        <v>126</v>
      </c>
      <c r="G25" s="35" t="s">
        <v>680</v>
      </c>
      <c r="H25" s="35" t="s">
        <v>123</v>
      </c>
      <c r="I25" s="35" t="s">
        <v>446</v>
      </c>
      <c r="J25" s="36" t="s">
        <v>12</v>
      </c>
      <c r="K25" s="36" t="s">
        <v>126</v>
      </c>
      <c r="L25" s="35" t="s">
        <v>681</v>
      </c>
      <c r="M25" s="35" t="s">
        <v>123</v>
      </c>
      <c r="N25" s="35" t="s">
        <v>446</v>
      </c>
      <c r="O25" s="36" t="s">
        <v>12</v>
      </c>
      <c r="P25" s="36" t="s">
        <v>126</v>
      </c>
      <c r="Q25" s="37" t="s">
        <v>682</v>
      </c>
      <c r="R25" s="35" t="s">
        <v>123</v>
      </c>
      <c r="S25" s="35" t="s">
        <v>446</v>
      </c>
      <c r="T25" s="35" t="s">
        <v>12</v>
      </c>
      <c r="U25" s="38" t="s">
        <v>126</v>
      </c>
      <c r="V25" s="38" t="s">
        <v>683</v>
      </c>
      <c r="W25" s="39" t="s">
        <v>684</v>
      </c>
      <c r="X25" s="39" t="s">
        <v>685</v>
      </c>
      <c r="Y25" s="40" t="s">
        <v>686</v>
      </c>
    </row>
    <row r="26" spans="1:25" ht="17.399999999999999" customHeight="1">
      <c r="A26" s="41" t="s">
        <v>80</v>
      </c>
      <c r="B26" s="108">
        <f t="shared" ref="B26:B43" si="15">G26+L26/2+Q26/10</f>
        <v>2213866.78258271</v>
      </c>
      <c r="C26" s="529"/>
      <c r="D26" s="42"/>
      <c r="E26" s="42">
        <f t="shared" ref="E26:E43" si="16">B26/V26-1</f>
        <v>6.8259157803385317E-3</v>
      </c>
      <c r="F26" s="529"/>
      <c r="G26" s="108">
        <v>2181925.7081707101</v>
      </c>
      <c r="H26" s="529"/>
      <c r="I26" s="42"/>
      <c r="J26" s="43">
        <v>6.7919123895281404E-3</v>
      </c>
      <c r="K26" s="529"/>
      <c r="L26" s="108">
        <v>33068.03</v>
      </c>
      <c r="M26" s="529"/>
      <c r="N26" s="42"/>
      <c r="O26" s="44">
        <v>3.9009316135924399E-2</v>
      </c>
      <c r="P26" s="529"/>
      <c r="Q26" s="108">
        <v>154070.59411999999</v>
      </c>
      <c r="R26" s="529"/>
      <c r="S26" s="42"/>
      <c r="T26" s="42">
        <v>-2.1033267767699999E-2</v>
      </c>
      <c r="U26" s="572"/>
      <c r="V26" s="193">
        <f t="shared" ref="V26:V43" si="17">W26+X26/2+Y26/10</f>
        <v>2198857.5660240697</v>
      </c>
      <c r="W26" s="112">
        <v>2167206.2333040698</v>
      </c>
      <c r="X26" s="112">
        <v>31826.5</v>
      </c>
      <c r="Y26" s="112">
        <v>157380.8272</v>
      </c>
    </row>
    <row r="27" spans="1:25" ht="17.399999999999999" customHeight="1">
      <c r="A27" s="45" t="s">
        <v>127</v>
      </c>
      <c r="B27" s="108">
        <f t="shared" si="15"/>
        <v>678988.03041639098</v>
      </c>
      <c r="C27" s="529">
        <f t="shared" ref="C27:C43" si="18">RANK(B27,B$27:B$43)</f>
        <v>1</v>
      </c>
      <c r="D27" s="42">
        <f t="shared" ref="D27:D43" si="19">B27/B$26</f>
        <v>0.30669778134720443</v>
      </c>
      <c r="E27" s="42">
        <f t="shared" si="16"/>
        <v>7.7756933216626134E-3</v>
      </c>
      <c r="F27" s="529">
        <f t="shared" ref="F27:F43" si="20">RANK(E27,E$27:E$43)</f>
        <v>5</v>
      </c>
      <c r="G27" s="107">
        <v>667561.37388860004</v>
      </c>
      <c r="H27" s="529">
        <f t="shared" ref="H27:H43" si="21">RANK(G27,G$27:G$43)</f>
        <v>1</v>
      </c>
      <c r="I27" s="42">
        <f t="shared" ref="I27:I43" si="22">G27/G$26</f>
        <v>0.30595055156496243</v>
      </c>
      <c r="J27" s="46">
        <v>7.6306840131488097E-3</v>
      </c>
      <c r="K27" s="529">
        <f t="shared" ref="K27:K43" si="23">RANK(J27,J$27:J$43)</f>
        <v>5</v>
      </c>
      <c r="L27" s="528">
        <v>18865.2275355819</v>
      </c>
      <c r="M27" s="529">
        <f t="shared" ref="M27:M43" si="24">RANK(L27,L$27:L$43)</f>
        <v>1</v>
      </c>
      <c r="N27" s="42">
        <f t="shared" ref="N27:N43" si="25">L27/L$26</f>
        <v>0.57049747250083849</v>
      </c>
      <c r="O27" s="44">
        <v>1.4768056245405101E-2</v>
      </c>
      <c r="P27" s="529">
        <f t="shared" ref="P27:P43" si="26">RANK(O27,O$27:O$43)</f>
        <v>14</v>
      </c>
      <c r="Q27" s="108">
        <v>19940.427599999999</v>
      </c>
      <c r="R27" s="529">
        <f t="shared" ref="R27:R43" si="27">RANK(Q27,Q$27:Q$43)</f>
        <v>2</v>
      </c>
      <c r="S27" s="42">
        <f t="shared" ref="S27:S43" si="28">Q27/Q$26</f>
        <v>0.12942396772007722</v>
      </c>
      <c r="T27" s="42">
        <v>2.3728443463573199E-2</v>
      </c>
      <c r="U27" s="529">
        <f t="shared" ref="U27:U43" si="29">RANK(T27,T$27:T$43)</f>
        <v>5</v>
      </c>
      <c r="V27" s="193">
        <f t="shared" si="17"/>
        <v>673749.16354493878</v>
      </c>
      <c r="W27" s="112">
        <v>662505.99994619598</v>
      </c>
      <c r="X27" s="520">
        <v>18590.679337485599</v>
      </c>
      <c r="Y27" s="112">
        <v>19478.239300000001</v>
      </c>
    </row>
    <row r="28" spans="1:25" ht="17.399999999999999" customHeight="1">
      <c r="A28" s="45" t="s">
        <v>128</v>
      </c>
      <c r="B28" s="108">
        <f t="shared" si="15"/>
        <v>47755.322452447181</v>
      </c>
      <c r="C28" s="529">
        <f t="shared" si="18"/>
        <v>11</v>
      </c>
      <c r="D28" s="42">
        <f t="shared" si="19"/>
        <v>2.1571000941951683E-2</v>
      </c>
      <c r="E28" s="42">
        <f t="shared" si="16"/>
        <v>1.9836698278116405E-2</v>
      </c>
      <c r="F28" s="529">
        <f t="shared" si="20"/>
        <v>4</v>
      </c>
      <c r="G28" s="107">
        <v>46579.004920571497</v>
      </c>
      <c r="H28" s="529">
        <f t="shared" si="21"/>
        <v>11</v>
      </c>
      <c r="I28" s="42">
        <f t="shared" si="22"/>
        <v>2.1347658513828388E-2</v>
      </c>
      <c r="J28" s="46">
        <v>2.24764082701427E-2</v>
      </c>
      <c r="K28" s="529">
        <f t="shared" si="23"/>
        <v>3</v>
      </c>
      <c r="L28" s="528">
        <v>1235.39496364158</v>
      </c>
      <c r="M28" s="529">
        <f t="shared" si="24"/>
        <v>6</v>
      </c>
      <c r="N28" s="42">
        <f t="shared" si="25"/>
        <v>3.7359194473985301E-2</v>
      </c>
      <c r="O28" s="44">
        <v>-4.0311711038300203E-2</v>
      </c>
      <c r="P28" s="529">
        <f t="shared" si="26"/>
        <v>16</v>
      </c>
      <c r="Q28" s="108">
        <v>5586.20050054893</v>
      </c>
      <c r="R28" s="529">
        <f t="shared" si="27"/>
        <v>11</v>
      </c>
      <c r="S28" s="42">
        <f t="shared" si="28"/>
        <v>3.6257408705765368E-2</v>
      </c>
      <c r="T28" s="42">
        <v>-0.110061705051652</v>
      </c>
      <c r="U28" s="529">
        <f t="shared" si="29"/>
        <v>14</v>
      </c>
      <c r="V28" s="193">
        <f t="shared" si="17"/>
        <v>46826.440481183767</v>
      </c>
      <c r="W28" s="112">
        <v>45555.090116333602</v>
      </c>
      <c r="X28" s="520">
        <v>1287.28773483124</v>
      </c>
      <c r="Y28" s="112">
        <v>6277.0649743453896</v>
      </c>
    </row>
    <row r="29" spans="1:25" ht="17.399999999999999" customHeight="1">
      <c r="A29" s="45" t="s">
        <v>129</v>
      </c>
      <c r="B29" s="108">
        <f t="shared" si="15"/>
        <v>45606.149661760683</v>
      </c>
      <c r="C29" s="529">
        <f t="shared" si="18"/>
        <v>12</v>
      </c>
      <c r="D29" s="42">
        <f t="shared" si="19"/>
        <v>2.0600223112140596E-2</v>
      </c>
      <c r="E29" s="42">
        <f t="shared" si="16"/>
        <v>6.353962604804364E-3</v>
      </c>
      <c r="F29" s="529">
        <f t="shared" si="20"/>
        <v>6</v>
      </c>
      <c r="G29" s="107">
        <v>43908.836822500598</v>
      </c>
      <c r="H29" s="529">
        <f t="shared" si="21"/>
        <v>12</v>
      </c>
      <c r="I29" s="42">
        <f t="shared" si="22"/>
        <v>2.0123891779666975E-2</v>
      </c>
      <c r="J29" s="46">
        <v>5.2257953922636401E-3</v>
      </c>
      <c r="K29" s="529">
        <f t="shared" si="23"/>
        <v>7</v>
      </c>
      <c r="L29" s="528">
        <v>1745.10767586834</v>
      </c>
      <c r="M29" s="529">
        <f t="shared" si="24"/>
        <v>4</v>
      </c>
      <c r="N29" s="42">
        <f t="shared" si="25"/>
        <v>5.2773257913106407E-2</v>
      </c>
      <c r="O29" s="44">
        <v>9.9716723332597304E-2</v>
      </c>
      <c r="P29" s="529">
        <f t="shared" si="26"/>
        <v>6</v>
      </c>
      <c r="Q29" s="108">
        <v>8247.5900132591905</v>
      </c>
      <c r="R29" s="529">
        <f t="shared" si="27"/>
        <v>9</v>
      </c>
      <c r="S29" s="42">
        <f t="shared" si="28"/>
        <v>5.3531240405521131E-2</v>
      </c>
      <c r="T29" s="42">
        <v>-2.30211834301682E-2</v>
      </c>
      <c r="U29" s="529">
        <f t="shared" si="29"/>
        <v>8</v>
      </c>
      <c r="V29" s="193">
        <f t="shared" si="17"/>
        <v>45318.19951671442</v>
      </c>
      <c r="W29" s="112">
        <v>43680.571095339103</v>
      </c>
      <c r="X29" s="520">
        <v>1586.87018105894</v>
      </c>
      <c r="Y29" s="112">
        <v>8441.9333084584596</v>
      </c>
    </row>
    <row r="30" spans="1:25" ht="17.399999999999999" customHeight="1">
      <c r="A30" s="45" t="s">
        <v>130</v>
      </c>
      <c r="B30" s="108">
        <f t="shared" si="15"/>
        <v>121739.0414859165</v>
      </c>
      <c r="C30" s="529">
        <f t="shared" si="18"/>
        <v>6</v>
      </c>
      <c r="D30" s="42">
        <f t="shared" si="19"/>
        <v>5.4989325664796786E-2</v>
      </c>
      <c r="E30" s="42">
        <f t="shared" si="16"/>
        <v>2.0040492169200119E-2</v>
      </c>
      <c r="F30" s="529">
        <f t="shared" si="20"/>
        <v>3</v>
      </c>
      <c r="G30" s="107">
        <v>118603.80881307799</v>
      </c>
      <c r="H30" s="529">
        <f t="shared" si="21"/>
        <v>6</v>
      </c>
      <c r="I30" s="42">
        <f t="shared" si="22"/>
        <v>5.4357400148382432E-2</v>
      </c>
      <c r="J30" s="46">
        <v>1.8061473333166302E-2</v>
      </c>
      <c r="K30" s="529">
        <f t="shared" si="23"/>
        <v>4</v>
      </c>
      <c r="L30" s="528">
        <v>2164.9948326027902</v>
      </c>
      <c r="M30" s="529">
        <f t="shared" si="24"/>
        <v>2</v>
      </c>
      <c r="N30" s="42">
        <f t="shared" si="25"/>
        <v>6.5470934694409982E-2</v>
      </c>
      <c r="O30" s="44">
        <v>0.183178781339671</v>
      </c>
      <c r="P30" s="529">
        <f t="shared" si="26"/>
        <v>4</v>
      </c>
      <c r="Q30" s="108">
        <v>20527.3525653711</v>
      </c>
      <c r="R30" s="529">
        <f t="shared" si="27"/>
        <v>1</v>
      </c>
      <c r="S30" s="42">
        <f t="shared" si="28"/>
        <v>0.13323342252696896</v>
      </c>
      <c r="T30" s="42">
        <v>6.2105287020935498E-2</v>
      </c>
      <c r="U30" s="529">
        <f t="shared" si="29"/>
        <v>3</v>
      </c>
      <c r="V30" s="193">
        <f t="shared" si="17"/>
        <v>119347.2635846332</v>
      </c>
      <c r="W30" s="112">
        <v>116499.65342934099</v>
      </c>
      <c r="X30" s="520">
        <v>1829.8120848241099</v>
      </c>
      <c r="Y30" s="112">
        <v>19327.041128801498</v>
      </c>
    </row>
    <row r="31" spans="1:25" ht="17.399999999999999" customHeight="1">
      <c r="A31" s="45" t="s">
        <v>131</v>
      </c>
      <c r="B31" s="108">
        <f t="shared" si="15"/>
        <v>524306.16539014038</v>
      </c>
      <c r="C31" s="529">
        <f t="shared" si="18"/>
        <v>2</v>
      </c>
      <c r="D31" s="42">
        <f t="shared" si="19"/>
        <v>0.23682823624034041</v>
      </c>
      <c r="E31" s="42">
        <f t="shared" si="16"/>
        <v>6.3497285033373707E-3</v>
      </c>
      <c r="F31" s="529">
        <f t="shared" si="20"/>
        <v>7</v>
      </c>
      <c r="G31" s="107">
        <v>521712.63807699399</v>
      </c>
      <c r="H31" s="529">
        <f t="shared" si="21"/>
        <v>2</v>
      </c>
      <c r="I31" s="42">
        <f t="shared" si="22"/>
        <v>0.23910650858703575</v>
      </c>
      <c r="J31" s="46">
        <v>6.5566283993157004E-3</v>
      </c>
      <c r="K31" s="529">
        <f t="shared" si="23"/>
        <v>6</v>
      </c>
      <c r="L31" s="528">
        <v>1798.4607283292901</v>
      </c>
      <c r="M31" s="529">
        <f t="shared" si="24"/>
        <v>3</v>
      </c>
      <c r="N31" s="42">
        <f t="shared" si="25"/>
        <v>5.4386690961913668E-2</v>
      </c>
      <c r="O31" s="44">
        <v>2.8262973231383302E-2</v>
      </c>
      <c r="P31" s="529">
        <f t="shared" si="26"/>
        <v>12</v>
      </c>
      <c r="Q31" s="108">
        <v>16942.969489818101</v>
      </c>
      <c r="R31" s="529">
        <f t="shared" si="27"/>
        <v>4</v>
      </c>
      <c r="S31" s="42">
        <f t="shared" si="28"/>
        <v>0.10996887229903091</v>
      </c>
      <c r="T31" s="42">
        <v>-6.3516397721223999E-2</v>
      </c>
      <c r="U31" s="529">
        <f t="shared" si="29"/>
        <v>11</v>
      </c>
      <c r="V31" s="193">
        <f t="shared" si="17"/>
        <v>520997.96973155497</v>
      </c>
      <c r="W31" s="112">
        <v>518314.24418380897</v>
      </c>
      <c r="X31" s="520">
        <v>1749.02799687274</v>
      </c>
      <c r="Y31" s="112">
        <v>18092.115493095898</v>
      </c>
    </row>
    <row r="32" spans="1:25" ht="17.399999999999999" customHeight="1">
      <c r="A32" s="45" t="s">
        <v>132</v>
      </c>
      <c r="B32" s="108">
        <f t="shared" si="15"/>
        <v>13160.648462484645</v>
      </c>
      <c r="C32" s="529">
        <f t="shared" si="18"/>
        <v>16</v>
      </c>
      <c r="D32" s="42">
        <f t="shared" si="19"/>
        <v>5.9446433570548244E-3</v>
      </c>
      <c r="E32" s="42">
        <f t="shared" si="16"/>
        <v>-3.0750804353322891E-2</v>
      </c>
      <c r="F32" s="529">
        <f t="shared" si="20"/>
        <v>16</v>
      </c>
      <c r="G32" s="107">
        <v>12779.3314252366</v>
      </c>
      <c r="H32" s="529">
        <f t="shared" si="21"/>
        <v>16</v>
      </c>
      <c r="I32" s="42">
        <f t="shared" si="22"/>
        <v>5.8569049245726047E-3</v>
      </c>
      <c r="J32" s="46">
        <v>-2.88925651176913E-2</v>
      </c>
      <c r="K32" s="529">
        <f t="shared" si="23"/>
        <v>15</v>
      </c>
      <c r="L32" s="528">
        <v>257.382622604331</v>
      </c>
      <c r="M32" s="529">
        <f t="shared" si="24"/>
        <v>13</v>
      </c>
      <c r="N32" s="42">
        <f t="shared" si="25"/>
        <v>7.7834277579986169E-3</v>
      </c>
      <c r="O32" s="44">
        <v>-0.19186367183643199</v>
      </c>
      <c r="P32" s="529">
        <f t="shared" si="26"/>
        <v>17</v>
      </c>
      <c r="Q32" s="108">
        <v>2526.25725945879</v>
      </c>
      <c r="R32" s="529">
        <f t="shared" si="27"/>
        <v>14</v>
      </c>
      <c r="S32" s="42">
        <f t="shared" si="28"/>
        <v>1.639675159226802E-2</v>
      </c>
      <c r="T32" s="42">
        <v>-2.6114078310596301E-2</v>
      </c>
      <c r="U32" s="529">
        <f t="shared" si="29"/>
        <v>9</v>
      </c>
      <c r="V32" s="193">
        <f t="shared" si="17"/>
        <v>13578.188686247959</v>
      </c>
      <c r="W32" s="112">
        <v>13159.5444192901</v>
      </c>
      <c r="X32" s="520">
        <v>318.48911332722099</v>
      </c>
      <c r="Y32" s="112">
        <v>2593.9971029424901</v>
      </c>
    </row>
    <row r="33" spans="1:25" ht="17.399999999999999" customHeight="1">
      <c r="A33" s="45" t="s">
        <v>133</v>
      </c>
      <c r="B33" s="108">
        <f t="shared" si="15"/>
        <v>131360.41886196999</v>
      </c>
      <c r="C33" s="529">
        <f t="shared" si="18"/>
        <v>4</v>
      </c>
      <c r="D33" s="42">
        <f t="shared" si="19"/>
        <v>5.9335286068443627E-2</v>
      </c>
      <c r="E33" s="42">
        <f t="shared" si="16"/>
        <v>-8.0315585670802658E-3</v>
      </c>
      <c r="F33" s="529">
        <f t="shared" si="20"/>
        <v>10</v>
      </c>
      <c r="G33" s="107">
        <v>130534.34935039</v>
      </c>
      <c r="H33" s="529">
        <f t="shared" si="21"/>
        <v>4</v>
      </c>
      <c r="I33" s="42">
        <f t="shared" si="22"/>
        <v>5.9825295087534307E-2</v>
      </c>
      <c r="J33" s="46">
        <v>-7.7186082754298101E-3</v>
      </c>
      <c r="K33" s="529">
        <f t="shared" si="23"/>
        <v>10</v>
      </c>
      <c r="L33" s="528">
        <v>937.28936018721197</v>
      </c>
      <c r="M33" s="529">
        <f t="shared" si="24"/>
        <v>8</v>
      </c>
      <c r="N33" s="42">
        <f t="shared" si="25"/>
        <v>2.8344275730583648E-2</v>
      </c>
      <c r="O33" s="44">
        <v>5.6535712591502703E-2</v>
      </c>
      <c r="P33" s="529">
        <f t="shared" si="26"/>
        <v>10</v>
      </c>
      <c r="Q33" s="108">
        <v>3574.2483148636602</v>
      </c>
      <c r="R33" s="529">
        <f t="shared" si="27"/>
        <v>12</v>
      </c>
      <c r="S33" s="42">
        <f t="shared" si="28"/>
        <v>2.3198770247356924E-2</v>
      </c>
      <c r="T33" s="42">
        <v>-0.170115804152315</v>
      </c>
      <c r="U33" s="529">
        <f t="shared" si="29"/>
        <v>16</v>
      </c>
      <c r="V33" s="193">
        <f t="shared" si="17"/>
        <v>132423.98989247787</v>
      </c>
      <c r="W33" s="112">
        <v>131549.73018643801</v>
      </c>
      <c r="X33" s="520">
        <v>887.13457483439004</v>
      </c>
      <c r="Y33" s="112">
        <v>4306.9241862266599</v>
      </c>
    </row>
    <row r="34" spans="1:25" ht="17.399999999999999" customHeight="1">
      <c r="A34" s="45" t="s">
        <v>134</v>
      </c>
      <c r="B34" s="108">
        <f t="shared" si="15"/>
        <v>50188.164404862677</v>
      </c>
      <c r="C34" s="529">
        <f t="shared" si="18"/>
        <v>10</v>
      </c>
      <c r="D34" s="42">
        <f t="shared" si="19"/>
        <v>2.2669911667545267E-2</v>
      </c>
      <c r="E34" s="42">
        <f t="shared" si="16"/>
        <v>-3.0353732897634655E-2</v>
      </c>
      <c r="F34" s="529">
        <f t="shared" si="20"/>
        <v>15</v>
      </c>
      <c r="G34" s="107">
        <v>48936.5972472223</v>
      </c>
      <c r="H34" s="529">
        <f t="shared" si="21"/>
        <v>10</v>
      </c>
      <c r="I34" s="42">
        <f t="shared" si="22"/>
        <v>2.2428168412869529E-2</v>
      </c>
      <c r="J34" s="46">
        <v>-3.3055110983128098E-2</v>
      </c>
      <c r="K34" s="529">
        <f t="shared" si="23"/>
        <v>16</v>
      </c>
      <c r="L34" s="528">
        <v>831.39317780873398</v>
      </c>
      <c r="M34" s="529">
        <f t="shared" si="24"/>
        <v>10</v>
      </c>
      <c r="N34" s="42">
        <f t="shared" si="25"/>
        <v>2.5141902248447642E-2</v>
      </c>
      <c r="O34" s="44">
        <v>0.168260793069791</v>
      </c>
      <c r="P34" s="529">
        <f t="shared" si="26"/>
        <v>5</v>
      </c>
      <c r="Q34" s="108">
        <v>8358.7056873600995</v>
      </c>
      <c r="R34" s="529">
        <f t="shared" si="27"/>
        <v>8</v>
      </c>
      <c r="S34" s="42">
        <f t="shared" si="28"/>
        <v>5.4252440156424706E-2</v>
      </c>
      <c r="T34" s="42">
        <v>5.2832056882021299E-2</v>
      </c>
      <c r="U34" s="529">
        <f t="shared" si="29"/>
        <v>4</v>
      </c>
      <c r="V34" s="193">
        <f t="shared" si="17"/>
        <v>51759.250881088912</v>
      </c>
      <c r="W34" s="112">
        <v>50609.4998826437</v>
      </c>
      <c r="X34" s="520">
        <v>711.65032905376904</v>
      </c>
      <c r="Y34" s="112">
        <v>7939.2583391833105</v>
      </c>
    </row>
    <row r="35" spans="1:25" ht="17.399999999999999" customHeight="1">
      <c r="A35" s="45" t="s">
        <v>135</v>
      </c>
      <c r="B35" s="108">
        <f t="shared" si="15"/>
        <v>159316.98678343356</v>
      </c>
      <c r="C35" s="529">
        <f t="shared" si="18"/>
        <v>3</v>
      </c>
      <c r="D35" s="42">
        <f t="shared" si="19"/>
        <v>7.1963222013554679E-2</v>
      </c>
      <c r="E35" s="42">
        <f t="shared" si="16"/>
        <v>2.3793010864602504E-2</v>
      </c>
      <c r="F35" s="529">
        <f t="shared" si="20"/>
        <v>2</v>
      </c>
      <c r="G35" s="107">
        <v>157449.939893287</v>
      </c>
      <c r="H35" s="529">
        <f t="shared" si="21"/>
        <v>3</v>
      </c>
      <c r="I35" s="42">
        <f t="shared" si="22"/>
        <v>7.2160999480266622E-2</v>
      </c>
      <c r="J35" s="46">
        <v>2.49974448357611E-2</v>
      </c>
      <c r="K35" s="529">
        <f t="shared" si="23"/>
        <v>2</v>
      </c>
      <c r="L35" s="528">
        <v>1525.49481874449</v>
      </c>
      <c r="M35" s="529">
        <f t="shared" si="24"/>
        <v>5</v>
      </c>
      <c r="N35" s="42">
        <f t="shared" si="25"/>
        <v>4.6132013873958926E-2</v>
      </c>
      <c r="O35" s="44">
        <v>2.89910625417669E-2</v>
      </c>
      <c r="P35" s="529">
        <f t="shared" si="26"/>
        <v>11</v>
      </c>
      <c r="Q35" s="108">
        <v>11042.9948077432</v>
      </c>
      <c r="R35" s="529">
        <f t="shared" si="27"/>
        <v>6</v>
      </c>
      <c r="S35" s="42">
        <f t="shared" si="28"/>
        <v>7.1674902474525487E-2</v>
      </c>
      <c r="T35" s="42">
        <v>-0.125731509331899</v>
      </c>
      <c r="U35" s="529">
        <f t="shared" si="29"/>
        <v>15</v>
      </c>
      <c r="V35" s="193">
        <f t="shared" si="17"/>
        <v>155614.45047264869</v>
      </c>
      <c r="W35" s="112">
        <v>153610.08038270299</v>
      </c>
      <c r="X35" s="520">
        <v>1482.5151298946</v>
      </c>
      <c r="Y35" s="112">
        <v>12631.125249983999</v>
      </c>
    </row>
    <row r="36" spans="1:25" ht="17.399999999999999" customHeight="1">
      <c r="A36" s="45" t="s">
        <v>136</v>
      </c>
      <c r="B36" s="108">
        <f t="shared" si="15"/>
        <v>119826.8854890565</v>
      </c>
      <c r="C36" s="529">
        <f t="shared" si="18"/>
        <v>7</v>
      </c>
      <c r="D36" s="42">
        <f t="shared" si="19"/>
        <v>5.4125607932590122E-2</v>
      </c>
      <c r="E36" s="42">
        <f t="shared" si="16"/>
        <v>-8.0185794589975323E-3</v>
      </c>
      <c r="F36" s="529">
        <f t="shared" si="20"/>
        <v>9</v>
      </c>
      <c r="G36" s="107">
        <v>117942.261653569</v>
      </c>
      <c r="H36" s="529">
        <f t="shared" si="21"/>
        <v>7</v>
      </c>
      <c r="I36" s="42">
        <f t="shared" si="22"/>
        <v>5.4054205975899064E-2</v>
      </c>
      <c r="J36" s="46">
        <v>-8.6621408608220703E-3</v>
      </c>
      <c r="K36" s="529">
        <f t="shared" si="23"/>
        <v>11</v>
      </c>
      <c r="L36" s="528">
        <v>833.13115321341695</v>
      </c>
      <c r="M36" s="529">
        <f t="shared" si="24"/>
        <v>9</v>
      </c>
      <c r="N36" s="42">
        <f t="shared" si="25"/>
        <v>2.5194459821568354E-2</v>
      </c>
      <c r="O36" s="44">
        <v>7.7351937713076496E-2</v>
      </c>
      <c r="P36" s="529">
        <f t="shared" si="26"/>
        <v>8</v>
      </c>
      <c r="Q36" s="108">
        <v>14680.5825888079</v>
      </c>
      <c r="R36" s="529">
        <f t="shared" si="27"/>
        <v>5</v>
      </c>
      <c r="S36" s="42">
        <f t="shared" si="28"/>
        <v>9.5284779504216918E-2</v>
      </c>
      <c r="T36" s="42">
        <v>2.2313407899384501E-2</v>
      </c>
      <c r="U36" s="529">
        <f t="shared" si="29"/>
        <v>6</v>
      </c>
      <c r="V36" s="193">
        <f t="shared" si="17"/>
        <v>120795.49375401188</v>
      </c>
      <c r="W36" s="112">
        <v>118972.820987573</v>
      </c>
      <c r="X36" s="520">
        <v>773.31383000240999</v>
      </c>
      <c r="Y36" s="112">
        <v>14360.158514376801</v>
      </c>
    </row>
    <row r="37" spans="1:25" ht="17.399999999999999" customHeight="1">
      <c r="A37" s="45" t="s">
        <v>137</v>
      </c>
      <c r="B37" s="108">
        <f t="shared" si="15"/>
        <v>54217.67212085933</v>
      </c>
      <c r="C37" s="529">
        <f t="shared" si="18"/>
        <v>9</v>
      </c>
      <c r="D37" s="42">
        <f t="shared" si="19"/>
        <v>2.4490033703657939E-2</v>
      </c>
      <c r="E37" s="42">
        <f t="shared" si="16"/>
        <v>-5.0475656404713742E-3</v>
      </c>
      <c r="F37" s="529">
        <f t="shared" si="20"/>
        <v>8</v>
      </c>
      <c r="G37" s="107">
        <v>52831.608084763699</v>
      </c>
      <c r="H37" s="529">
        <f t="shared" si="21"/>
        <v>9</v>
      </c>
      <c r="I37" s="42">
        <f t="shared" si="22"/>
        <v>2.4213293737235825E-2</v>
      </c>
      <c r="J37" s="46">
        <v>-5.4699039126013798E-3</v>
      </c>
      <c r="K37" s="529">
        <f t="shared" si="23"/>
        <v>8</v>
      </c>
      <c r="L37" s="528">
        <v>749.86003879499003</v>
      </c>
      <c r="M37" s="529">
        <f t="shared" si="24"/>
        <v>11</v>
      </c>
      <c r="N37" s="42">
        <f t="shared" si="25"/>
        <v>2.267628397564022E-2</v>
      </c>
      <c r="O37" s="44">
        <v>2.14499239214039E-2</v>
      </c>
      <c r="P37" s="529">
        <f t="shared" si="26"/>
        <v>13</v>
      </c>
      <c r="Q37" s="108">
        <v>10111.340166981399</v>
      </c>
      <c r="R37" s="529">
        <f t="shared" si="27"/>
        <v>7</v>
      </c>
      <c r="S37" s="42">
        <f t="shared" si="28"/>
        <v>6.5627968949779236E-2</v>
      </c>
      <c r="T37" s="42">
        <v>7.6176855128462497E-3</v>
      </c>
      <c r="U37" s="529">
        <f t="shared" si="29"/>
        <v>7</v>
      </c>
      <c r="V37" s="193">
        <f t="shared" si="17"/>
        <v>54492.727741060669</v>
      </c>
      <c r="W37" s="112">
        <v>53122.181312169101</v>
      </c>
      <c r="X37" s="520">
        <v>734.11336300876599</v>
      </c>
      <c r="Y37" s="112">
        <v>10034.897473871801</v>
      </c>
    </row>
    <row r="38" spans="1:25" ht="17.399999999999999" customHeight="1">
      <c r="A38" s="45" t="s">
        <v>138</v>
      </c>
      <c r="B38" s="108">
        <f t="shared" si="15"/>
        <v>123813.12131726404</v>
      </c>
      <c r="C38" s="529">
        <f t="shared" si="18"/>
        <v>5</v>
      </c>
      <c r="D38" s="42">
        <f t="shared" si="19"/>
        <v>5.592618412785566E-2</v>
      </c>
      <c r="E38" s="42">
        <f t="shared" si="16"/>
        <v>4.2921818482559271E-2</v>
      </c>
      <c r="F38" s="529">
        <f t="shared" si="20"/>
        <v>1</v>
      </c>
      <c r="G38" s="107">
        <v>122906.96193118001</v>
      </c>
      <c r="H38" s="529">
        <f t="shared" si="21"/>
        <v>5</v>
      </c>
      <c r="I38" s="42">
        <f t="shared" si="22"/>
        <v>5.632958146600836E-2</v>
      </c>
      <c r="J38" s="46">
        <v>4.3197472250133401E-2</v>
      </c>
      <c r="K38" s="529">
        <f t="shared" si="23"/>
        <v>1</v>
      </c>
      <c r="L38" s="528">
        <v>362.16079811374698</v>
      </c>
      <c r="M38" s="529">
        <f t="shared" si="24"/>
        <v>12</v>
      </c>
      <c r="N38" s="42">
        <f t="shared" si="25"/>
        <v>1.0951991942481816E-2</v>
      </c>
      <c r="O38" s="44">
        <v>0.217783892287223</v>
      </c>
      <c r="P38" s="529">
        <f t="shared" si="26"/>
        <v>2</v>
      </c>
      <c r="Q38" s="108">
        <v>7250.7898702716402</v>
      </c>
      <c r="R38" s="529">
        <f t="shared" si="27"/>
        <v>10</v>
      </c>
      <c r="S38" s="42">
        <f t="shared" si="28"/>
        <v>4.7061477965251848E-2</v>
      </c>
      <c r="T38" s="42">
        <v>-3.4913272100284103E-2</v>
      </c>
      <c r="U38" s="529">
        <f t="shared" si="29"/>
        <v>10</v>
      </c>
      <c r="V38" s="193">
        <f t="shared" si="17"/>
        <v>118717.54826014752</v>
      </c>
      <c r="W38" s="112">
        <v>117817.541932953</v>
      </c>
      <c r="X38" s="520">
        <v>297.39332274591197</v>
      </c>
      <c r="Y38" s="112">
        <v>7513.0966582156598</v>
      </c>
    </row>
    <row r="39" spans="1:25" ht="17.399999999999999" customHeight="1">
      <c r="A39" s="45" t="s">
        <v>147</v>
      </c>
      <c r="B39" s="108">
        <f t="shared" si="15"/>
        <v>63005.994099936819</v>
      </c>
      <c r="C39" s="529">
        <f t="shared" si="18"/>
        <v>8</v>
      </c>
      <c r="D39" s="42">
        <f t="shared" si="19"/>
        <v>2.8459704348801719E-2</v>
      </c>
      <c r="E39" s="42">
        <f t="shared" si="16"/>
        <v>-9.8353964872521793E-3</v>
      </c>
      <c r="F39" s="529">
        <f t="shared" si="20"/>
        <v>12</v>
      </c>
      <c r="G39" s="107">
        <v>60602.912750303702</v>
      </c>
      <c r="H39" s="529">
        <f t="shared" si="21"/>
        <v>8</v>
      </c>
      <c r="I39" s="42">
        <f t="shared" si="22"/>
        <v>2.7774966179353634E-2</v>
      </c>
      <c r="J39" s="46">
        <v>-8.7055959476234294E-3</v>
      </c>
      <c r="K39" s="529">
        <f t="shared" si="23"/>
        <v>12</v>
      </c>
      <c r="L39" s="528">
        <v>1143.76520422355</v>
      </c>
      <c r="M39" s="529">
        <f t="shared" si="24"/>
        <v>7</v>
      </c>
      <c r="N39" s="42">
        <f t="shared" si="25"/>
        <v>3.4588247446961609E-2</v>
      </c>
      <c r="O39" s="44">
        <v>8.1224418846225194E-2</v>
      </c>
      <c r="P39" s="529">
        <f t="shared" si="26"/>
        <v>7</v>
      </c>
      <c r="Q39" s="108">
        <v>18311.987475213398</v>
      </c>
      <c r="R39" s="529">
        <f t="shared" si="27"/>
        <v>3</v>
      </c>
      <c r="S39" s="42">
        <f t="shared" si="28"/>
        <v>0.11885452626314179</v>
      </c>
      <c r="T39" s="42">
        <v>-6.94119644892566E-2</v>
      </c>
      <c r="U39" s="529">
        <f t="shared" si="29"/>
        <v>12</v>
      </c>
      <c r="V39" s="193">
        <f t="shared" si="17"/>
        <v>63631.838460407715</v>
      </c>
      <c r="W39" s="112">
        <v>61135.130494594901</v>
      </c>
      <c r="X39" s="520">
        <v>1057.8425572778499</v>
      </c>
      <c r="Y39" s="112">
        <v>19677.866871738901</v>
      </c>
    </row>
    <row r="40" spans="1:25" ht="17.399999999999999" customHeight="1">
      <c r="A40" s="45" t="s">
        <v>107</v>
      </c>
      <c r="B40" s="108">
        <f t="shared" si="15"/>
        <v>17358.729067516633</v>
      </c>
      <c r="C40" s="529">
        <f t="shared" si="18"/>
        <v>15</v>
      </c>
      <c r="D40" s="42">
        <f t="shared" si="19"/>
        <v>7.8409094910696642E-3</v>
      </c>
      <c r="E40" s="42">
        <f t="shared" si="16"/>
        <v>-1.0374564354311833E-2</v>
      </c>
      <c r="F40" s="529">
        <f t="shared" si="20"/>
        <v>13</v>
      </c>
      <c r="G40" s="107">
        <v>17130.949578964999</v>
      </c>
      <c r="H40" s="529">
        <f t="shared" si="21"/>
        <v>15</v>
      </c>
      <c r="I40" s="42">
        <f t="shared" si="22"/>
        <v>7.8512982888529689E-3</v>
      </c>
      <c r="J40" s="46">
        <v>-1.3253996688047401E-2</v>
      </c>
      <c r="K40" s="529">
        <f t="shared" si="23"/>
        <v>13</v>
      </c>
      <c r="L40" s="528">
        <v>249.64155133882801</v>
      </c>
      <c r="M40" s="529">
        <f t="shared" si="24"/>
        <v>14</v>
      </c>
      <c r="N40" s="42">
        <f t="shared" si="25"/>
        <v>7.5493324319237647E-3</v>
      </c>
      <c r="O40" s="44">
        <v>0.31116759340490702</v>
      </c>
      <c r="P40" s="529">
        <f t="shared" si="26"/>
        <v>1</v>
      </c>
      <c r="Q40" s="108">
        <v>1029.5871288221999</v>
      </c>
      <c r="R40" s="529">
        <f t="shared" si="27"/>
        <v>16</v>
      </c>
      <c r="S40" s="42">
        <f t="shared" si="28"/>
        <v>6.6825673951791988E-3</v>
      </c>
      <c r="T40" s="42">
        <v>0.219093347380379</v>
      </c>
      <c r="U40" s="529">
        <f t="shared" si="29"/>
        <v>2</v>
      </c>
      <c r="V40" s="193">
        <f t="shared" si="17"/>
        <v>17540.706253362219</v>
      </c>
      <c r="W40" s="112">
        <v>17361.0529168256</v>
      </c>
      <c r="X40" s="520">
        <v>190.39637083353</v>
      </c>
      <c r="Y40" s="112">
        <v>844.551511198551</v>
      </c>
    </row>
    <row r="41" spans="1:25" ht="17.399999999999999" customHeight="1">
      <c r="A41" s="45" t="s">
        <v>109</v>
      </c>
      <c r="B41" s="108">
        <f t="shared" si="15"/>
        <v>32093.05654084554</v>
      </c>
      <c r="C41" s="529">
        <f t="shared" si="18"/>
        <v>13</v>
      </c>
      <c r="D41" s="42">
        <f t="shared" si="19"/>
        <v>1.4496381080078176E-2</v>
      </c>
      <c r="E41" s="42">
        <f t="shared" si="16"/>
        <v>-8.1037271530510768E-3</v>
      </c>
      <c r="F41" s="529">
        <f t="shared" si="20"/>
        <v>11</v>
      </c>
      <c r="G41" s="107">
        <v>31750.403148724101</v>
      </c>
      <c r="H41" s="529">
        <f t="shared" si="21"/>
        <v>13</v>
      </c>
      <c r="I41" s="42">
        <f t="shared" si="22"/>
        <v>1.4551550967032286E-2</v>
      </c>
      <c r="J41" s="46">
        <v>-7.5183360738384497E-3</v>
      </c>
      <c r="K41" s="529">
        <f t="shared" si="23"/>
        <v>9</v>
      </c>
      <c r="L41" s="528">
        <v>190.99894292575601</v>
      </c>
      <c r="M41" s="529">
        <f t="shared" si="24"/>
        <v>15</v>
      </c>
      <c r="N41" s="42">
        <f t="shared" si="25"/>
        <v>5.7759395683914649E-3</v>
      </c>
      <c r="O41" s="44">
        <v>6.11520409713706E-2</v>
      </c>
      <c r="P41" s="529">
        <f t="shared" si="26"/>
        <v>9</v>
      </c>
      <c r="Q41" s="108">
        <v>2471.5392065856299</v>
      </c>
      <c r="R41" s="529">
        <f t="shared" si="27"/>
        <v>15</v>
      </c>
      <c r="S41" s="42">
        <f t="shared" si="28"/>
        <v>1.604160236223038E-2</v>
      </c>
      <c r="T41" s="42">
        <v>-9.9086506693189205E-2</v>
      </c>
      <c r="U41" s="529">
        <f t="shared" si="29"/>
        <v>13</v>
      </c>
      <c r="V41" s="193">
        <f t="shared" si="17"/>
        <v>32355.254696876502</v>
      </c>
      <c r="W41" s="112">
        <v>31990.921648993099</v>
      </c>
      <c r="X41" s="520">
        <v>179.99206103483201</v>
      </c>
      <c r="Y41" s="112">
        <v>2743.37017365987</v>
      </c>
    </row>
    <row r="42" spans="1:25" ht="17.399999999999999" customHeight="1">
      <c r="A42" s="45" t="s">
        <v>111</v>
      </c>
      <c r="B42" s="108">
        <f t="shared" si="15"/>
        <v>28130.742376181868</v>
      </c>
      <c r="C42" s="529">
        <f t="shared" si="18"/>
        <v>14</v>
      </c>
      <c r="D42" s="42">
        <f t="shared" si="19"/>
        <v>1.2706610261058427E-2</v>
      </c>
      <c r="E42" s="42">
        <f t="shared" si="16"/>
        <v>-1.4049297269520755E-2</v>
      </c>
      <c r="F42" s="529">
        <f t="shared" si="20"/>
        <v>14</v>
      </c>
      <c r="G42" s="107">
        <v>27736.314795867202</v>
      </c>
      <c r="H42" s="529">
        <f t="shared" si="21"/>
        <v>14</v>
      </c>
      <c r="I42" s="42">
        <f t="shared" si="22"/>
        <v>1.2711851137736886E-2</v>
      </c>
      <c r="J42" s="46">
        <v>-1.7262696027051501E-2</v>
      </c>
      <c r="K42" s="529">
        <f t="shared" si="23"/>
        <v>14</v>
      </c>
      <c r="L42" s="528">
        <v>153.82774062860301</v>
      </c>
      <c r="M42" s="529">
        <f t="shared" si="24"/>
        <v>16</v>
      </c>
      <c r="N42" s="42">
        <f t="shared" si="25"/>
        <v>4.6518568124137728E-3</v>
      </c>
      <c r="O42" s="44">
        <v>0.21747335476369301</v>
      </c>
      <c r="P42" s="529">
        <f t="shared" si="26"/>
        <v>3</v>
      </c>
      <c r="Q42" s="108">
        <v>3175.1371000036702</v>
      </c>
      <c r="R42" s="529">
        <f t="shared" si="27"/>
        <v>13</v>
      </c>
      <c r="S42" s="42">
        <f t="shared" si="28"/>
        <v>2.0608326450215875E-2</v>
      </c>
      <c r="T42" s="42">
        <v>0.29657132197104302</v>
      </c>
      <c r="U42" s="529">
        <f t="shared" si="29"/>
        <v>1</v>
      </c>
      <c r="V42" s="193">
        <f t="shared" si="17"/>
        <v>28531.591182274075</v>
      </c>
      <c r="W42" s="112">
        <v>28223.528997766301</v>
      </c>
      <c r="X42" s="520">
        <v>126.349985424084</v>
      </c>
      <c r="Y42" s="112">
        <v>2448.87191795731</v>
      </c>
    </row>
    <row r="43" spans="1:25" ht="17.399999999999999" customHeight="1">
      <c r="A43" s="45" t="s">
        <v>112</v>
      </c>
      <c r="B43" s="108">
        <f t="shared" si="15"/>
        <v>2999.6536516407705</v>
      </c>
      <c r="C43" s="529">
        <f t="shared" si="18"/>
        <v>17</v>
      </c>
      <c r="D43" s="42">
        <f t="shared" si="19"/>
        <v>1.354938641855115E-3</v>
      </c>
      <c r="E43" s="42">
        <f t="shared" si="16"/>
        <v>-5.5967224203416932E-2</v>
      </c>
      <c r="F43" s="529">
        <f t="shared" si="20"/>
        <v>17</v>
      </c>
      <c r="G43" s="107">
        <v>2958.4157894554501</v>
      </c>
      <c r="H43" s="529">
        <f t="shared" si="21"/>
        <v>17</v>
      </c>
      <c r="I43" s="42">
        <f t="shared" si="22"/>
        <v>1.3558737487610135E-3</v>
      </c>
      <c r="J43" s="46">
        <v>-4.5253891900210501E-2</v>
      </c>
      <c r="K43" s="529">
        <f t="shared" si="23"/>
        <v>17</v>
      </c>
      <c r="L43" s="528">
        <v>23.8988553924558</v>
      </c>
      <c r="M43" s="529">
        <f t="shared" si="24"/>
        <v>17</v>
      </c>
      <c r="N43" s="42">
        <f t="shared" si="25"/>
        <v>7.2271784537681261E-4</v>
      </c>
      <c r="O43" s="44">
        <v>1.1290944146763701E-2</v>
      </c>
      <c r="P43" s="529">
        <f t="shared" si="26"/>
        <v>15</v>
      </c>
      <c r="Q43" s="108">
        <v>292.88434489092799</v>
      </c>
      <c r="R43" s="529">
        <f t="shared" si="27"/>
        <v>17</v>
      </c>
      <c r="S43" s="42">
        <f t="shared" si="28"/>
        <v>1.9009749820449904E-3</v>
      </c>
      <c r="T43" s="42">
        <v>-0.56306460893250898</v>
      </c>
      <c r="U43" s="529">
        <f t="shared" si="29"/>
        <v>17</v>
      </c>
      <c r="V43" s="193">
        <f t="shared" si="17"/>
        <v>3177.4888844400944</v>
      </c>
      <c r="W43" s="112">
        <v>3098.6413711007599</v>
      </c>
      <c r="X43" s="520">
        <v>23.632027489991501</v>
      </c>
      <c r="Y43" s="112">
        <v>670.314995943388</v>
      </c>
    </row>
  </sheetData>
  <mergeCells count="14">
    <mergeCell ref="V2:Y2"/>
    <mergeCell ref="L24:P24"/>
    <mergeCell ref="A2:A3"/>
    <mergeCell ref="Q24:U24"/>
    <mergeCell ref="A1:U1"/>
    <mergeCell ref="A23:U23"/>
    <mergeCell ref="V24:Y24"/>
    <mergeCell ref="L2:P2"/>
    <mergeCell ref="A24:A25"/>
    <mergeCell ref="B24:F24"/>
    <mergeCell ref="B2:F2"/>
    <mergeCell ref="Q2:U2"/>
    <mergeCell ref="G24:K24"/>
    <mergeCell ref="G2:K2"/>
  </mergeCells>
  <phoneticPr fontId="51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140625" style="11" customWidth="1"/>
    <col min="2" max="2" width="40" style="13" customWidth="1"/>
    <col min="3" max="3" width="12.77734375" style="10" hidden="1" customWidth="1"/>
    <col min="4" max="4" width="13.21875" style="10" hidden="1" customWidth="1"/>
    <col min="5" max="5" width="13.33203125" style="10" hidden="1" customWidth="1"/>
    <col min="6" max="6" width="13.109375" style="10" hidden="1" customWidth="1"/>
    <col min="7" max="7" width="13.33203125" style="10" hidden="1" customWidth="1"/>
    <col min="8" max="8" width="13.109375" style="10" hidden="1" customWidth="1"/>
    <col min="9" max="9" width="13.33203125" style="10" hidden="1" customWidth="1"/>
    <col min="10" max="10" width="13.109375" style="10" hidden="1" customWidth="1"/>
    <col min="11" max="11" width="13.33203125" style="10" hidden="1" customWidth="1"/>
    <col min="12" max="12" width="13.109375" style="10" hidden="1" customWidth="1"/>
    <col min="13" max="13" width="11" style="10" customWidth="1"/>
    <col min="14" max="14" width="13.109375" style="10" customWidth="1"/>
    <col min="15" max="15" width="11" style="10" customWidth="1"/>
    <col min="16" max="16" width="13.109375" style="10" customWidth="1"/>
    <col min="17" max="17" width="11" style="10" customWidth="1"/>
    <col min="18" max="18" width="13.109375" style="10" customWidth="1"/>
    <col min="19" max="19" width="11" style="10" customWidth="1"/>
    <col min="20" max="20" width="13.109375" style="10" customWidth="1"/>
    <col min="21" max="21" width="11" style="10" customWidth="1"/>
    <col min="22" max="22" width="13.109375" style="10" customWidth="1"/>
    <col min="23" max="23" width="11" style="10" customWidth="1"/>
    <col min="24" max="24" width="13.109375" style="10" customWidth="1"/>
    <col min="25" max="25" width="13" style="10" customWidth="1"/>
    <col min="26" max="26" width="13.109375" style="10" customWidth="1"/>
    <col min="27" max="27" width="14.44140625" style="10" customWidth="1"/>
    <col min="28" max="28" width="13" style="10" customWidth="1"/>
    <col min="29" max="29" width="11" style="10" customWidth="1"/>
    <col min="30" max="30" width="13.109375" style="10" customWidth="1"/>
    <col min="31" max="31" width="11" style="10" customWidth="1"/>
    <col min="32" max="32" width="13.109375" style="10" customWidth="1"/>
    <col min="33" max="33" width="11" style="10" customWidth="1"/>
    <col min="34" max="34" width="13.109375" style="10" customWidth="1"/>
    <col min="35" max="35" width="11" style="10" customWidth="1"/>
    <col min="36" max="36" width="13.109375" style="10" customWidth="1"/>
    <col min="37" max="37" width="11" style="10" customWidth="1"/>
    <col min="38" max="38" width="13.109375" style="10" customWidth="1"/>
    <col min="39" max="39" width="11" style="10" customWidth="1"/>
    <col min="40" max="40" width="13.109375" style="10" customWidth="1"/>
    <col min="41" max="41" width="11" style="10" customWidth="1"/>
    <col min="42" max="42" width="13.109375" style="10" customWidth="1"/>
    <col min="43" max="43" width="11" style="10" customWidth="1"/>
    <col min="44" max="44" width="13.109375" style="10" customWidth="1"/>
    <col min="45" max="45" width="11" style="10" customWidth="1"/>
    <col min="46" max="46" width="13.109375" style="10" customWidth="1"/>
    <col min="47" max="47" width="11" style="10" customWidth="1"/>
    <col min="48" max="48" width="13.109375" style="10" customWidth="1"/>
    <col min="49" max="49" width="11" style="10" customWidth="1"/>
    <col min="50" max="50" width="14" style="10" customWidth="1"/>
    <col min="51" max="51" width="11" style="10" customWidth="1"/>
    <col min="52" max="52" width="14" style="10" customWidth="1"/>
    <col min="53" max="53" width="13" style="10" customWidth="1"/>
    <col min="54" max="55" width="14" style="10" customWidth="1"/>
    <col min="56" max="67" width="11" style="10" customWidth="1"/>
    <col min="68" max="68" width="13" style="10" customWidth="1"/>
    <col min="69" max="70" width="9" style="10" customWidth="1"/>
    <col min="71" max="16384" width="9" style="10"/>
  </cols>
  <sheetData>
    <row r="1" spans="1:68" ht="50.55" customHeight="1">
      <c r="A1" s="755" t="s">
        <v>643</v>
      </c>
      <c r="B1" s="763"/>
      <c r="D1" s="617"/>
      <c r="F1" s="617"/>
      <c r="H1" s="617"/>
      <c r="J1" s="617"/>
      <c r="L1" s="617"/>
      <c r="N1" s="617"/>
      <c r="P1" s="617"/>
      <c r="R1" s="617"/>
      <c r="T1" s="617"/>
      <c r="V1" s="617"/>
      <c r="X1" s="617"/>
      <c r="Y1" s="118">
        <f>Y5-(网约车!AT5-网约车!AT7)-(出租!AT5-出租!AT7)-(公交!AT5-公交!AT7)-班线包车!AT4</f>
        <v>-7726.4150000000591</v>
      </c>
      <c r="Z1" s="574"/>
      <c r="AA1" s="118"/>
      <c r="AB1" s="118"/>
      <c r="AD1" s="617"/>
      <c r="AF1" s="617"/>
      <c r="AH1" s="617"/>
      <c r="AJ1" s="617"/>
      <c r="AL1" s="617"/>
      <c r="AN1" s="617"/>
      <c r="AP1" s="617"/>
      <c r="AR1" s="617"/>
      <c r="AT1" s="617"/>
      <c r="AU1" s="118"/>
      <c r="AV1" s="574"/>
      <c r="BG1" s="118"/>
    </row>
    <row r="2" spans="1:68" ht="40.5" customHeight="1">
      <c r="A2" s="757" t="s">
        <v>644</v>
      </c>
      <c r="B2" s="607"/>
      <c r="D2" s="615"/>
      <c r="F2" s="615"/>
      <c r="H2" s="615"/>
      <c r="J2" s="615"/>
      <c r="L2" s="615"/>
      <c r="N2" s="615"/>
      <c r="P2" s="615"/>
      <c r="R2" s="615"/>
      <c r="T2" s="615"/>
      <c r="V2" s="615"/>
      <c r="X2" s="615"/>
      <c r="Y2" s="118">
        <f>Y99-网约车!AT6+网约车!AT8-出租!AT6+出租!AT8-公交!AT6+公交!AT8-班线包车!AT5</f>
        <v>-445240.40080500033</v>
      </c>
      <c r="Z2" s="574"/>
      <c r="AA2" s="118"/>
      <c r="AB2" s="118"/>
      <c r="AD2" s="615"/>
      <c r="AF2" s="615"/>
      <c r="AH2" s="615"/>
      <c r="AJ2" s="615"/>
      <c r="AL2" s="615"/>
      <c r="AN2" s="615"/>
      <c r="AP2" s="615"/>
      <c r="AR2" s="615"/>
      <c r="AT2" s="615"/>
      <c r="AU2" s="118"/>
      <c r="AV2" s="574"/>
      <c r="BG2" s="118"/>
    </row>
    <row r="3" spans="1:68" ht="28.05" customHeight="1">
      <c r="A3" s="728" t="s">
        <v>1</v>
      </c>
      <c r="B3" s="723" t="s">
        <v>2</v>
      </c>
      <c r="C3" s="609" t="s">
        <v>13</v>
      </c>
      <c r="D3" s="714" t="s">
        <v>3</v>
      </c>
      <c r="E3" s="609" t="s">
        <v>14</v>
      </c>
      <c r="F3" s="714" t="s">
        <v>4</v>
      </c>
      <c r="G3" s="609" t="s">
        <v>15</v>
      </c>
      <c r="H3" s="714" t="s">
        <v>5</v>
      </c>
      <c r="I3" s="609" t="s">
        <v>16</v>
      </c>
      <c r="J3" s="714" t="s">
        <v>6</v>
      </c>
      <c r="K3" s="609" t="s">
        <v>17</v>
      </c>
      <c r="L3" s="714" t="s">
        <v>7</v>
      </c>
      <c r="M3" s="609" t="s">
        <v>18</v>
      </c>
      <c r="N3" s="714" t="s">
        <v>8</v>
      </c>
      <c r="O3" s="609" t="s">
        <v>19</v>
      </c>
      <c r="P3" s="714" t="s">
        <v>9</v>
      </c>
      <c r="Q3" s="609" t="s">
        <v>20</v>
      </c>
      <c r="R3" s="714" t="s">
        <v>10</v>
      </c>
      <c r="S3" s="609" t="s">
        <v>21</v>
      </c>
      <c r="T3" s="714" t="s">
        <v>22</v>
      </c>
      <c r="U3" s="609" t="s">
        <v>23</v>
      </c>
      <c r="V3" s="714" t="s">
        <v>24</v>
      </c>
      <c r="W3" s="609" t="s">
        <v>25</v>
      </c>
      <c r="X3" s="714" t="s">
        <v>26</v>
      </c>
      <c r="Y3" s="714" t="s">
        <v>29</v>
      </c>
      <c r="Z3" s="714" t="s">
        <v>44</v>
      </c>
      <c r="AA3" s="14"/>
      <c r="AB3" s="14"/>
      <c r="AC3" s="609" t="s">
        <v>31</v>
      </c>
      <c r="AD3" s="714" t="s">
        <v>3</v>
      </c>
      <c r="AE3" s="609" t="s">
        <v>32</v>
      </c>
      <c r="AF3" s="714" t="s">
        <v>4</v>
      </c>
      <c r="AG3" s="609" t="s">
        <v>33</v>
      </c>
      <c r="AH3" s="714" t="s">
        <v>5</v>
      </c>
      <c r="AI3" s="609" t="s">
        <v>34</v>
      </c>
      <c r="AJ3" s="714" t="s">
        <v>6</v>
      </c>
      <c r="AK3" s="609" t="s">
        <v>35</v>
      </c>
      <c r="AL3" s="714" t="s">
        <v>7</v>
      </c>
      <c r="AM3" s="609" t="s">
        <v>36</v>
      </c>
      <c r="AN3" s="714" t="s">
        <v>8</v>
      </c>
      <c r="AO3" s="609" t="s">
        <v>37</v>
      </c>
      <c r="AP3" s="714" t="s">
        <v>9</v>
      </c>
      <c r="AQ3" s="609" t="s">
        <v>38</v>
      </c>
      <c r="AR3" s="714" t="s">
        <v>10</v>
      </c>
      <c r="AS3" s="609" t="s">
        <v>39</v>
      </c>
      <c r="AT3" s="714" t="s">
        <v>22</v>
      </c>
      <c r="AU3" s="609" t="s">
        <v>40</v>
      </c>
      <c r="AV3" s="714" t="s">
        <v>24</v>
      </c>
      <c r="AW3" s="609" t="s">
        <v>41</v>
      </c>
      <c r="AX3" s="714" t="s">
        <v>26</v>
      </c>
      <c r="AY3" s="609" t="s">
        <v>42</v>
      </c>
      <c r="AZ3" s="714" t="s">
        <v>28</v>
      </c>
      <c r="BA3" s="714" t="s">
        <v>51</v>
      </c>
      <c r="BB3" s="714" t="s">
        <v>44</v>
      </c>
      <c r="BC3" s="15"/>
      <c r="BD3" s="609" t="s">
        <v>45</v>
      </c>
      <c r="BE3" s="609" t="s">
        <v>46</v>
      </c>
      <c r="BF3" s="609" t="s">
        <v>47</v>
      </c>
      <c r="BG3" s="609" t="s">
        <v>48</v>
      </c>
      <c r="BH3" s="609" t="s">
        <v>49</v>
      </c>
      <c r="BI3" s="609" t="s">
        <v>50</v>
      </c>
      <c r="BJ3" s="609" t="s">
        <v>152</v>
      </c>
      <c r="BK3" s="609" t="s">
        <v>153</v>
      </c>
      <c r="BL3" s="609" t="s">
        <v>154</v>
      </c>
      <c r="BM3" s="609" t="s">
        <v>465</v>
      </c>
      <c r="BN3" s="609" t="s">
        <v>466</v>
      </c>
      <c r="BO3" s="609" t="s">
        <v>467</v>
      </c>
      <c r="BP3" s="714" t="s">
        <v>51</v>
      </c>
    </row>
    <row r="4" spans="1:68" ht="35.25" customHeight="1">
      <c r="A4" s="729"/>
      <c r="B4" s="662"/>
      <c r="C4" s="598"/>
      <c r="D4" s="715"/>
      <c r="E4" s="598"/>
      <c r="F4" s="715"/>
      <c r="G4" s="598"/>
      <c r="H4" s="715"/>
      <c r="I4" s="598"/>
      <c r="J4" s="715"/>
      <c r="K4" s="598"/>
      <c r="L4" s="715"/>
      <c r="M4" s="598"/>
      <c r="N4" s="715"/>
      <c r="O4" s="598"/>
      <c r="P4" s="715"/>
      <c r="Q4" s="598"/>
      <c r="R4" s="715"/>
      <c r="S4" s="598"/>
      <c r="T4" s="715"/>
      <c r="U4" s="598"/>
      <c r="V4" s="715"/>
      <c r="W4" s="598"/>
      <c r="X4" s="715"/>
      <c r="Y4" s="696"/>
      <c r="Z4" s="715"/>
      <c r="AA4" s="16"/>
      <c r="AB4" s="16"/>
      <c r="AC4" s="598"/>
      <c r="AD4" s="715"/>
      <c r="AE4" s="598"/>
      <c r="AF4" s="715"/>
      <c r="AG4" s="598"/>
      <c r="AH4" s="715"/>
      <c r="AI4" s="598"/>
      <c r="AJ4" s="715"/>
      <c r="AK4" s="598"/>
      <c r="AL4" s="715"/>
      <c r="AM4" s="598"/>
      <c r="AN4" s="715"/>
      <c r="AO4" s="598"/>
      <c r="AP4" s="715"/>
      <c r="AQ4" s="598"/>
      <c r="AR4" s="715"/>
      <c r="AS4" s="598"/>
      <c r="AT4" s="715"/>
      <c r="AU4" s="598"/>
      <c r="AV4" s="715"/>
      <c r="AW4" s="598"/>
      <c r="AX4" s="715"/>
      <c r="AY4" s="598"/>
      <c r="AZ4" s="715"/>
      <c r="BA4" s="696"/>
      <c r="BB4" s="715"/>
      <c r="BC4" s="15"/>
      <c r="BD4" s="598"/>
      <c r="BE4" s="598"/>
      <c r="BF4" s="598"/>
      <c r="BG4" s="598"/>
      <c r="BH4" s="598"/>
      <c r="BI4" s="598"/>
      <c r="BJ4" s="598"/>
      <c r="BK4" s="598"/>
      <c r="BL4" s="598"/>
      <c r="BM4" s="598"/>
      <c r="BN4" s="598"/>
      <c r="BO4" s="598"/>
      <c r="BP4" s="696"/>
    </row>
    <row r="5" spans="1:68" s="11" customFormat="1" ht="27" customHeight="1">
      <c r="A5" s="730" t="s">
        <v>80</v>
      </c>
      <c r="B5" s="17" t="s">
        <v>689</v>
      </c>
      <c r="C5" s="112">
        <f>C6+C7+C8+C9</f>
        <v>3384.0542</v>
      </c>
      <c r="D5" s="19">
        <f t="shared" ref="D5:D12" si="0">C5/AC5-1</f>
        <v>8.9843360391868243E-2</v>
      </c>
      <c r="E5" s="112">
        <f>E6+E7+E8+E9</f>
        <v>3467.5241999999985</v>
      </c>
      <c r="F5" s="19">
        <f t="shared" ref="F5:F12" si="1">E5/AE5-1</f>
        <v>0.16238796904164232</v>
      </c>
      <c r="G5" s="112">
        <f>G6+G7+G8+G9</f>
        <v>3549.2390999999989</v>
      </c>
      <c r="H5" s="19">
        <f t="shared" ref="H5:H12" si="2">G5/AG5-1</f>
        <v>0.18078327333058386</v>
      </c>
      <c r="I5" s="112">
        <f>I6+I7+I8+I9</f>
        <v>3737.929999999998</v>
      </c>
      <c r="J5" s="19">
        <f t="shared" ref="J5:J12" si="3">I5/AI5-1</f>
        <v>0.17699069205861129</v>
      </c>
      <c r="K5" s="112">
        <f>K6+K7+K8+K9</f>
        <v>3921.628799999999</v>
      </c>
      <c r="L5" s="19">
        <f t="shared" ref="L5:L12" si="4">K5/AK5-1</f>
        <v>0.20526865974439223</v>
      </c>
      <c r="M5" s="112">
        <f>M6+M7+M8+M9</f>
        <v>3741.8042000000009</v>
      </c>
      <c r="N5" s="19">
        <f t="shared" ref="N5:N12" si="5">M5/AM5-1</f>
        <v>0.17905200833597501</v>
      </c>
      <c r="O5" s="112">
        <f>O6+O7+O8+O9</f>
        <v>3964.0081000000014</v>
      </c>
      <c r="P5" s="19">
        <f t="shared" ref="P5:P12" si="6">O5/AO5-1</f>
        <v>0.23214664653667194</v>
      </c>
      <c r="Q5" s="112">
        <f>Q6+Q7+Q8+Q9</f>
        <v>4030.5173000000009</v>
      </c>
      <c r="R5" s="19">
        <f t="shared" ref="R5:R12" si="7">Q5/AQ5-1</f>
        <v>0.24587424356083143</v>
      </c>
      <c r="S5" s="112">
        <f>S6+S7+S8+S9</f>
        <v>3878.9900999999986</v>
      </c>
      <c r="T5" s="19">
        <f t="shared" ref="T5:T12" si="8">S5/AS5-1</f>
        <v>0.22242712311457646</v>
      </c>
      <c r="U5" s="112">
        <f>U6+U7+U8+U9</f>
        <v>4073.283099999996</v>
      </c>
      <c r="V5" s="19">
        <f t="shared" ref="V5:V12" si="9">U5/AU5-1</f>
        <v>0.12685861344552829</v>
      </c>
      <c r="W5" s="112">
        <f>W6+W7+W8+W9</f>
        <v>3878.0670000000018</v>
      </c>
      <c r="X5" s="19">
        <f t="shared" ref="X5:X12" si="10">W5/AW5-1</f>
        <v>0.13689974203844701</v>
      </c>
      <c r="Y5" s="112">
        <f t="shared" ref="Y5:Y36" si="11">E5+C5+G5+I5+K5+M5+O5+Q5+S5+U5</f>
        <v>37748.97909999999</v>
      </c>
      <c r="Z5" s="19">
        <f t="shared" ref="Z5:Z36" si="12">Y5/SUM(AC5,AE5,AG5,AI5,AK5,AM5,AO5,AQ5,AS5,AU5)-1</f>
        <v>0.18197057489372193</v>
      </c>
      <c r="AA5" s="20"/>
      <c r="AB5" s="540">
        <f t="shared" ref="AB5:AB36" si="13">AC5+AE5</f>
        <v>6088.1870999999992</v>
      </c>
      <c r="AC5" s="540">
        <f>AC6+AC7+AC8+AC9</f>
        <v>3105.0831000000003</v>
      </c>
      <c r="AD5" s="20">
        <f>AC5/BD5-1</f>
        <v>0.15389362901651515</v>
      </c>
      <c r="AE5" s="540">
        <f>AE6+AE7+AE8+AE9</f>
        <v>2983.1039999999994</v>
      </c>
      <c r="AF5" s="20">
        <f>AE5/BE5-1</f>
        <v>3.137919889461438E-3</v>
      </c>
      <c r="AG5" s="540">
        <f>AG6+AG7+AG8+AG9</f>
        <v>3005.8344999999999</v>
      </c>
      <c r="AH5" s="20">
        <f>AG5/BF5-1</f>
        <v>-6.4261969771008953E-2</v>
      </c>
      <c r="AI5" s="540">
        <f>AI6+AI7+AI8+AI9</f>
        <v>3175.8364999999999</v>
      </c>
      <c r="AJ5" s="20">
        <f>AI5/BG5-1</f>
        <v>-3.7860152620322718E-2</v>
      </c>
      <c r="AK5" s="540">
        <f>AK6+AK7+AK8+AK9</f>
        <v>3253.7383000000013</v>
      </c>
      <c r="AL5" s="20">
        <f>AK5/BH5-1</f>
        <v>-1.7673932267727954E-2</v>
      </c>
      <c r="AM5" s="540">
        <f>AM6+AM7+AM8+AM9</f>
        <v>3173.5700999999999</v>
      </c>
      <c r="AN5" s="20">
        <f>AM5/BI5-1</f>
        <v>-2.0389765446022334E-2</v>
      </c>
      <c r="AO5" s="540">
        <f>AO6+AO7+AO8+AO9</f>
        <v>3217.1561000000029</v>
      </c>
      <c r="AP5" s="20">
        <f>AO5/BJ5-1</f>
        <v>-3.3298995127455489E-2</v>
      </c>
      <c r="AQ5" s="540">
        <f>AQ6+AQ7+AQ8+AQ9</f>
        <v>3235.0916000000007</v>
      </c>
      <c r="AR5" s="20">
        <f>AQ5/BK5-1</f>
        <v>-3.4392300883077431E-2</v>
      </c>
      <c r="AS5" s="540">
        <f>AS6+AS7+AS8+AS9</f>
        <v>3173.1872000000003</v>
      </c>
      <c r="AT5" s="20">
        <f>AS5/BL5-1</f>
        <v>-1.5132574484934658E-2</v>
      </c>
      <c r="AU5" s="540">
        <f>AU6+AU7+AU8+AU9</f>
        <v>3614.7241999999997</v>
      </c>
      <c r="AV5" s="20">
        <f>AU5/BM5-1</f>
        <v>9.1816808217999313E-2</v>
      </c>
      <c r="AW5" s="540">
        <f>AW6+AW7+AW8+AW9</f>
        <v>3411.0896999999986</v>
      </c>
      <c r="AX5" s="20">
        <f>AW5/BN5-1</f>
        <v>6.553495523418329E-2</v>
      </c>
      <c r="AY5" s="540">
        <f>AY6+AY7+AY8+AY9</f>
        <v>3234.561799999999</v>
      </c>
      <c r="AZ5" s="20">
        <f>AY5/BO5-1</f>
        <v>1.5348148207673606E-2</v>
      </c>
      <c r="BA5" s="540">
        <f t="shared" ref="BA5:BA36" si="14">AC5+AE5+AG5+AI5+AK5+AM5+AO5+AQ5+AS5+AU5+AW5+AY5</f>
        <v>38582.977099999996</v>
      </c>
      <c r="BB5" s="20">
        <f>BA5/BP5-1</f>
        <v>6.6618958122952598E-3</v>
      </c>
      <c r="BC5" s="22"/>
      <c r="BD5" s="540">
        <f t="shared" ref="BD5:BO5" si="15">BD6+BD7+BD8+BD9</f>
        <v>2690.9613000000008</v>
      </c>
      <c r="BE5" s="540">
        <f t="shared" si="15"/>
        <v>2973.772539999999</v>
      </c>
      <c r="BF5" s="540">
        <f t="shared" si="15"/>
        <v>3212.2606999999998</v>
      </c>
      <c r="BG5" s="540">
        <f t="shared" si="15"/>
        <v>3300.8055000000004</v>
      </c>
      <c r="BH5" s="540">
        <f t="shared" si="15"/>
        <v>3312.2792999999988</v>
      </c>
      <c r="BI5" s="540">
        <f t="shared" si="15"/>
        <v>3239.6252999999997</v>
      </c>
      <c r="BJ5" s="540">
        <f t="shared" si="15"/>
        <v>3327.9742999999999</v>
      </c>
      <c r="BK5" s="540">
        <f t="shared" si="15"/>
        <v>3350.3166999999999</v>
      </c>
      <c r="BL5" s="540">
        <f t="shared" si="15"/>
        <v>3221.9435000000012</v>
      </c>
      <c r="BM5" s="540">
        <f t="shared" si="15"/>
        <v>3310.742400000001</v>
      </c>
      <c r="BN5" s="540">
        <f t="shared" si="15"/>
        <v>3201.293099999999</v>
      </c>
      <c r="BO5" s="540">
        <f t="shared" si="15"/>
        <v>3185.6677000000004</v>
      </c>
      <c r="BP5" s="540">
        <f>BD5+BE5+BF5+BG5+BH5+BI5+BJ5+BK5+BL5+BM5+BN5+BO5</f>
        <v>38327.642339999999</v>
      </c>
    </row>
    <row r="6" spans="1:68" s="12" customFormat="1" ht="27" customHeight="1">
      <c r="A6" s="729"/>
      <c r="B6" s="17" t="s">
        <v>690</v>
      </c>
      <c r="C6" s="112">
        <f>C11+C16+C21+C26+C31+C36+C41+C46+C51+C56+C61+C66+C71+C76+C81+C86+C91</f>
        <v>1688.1441999999997</v>
      </c>
      <c r="D6" s="19">
        <f t="shared" si="0"/>
        <v>0.19049972105335256</v>
      </c>
      <c r="E6" s="112">
        <f>E11+E16+E21+E26+E31+E36+E41+E46+E51+E56+E61+E66+E71+E76+E81+E86+E91</f>
        <v>1719.8742000000002</v>
      </c>
      <c r="F6" s="19">
        <f t="shared" si="1"/>
        <v>0.17058446384671311</v>
      </c>
      <c r="G6" s="112">
        <f>G11+G16+G21+G26+G31+G36+G41+G46+G51+G56+G61+G66+G71+G76+G81+G86+G91</f>
        <v>1721.8891000000001</v>
      </c>
      <c r="H6" s="19">
        <f t="shared" si="2"/>
        <v>0.1961596079789405</v>
      </c>
      <c r="I6" s="112">
        <f>I11+I16+I21+I26+I31+I36+I41+I46+I51+I56+I61+I66+I71+I76+I81+I86+I91</f>
        <v>1824.67</v>
      </c>
      <c r="J6" s="19">
        <f t="shared" si="3"/>
        <v>0.17712557169459031</v>
      </c>
      <c r="K6" s="112">
        <f>K11+K16+K21+K26+K31+K36+K41+K46+K51+K56+K61+K66+K71+K76+K81+K86+K91</f>
        <v>1811.8188</v>
      </c>
      <c r="L6" s="19">
        <f t="shared" si="4"/>
        <v>0.12917685307447568</v>
      </c>
      <c r="M6" s="112">
        <f>M11+M16+M21+M26+M31+M36+M41+M46+M51+M56+M61+M66+M71+M76+M81+M86+M91</f>
        <v>1718.0441999999998</v>
      </c>
      <c r="N6" s="19">
        <f t="shared" si="5"/>
        <v>0.12894782338479693</v>
      </c>
      <c r="O6" s="112">
        <f>O11+O16+O21+O26+O31+O36+O41+O46+O51+O56+O61+O66+O71+O76+O81+O86+O91</f>
        <v>1781.8881000000003</v>
      </c>
      <c r="P6" s="19">
        <f t="shared" si="6"/>
        <v>0.15186727018303903</v>
      </c>
      <c r="Q6" s="112">
        <f>Q11+Q16+Q21+Q26+Q31+Q36+Q41+Q46+Q51+Q56+Q61+Q66+Q71+Q76+Q81+Q86+Q91</f>
        <v>1784.7773</v>
      </c>
      <c r="R6" s="19">
        <f t="shared" si="7"/>
        <v>0.10854934212896339</v>
      </c>
      <c r="S6" s="112">
        <f>S11+S16+S21+S26+S31+S36+S41+S46+S51+S56+S61+S66+S71+S76+S81+S86+S91</f>
        <v>1666.8000999999999</v>
      </c>
      <c r="T6" s="19">
        <f t="shared" si="8"/>
        <v>9.7418538339724803E-2</v>
      </c>
      <c r="U6" s="112">
        <f>U11+U16+U21+U26+U31+U36+U41+U46+U51+U56+U61+U66+U71+U76+U81+U86+U91</f>
        <v>1723.7631000000001</v>
      </c>
      <c r="V6" s="19">
        <f t="shared" si="9"/>
        <v>-8.5402999547626202E-2</v>
      </c>
      <c r="W6" s="112">
        <f>W11+W16+W21+W26+W31+W36+W41+W46+W51+W56+W61+W66+W71+W76+W81+W86+W91</f>
        <v>1638.5169999999998</v>
      </c>
      <c r="X6" s="19">
        <f t="shared" si="10"/>
        <v>-6.5487994140553396E-2</v>
      </c>
      <c r="Y6" s="112">
        <f t="shared" si="11"/>
        <v>17441.669099999999</v>
      </c>
      <c r="Z6" s="19">
        <f t="shared" si="12"/>
        <v>0.12065868558184922</v>
      </c>
      <c r="AA6" s="20"/>
      <c r="AB6" s="540">
        <f t="shared" si="13"/>
        <v>2887.2570999999998</v>
      </c>
      <c r="AC6" s="112">
        <f>AC11+AC16+AC21+AC26+AC31+AC36+AC41+AC46+AC51+AC56+AC61+AC66+AC71+AC76+AC81+AC86+AC91</f>
        <v>1418.0131000000001</v>
      </c>
      <c r="AD6" s="19">
        <f>AC6/BD6-1</f>
        <v>5.9400017485544687E-4</v>
      </c>
      <c r="AE6" s="112">
        <f>AE11+AE16+AE21+AE26+AE31+AE36+AE41+AE46+AE51+AE56+AE61+AE66+AE71+AE76+AE81+AE86+AE91</f>
        <v>1469.2439999999999</v>
      </c>
      <c r="AF6" s="19">
        <f>AE6/BE6-1</f>
        <v>-7.5777263503067349E-3</v>
      </c>
      <c r="AG6" s="112">
        <f>AG11+AG16+AG21+AG26+AG31+AG36+AG41+AG46+AG51+AG56+AG61+AG66+AG71+AG76+AG81+AG86+AG91</f>
        <v>1439.5144999999995</v>
      </c>
      <c r="AH6" s="19">
        <f>AG6/BF6-1</f>
        <v>-7.0105521127448722E-2</v>
      </c>
      <c r="AI6" s="112">
        <f>AI11+AI16+AI21+AI26+AI31+AI36+AI41+AI46+AI51+AI56+AI61+AI66+AI71+AI76+AI81+AI86+AI91</f>
        <v>1550.1064999999996</v>
      </c>
      <c r="AJ6" s="19">
        <f>AI6/BG6-1</f>
        <v>-3.7036749433366323E-2</v>
      </c>
      <c r="AK6" s="112">
        <f>AK11+AK16+AK21+AK26+AK31+AK36+AK41+AK46+AK51+AK56+AK61+AK66+AK71+AK76+AK81+AK86+AK91</f>
        <v>1604.5483000000004</v>
      </c>
      <c r="AL6" s="19">
        <f>AK6/BH6-1</f>
        <v>-1.3071109084620391E-2</v>
      </c>
      <c r="AM6" s="112">
        <f>AM11+AM16+AM21+AM26+AM31+AM36+AM41+AM46+AM51+AM56+AM61+AM66+AM71+AM76+AM81+AM86+AM91</f>
        <v>1521.8100999999997</v>
      </c>
      <c r="AN6" s="19">
        <f>AM6/BI6-1</f>
        <v>-4.844363916807104E-2</v>
      </c>
      <c r="AO6" s="112">
        <f>AO11+AO16+AO21+AO26+AO31+AO36+AO41+AO46+AO51+AO56+AO61+AO66+AO71+AO76+AO81+AO86+AO91</f>
        <v>1546.9561000000001</v>
      </c>
      <c r="AP6" s="19">
        <f>AO6/BJ6-1</f>
        <v>-7.9775770623408016E-2</v>
      </c>
      <c r="AQ6" s="112">
        <f>AQ11+AQ16+AQ21+AQ26+AQ31+AQ36+AQ41+AQ46+AQ51+AQ56+AQ61+AQ66+AQ71+AQ76+AQ81+AQ86+AQ91</f>
        <v>1610.0116000000003</v>
      </c>
      <c r="AR6" s="19">
        <f>AQ6/BK6-1</f>
        <v>-4.7396194594136465E-2</v>
      </c>
      <c r="AS6" s="112">
        <f>AS11+AS16+AS21+AS26+AS31+AS36+AS41+AS46+AS51+AS56+AS61+AS66+AS71+AS76+AS81+AS86+AS91</f>
        <v>1518.8371999999997</v>
      </c>
      <c r="AT6" s="19">
        <f>AS6/BL6-1</f>
        <v>-2.464421224193114E-2</v>
      </c>
      <c r="AU6" s="112">
        <f>AU11+AU16+AU21+AU26+AU31+AU36+AU41+AU46+AU51+AU56+AU61+AU66+AU71+AU76+AU81+AU86+AU91</f>
        <v>1884.7242000000003</v>
      </c>
      <c r="AV6" s="19">
        <f>AU6/BM6-1</f>
        <v>0.15600131601028111</v>
      </c>
      <c r="AW6" s="112">
        <f>AW11+AW16+AW21+AW26+AW31+AW36+AW41+AW46+AW51+AW56+AW61+AW66+AW71+AW76+AW81+AW86+AW91</f>
        <v>1753.3396999999995</v>
      </c>
      <c r="AX6" s="19">
        <f>AW6/BN6-1</f>
        <v>0.16332229309099833</v>
      </c>
      <c r="AY6" s="112">
        <f>AY11+AY16+AY21+AY26+AY31+AY36+AY41+AY46+AY51+AY56+AY61+AY66+AY71+AY76+AY81+AY86+AY91</f>
        <v>1649.3617999999999</v>
      </c>
      <c r="AZ6" s="19">
        <f>AY6/BO6-1</f>
        <v>0.17257290307096218</v>
      </c>
      <c r="BA6" s="112">
        <f t="shared" si="14"/>
        <v>18966.467099999998</v>
      </c>
      <c r="BB6" s="19">
        <f>BA6/BP6-1</f>
        <v>1.1379728608100992E-2</v>
      </c>
      <c r="BC6" s="23"/>
      <c r="BD6" s="137">
        <v>1417.1713</v>
      </c>
      <c r="BE6" s="137">
        <v>1480.46254</v>
      </c>
      <c r="BF6" s="137">
        <v>1548.0407</v>
      </c>
      <c r="BG6" s="137">
        <v>1609.7255</v>
      </c>
      <c r="BH6" s="137">
        <v>1625.7992999999999</v>
      </c>
      <c r="BI6" s="137">
        <v>1599.2853</v>
      </c>
      <c r="BJ6" s="137">
        <v>1681.0643</v>
      </c>
      <c r="BK6" s="137">
        <v>1690.1167</v>
      </c>
      <c r="BL6" s="137">
        <v>1557.2135000000001</v>
      </c>
      <c r="BM6" s="137">
        <v>1630.3824</v>
      </c>
      <c r="BN6" s="137">
        <v>1507.1831</v>
      </c>
      <c r="BO6" s="137">
        <v>1406.6177</v>
      </c>
      <c r="BP6" s="112">
        <f>BD6+BE6+BF6+BG6+BH6+BI6+BJ6+BK6+BL6+BM6+BN6+BO6</f>
        <v>18753.06234</v>
      </c>
    </row>
    <row r="7" spans="1:68" s="12" customFormat="1" ht="27" customHeight="1">
      <c r="A7" s="729"/>
      <c r="B7" s="17" t="s">
        <v>647</v>
      </c>
      <c r="C7" s="112">
        <f>C12+C17+C22+C27+C32+C37+C42+C47+C52+C57+C62+C67+C72+C77+C82+C87+C92</f>
        <v>1143.8300000000004</v>
      </c>
      <c r="D7" s="19">
        <f t="shared" si="0"/>
        <v>4.8952267412535999E-2</v>
      </c>
      <c r="E7" s="112">
        <f>E12+E17+E22+E27+E32+E37+E42+E47+E52+E57+E62+E67+E72+E77+E82+E87+E92</f>
        <v>1146.5299999999993</v>
      </c>
      <c r="F7" s="19">
        <f t="shared" si="1"/>
        <v>0.13895594297918779</v>
      </c>
      <c r="G7" s="112">
        <f>G12+G17+G22+G27+G32+G37+G42+G47+G52+G57+G62+G67+G72+G77+G82+G87+G92</f>
        <v>1242.2899999999988</v>
      </c>
      <c r="H7" s="19">
        <f t="shared" si="2"/>
        <v>0.18580987562402673</v>
      </c>
      <c r="I7" s="112">
        <f>I12+I17+I22+I27+I32+I37+I42+I47+I52+I57+I62+I67+I72+I77+I82+I87+I92</f>
        <v>1288.7099999999994</v>
      </c>
      <c r="J7" s="19">
        <f t="shared" si="3"/>
        <v>0.15587665482725144</v>
      </c>
      <c r="K7" s="112">
        <f>K12+K17+K22+K27+K32+K37+K42+K47+K52+K57+K62+K67+K72+K77+K82+K87+K92</f>
        <v>1385.12</v>
      </c>
      <c r="L7" s="19">
        <f t="shared" si="4"/>
        <v>0.24210413042308576</v>
      </c>
      <c r="M7" s="112">
        <f>M12+M17+M22+M27+M32+M37+M42+M47+M52+M57+M62+M67+M72+M77+M82+M87+M92</f>
        <v>1377.9499999999994</v>
      </c>
      <c r="N7" s="19">
        <f t="shared" si="5"/>
        <v>0.26878383853264931</v>
      </c>
      <c r="O7" s="112">
        <f>O12+O17+O22+O27+O32+O37+O42+O47+O52+O57+O62+O67+O72+O77+O82+O87+O92</f>
        <v>1344.2400000000002</v>
      </c>
      <c r="P7" s="19">
        <f t="shared" si="6"/>
        <v>0.22633970113306678</v>
      </c>
      <c r="Q7" s="112">
        <f>Q12+Q17+Q22+Q27+Q32+Q37+Q42+Q47+Q52+Q57+Q62+Q67+Q72+Q77+Q82+Q87+Q92</f>
        <v>1350.0800000000002</v>
      </c>
      <c r="R7" s="19">
        <f t="shared" si="7"/>
        <v>0.23069069561809008</v>
      </c>
      <c r="S7" s="112">
        <f>S12+S17+S22+S27+S32+S37+S42+S47+S52+S57+S62+S67+S72+S77+S82+S87+S92</f>
        <v>1339.7399999999991</v>
      </c>
      <c r="T7" s="19">
        <f t="shared" si="8"/>
        <v>0.22356271975889208</v>
      </c>
      <c r="U7" s="112">
        <f>U12+U17+U22+U27+U32+U37+U42+U47+U52+U57+U62+U67+U72+U77+U82+U87+U92</f>
        <v>1426.4199999999996</v>
      </c>
      <c r="V7" s="19">
        <f t="shared" si="9"/>
        <v>0.23283953604950658</v>
      </c>
      <c r="W7" s="112">
        <f>W12+W17+W22+W27+W32+W37+W42+W47+W52+W57+W62+W67+W72+W77+W82+W87+W92</f>
        <v>1369.5100000000009</v>
      </c>
      <c r="X7" s="19">
        <f t="shared" si="10"/>
        <v>0.2315183669799028</v>
      </c>
      <c r="Y7" s="112">
        <f t="shared" si="11"/>
        <v>13044.909999999996</v>
      </c>
      <c r="Z7" s="19">
        <f t="shared" si="12"/>
        <v>0.19612780179626665</v>
      </c>
      <c r="AA7" s="20"/>
      <c r="AB7" s="540">
        <f t="shared" si="13"/>
        <v>2097.1000000000004</v>
      </c>
      <c r="AC7" s="112">
        <f>AC12+AC17+AC22+AC27+AC32+AC37+AC42+AC47+AC52+AC57+AC62+AC67+AC72+AC77+AC82+AC87+AC92</f>
        <v>1090.4500000000005</v>
      </c>
      <c r="AD7" s="19">
        <f>AC7/BD7-1</f>
        <v>0.43733688345239985</v>
      </c>
      <c r="AE7" s="112">
        <f>AE12+AE17+AE22+AE27+AE32+AE37+AE42+AE47+AE52+AE57+AE62+AE67+AE72+AE77+AE82+AE87+AE92</f>
        <v>1006.65</v>
      </c>
      <c r="AF7" s="19">
        <f>AE7/BE7-1</f>
        <v>3.8704418350290926E-2</v>
      </c>
      <c r="AG7" s="112">
        <f>AG12+AG17+AG22+AG27+AG32+AG37+AG42+AG47+AG52+AG57+AG62+AG67+AG72+AG77+AG82+AG87+AG92</f>
        <v>1047.6299999999997</v>
      </c>
      <c r="AH7" s="19">
        <f>AG7/BF7-1</f>
        <v>-4.6360690358287493E-2</v>
      </c>
      <c r="AI7" s="112">
        <f>AI12+AI17+AI22+AI27+AI32+AI37+AI42+AI47+AI52+AI57+AI62+AI67+AI72+AI77+AI82+AI87+AI92</f>
        <v>1114.92</v>
      </c>
      <c r="AJ7" s="19">
        <f>AI7/BG7-1</f>
        <v>-1.6565228896533446E-2</v>
      </c>
      <c r="AK7" s="112">
        <f>AK12+AK17+AK22+AK27+AK32+AK37+AK42+AK47+AK52+AK57+AK62+AK67+AK72+AK77+AK82+AK87+AK92</f>
        <v>1115.1400000000001</v>
      </c>
      <c r="AL7" s="19">
        <f>AK7/BH7-1</f>
        <v>-3.0307635914994524E-3</v>
      </c>
      <c r="AM7" s="112">
        <f>AM12+AM17+AM22+AM27+AM32+AM37+AM42+AM47+AM52+AM57+AM62+AM67+AM72+AM77+AM82+AM87+AM92</f>
        <v>1086.0400000000006</v>
      </c>
      <c r="AN7" s="19">
        <f>AM7/BI7-1</f>
        <v>4.9598401006778481E-3</v>
      </c>
      <c r="AO7" s="112">
        <f>AO12+AO17+AO22+AO27+AO32+AO37+AO42+AO47+AO52+AO57+AO62+AO67+AO72+AO77+AO82+AO87+AO92</f>
        <v>1096.1400000000003</v>
      </c>
      <c r="AP7" s="19">
        <f>AO7/BJ7-1</f>
        <v>2.8283567388062147E-2</v>
      </c>
      <c r="AQ7" s="112">
        <f>AQ12+AQ17+AQ22+AQ27+AQ32+AQ37+AQ42+AQ47+AQ52+AQ57+AQ62+AQ67+AQ72+AQ77+AQ82+AQ87+AQ92</f>
        <v>1097.0099999999993</v>
      </c>
      <c r="AR7" s="19">
        <f>AQ7/BK7-1</f>
        <v>1.6870440578043766E-2</v>
      </c>
      <c r="AS7" s="112">
        <f>AS12+AS17+AS22+AS27+AS32+AS37+AS42+AS47+AS52+AS57+AS62+AS67+AS72+AS77+AS82+AS87+AS92</f>
        <v>1094.9500000000003</v>
      </c>
      <c r="AT7" s="19">
        <f>AS7/BL7-1</f>
        <v>-5.7478570390815387E-3</v>
      </c>
      <c r="AU7" s="112">
        <f>AU12+AU17+AU22+AU27+AU32+AU37+AU42+AU47+AU52+AU57+AU62+AU67+AU72+AU77+AU82+AU87+AU92</f>
        <v>1157.0199999999995</v>
      </c>
      <c r="AV7" s="19">
        <f>AU7/BM7-1</f>
        <v>5.1874613622313159E-2</v>
      </c>
      <c r="AW7" s="112">
        <f>AW12+AW17+AW22+AW27+AW32+AW37+AW42+AW47+AW52+AW57+AW62+AW67+AW72+AW77+AW82+AW87+AW92</f>
        <v>1112.05</v>
      </c>
      <c r="AX7" s="19">
        <f>AW7/BN7-1</f>
        <v>-1.733720961057561E-2</v>
      </c>
      <c r="AY7" s="112">
        <f>AY12+AY17+AY22+AY27+AY32+AY37+AY42+AY47+AY52+AY57+AY62+AY67+AY72+AY77+AY82+AY87+AY92</f>
        <v>1095.6899999999991</v>
      </c>
      <c r="AZ7" s="19">
        <f>AY7/BO7-1</f>
        <v>-8.4552465138818866E-2</v>
      </c>
      <c r="BA7" s="112">
        <f t="shared" si="14"/>
        <v>13113.689999999999</v>
      </c>
      <c r="BB7" s="19">
        <f>BA7/BP7-1</f>
        <v>2.1803244072130745E-2</v>
      </c>
      <c r="BC7" s="23"/>
      <c r="BD7" s="137">
        <v>758.66000000000201</v>
      </c>
      <c r="BE7" s="137">
        <v>969.13999999999896</v>
      </c>
      <c r="BF7" s="137">
        <v>1098.56</v>
      </c>
      <c r="BG7" s="137">
        <v>1133.7</v>
      </c>
      <c r="BH7" s="137">
        <v>1118.53</v>
      </c>
      <c r="BI7" s="137">
        <v>1080.68</v>
      </c>
      <c r="BJ7" s="137">
        <v>1065.99</v>
      </c>
      <c r="BK7" s="137">
        <v>1078.81</v>
      </c>
      <c r="BL7" s="137">
        <v>1101.28</v>
      </c>
      <c r="BM7" s="137">
        <v>1099.96</v>
      </c>
      <c r="BN7" s="137">
        <v>1131.67</v>
      </c>
      <c r="BO7" s="137">
        <v>1196.8900000000001</v>
      </c>
      <c r="BP7" s="112">
        <f>BD7+BE7+BF7+BG7+BH7+BI7+BJ7+BK7+BL7+BM7+BN7+BO7</f>
        <v>12833.87</v>
      </c>
    </row>
    <row r="8" spans="1:68" s="12" customFormat="1" ht="27" customHeight="1">
      <c r="A8" s="729"/>
      <c r="B8" s="17" t="s">
        <v>648</v>
      </c>
      <c r="C8" s="112">
        <f>C13+C18+C23+C28+C33+C38+C43+C48+C53+C58+C63+C68+C73+C78+C83+C88+C93</f>
        <v>409.54</v>
      </c>
      <c r="D8" s="19">
        <f t="shared" si="0"/>
        <v>-4.7293367762346827E-2</v>
      </c>
      <c r="E8" s="112">
        <f>E13+E18+E23+E28+E33+E38+E43+E48+E53+E58+E63+E68+E73+E78+E83+E88+E93</f>
        <v>448.63999999999993</v>
      </c>
      <c r="F8" s="19">
        <f t="shared" si="1"/>
        <v>0.15572271310440722</v>
      </c>
      <c r="G8" s="112">
        <f>G13+G18+G23+G28+G33+G38+G43+G48+G53+G58+G63+G68+G73+G78+G83+G88+G93</f>
        <v>417.98000000000013</v>
      </c>
      <c r="H8" s="19">
        <f t="shared" si="2"/>
        <v>0.11989925783029354</v>
      </c>
      <c r="I8" s="112">
        <f>I13+I18+I23+I28+I33+I38+I43+I48+I53+I58+I63+I68+I73+I78+I83+I88+I93</f>
        <v>429.77</v>
      </c>
      <c r="J8" s="19">
        <f t="shared" si="3"/>
        <v>0.20040779844701384</v>
      </c>
      <c r="K8" s="112">
        <f>K13+K18+K23+K28+K33+K38+K43+K48+K53+K58+K63+K68+K73+K78+K83+K88+K93</f>
        <v>494.10999999999984</v>
      </c>
      <c r="L8" s="19">
        <f t="shared" si="4"/>
        <v>0.33061345397748676</v>
      </c>
      <c r="M8" s="112">
        <f>M13+M18+M23+M28+M33+M38+M43+M48+M53+M58+M63+M68+M73+M78+M83+M88+M93</f>
        <v>438.88000000000005</v>
      </c>
      <c r="N8" s="19">
        <f t="shared" si="5"/>
        <v>0.15449164803367066</v>
      </c>
      <c r="O8" s="112">
        <f>O13+O18+O23+O28+O33+O38+O43+O48+O53+O58+O63+O68+O73+O78+O83+O88+O93</f>
        <v>566.86000000000013</v>
      </c>
      <c r="P8" s="19">
        <f t="shared" si="6"/>
        <v>0.4363977295763235</v>
      </c>
      <c r="Q8" s="112">
        <f>Q13+Q18+Q23+Q28+Q33+Q38+Q43+Q48+Q53+Q58+Q63+Q68+Q73+Q78+Q83+Q88+Q93</f>
        <v>603.64</v>
      </c>
      <c r="R8" s="19">
        <f t="shared" si="7"/>
        <v>0.68243262075308708</v>
      </c>
      <c r="S8" s="112">
        <f>S13+S18+S23+S28+S33+S38+S43+S48+S53+S58+S63+S68+S73+S78+S83+S88+S93</f>
        <v>600.68000000000018</v>
      </c>
      <c r="T8" s="19">
        <f t="shared" si="8"/>
        <v>0.55879070974438938</v>
      </c>
      <c r="U8" s="112">
        <f>U13+U18+U23+U28+U33+U38+U43+U48+U53+U58+U63+U68+U73+U78+U83+U88+U93</f>
        <v>608.79999999999984</v>
      </c>
      <c r="V8" s="19">
        <f t="shared" si="9"/>
        <v>0.53970662620131526</v>
      </c>
      <c r="W8" s="112">
        <f>W13+W18+W23+W28+W33+W38+W43+W48+W53+W58+W63+W68+W73+W78+W83+W88+W93</f>
        <v>572.57000000000005</v>
      </c>
      <c r="X8" s="19">
        <f t="shared" si="10"/>
        <v>0.51425473394689503</v>
      </c>
      <c r="Y8" s="112">
        <f t="shared" si="11"/>
        <v>5018.9000000000005</v>
      </c>
      <c r="Z8" s="19">
        <f t="shared" si="12"/>
        <v>0.30871608196131439</v>
      </c>
      <c r="AA8" s="20"/>
      <c r="AB8" s="540">
        <f t="shared" si="13"/>
        <v>818.06000000000017</v>
      </c>
      <c r="AC8" s="112">
        <f>AC13+AC18+AC23+AC28+AC33+AC38+AC43+AC48+AC53+AC58+AC63+AC68+AC73+AC78+AC83+AC88+AC93</f>
        <v>429.87000000000006</v>
      </c>
      <c r="AD8" s="19">
        <f>AC8/BD8-1</f>
        <v>4.8975109809666018E-2</v>
      </c>
      <c r="AE8" s="112">
        <f>AE13+AE18+AE23+AE28+AE33+AE38+AE43+AE48+AE53+AE58+AE63+AE68+AE73+AE78+AE83+AE88+AE93</f>
        <v>388.19000000000005</v>
      </c>
      <c r="AF8" s="19">
        <f>AE8/BE8-1</f>
        <v>-4.1008918204501033E-2</v>
      </c>
      <c r="AG8" s="112">
        <f>AG13+AG18+AG23+AG28+AG33+AG38+AG43+AG48+AG53+AG58+AG63+AG68+AG73+AG78+AG83+AG88+AG93</f>
        <v>373.22999999999968</v>
      </c>
      <c r="AH8" s="19">
        <f>AG8/BF8-1</f>
        <v>-0.1413288547370366</v>
      </c>
      <c r="AI8" s="112">
        <f>AI13+AI18+AI23+AI28+AI33+AI38+AI43+AI48+AI53+AI58+AI63+AI68+AI73+AI78+AI83+AI88+AI93</f>
        <v>358.0200000000001</v>
      </c>
      <c r="AJ8" s="19">
        <f>AI8/BG8-1</f>
        <v>-0.16393442622950805</v>
      </c>
      <c r="AK8" s="112">
        <f>AK13+AK18+AK23+AK28+AK33+AK38+AK43+AK48+AK53+AK58+AK63+AK68+AK73+AK78+AK83+AK88+AK93</f>
        <v>371.33999999999992</v>
      </c>
      <c r="AL8" s="19">
        <f>AK8/BH8-1</f>
        <v>-0.14317358499272992</v>
      </c>
      <c r="AM8" s="112">
        <f>AM13+AM18+AM23+AM28+AM33+AM38+AM43+AM48+AM53+AM58+AM63+AM68+AM73+AM78+AM83+AM88+AM93</f>
        <v>380.15000000000015</v>
      </c>
      <c r="AN8" s="19">
        <f>AM8/BI8-1</f>
        <v>-9.5139483956964366E-2</v>
      </c>
      <c r="AO8" s="112">
        <f>AO13+AO18+AO23+AO28+AO33+AO38+AO43+AO48+AO53+AO58+AO63+AO68+AO73+AO78+AO83+AO88+AO93</f>
        <v>394.63999999999987</v>
      </c>
      <c r="AP8" s="19">
        <f>AO8/BJ8-1</f>
        <v>-8.385179682421795E-2</v>
      </c>
      <c r="AQ8" s="112">
        <f>AQ13+AQ18+AQ23+AQ28+AQ33+AQ38+AQ43+AQ48+AQ53+AQ58+AQ63+AQ68+AQ73+AQ78+AQ83+AQ88+AQ93</f>
        <v>358.78999999999991</v>
      </c>
      <c r="AR8" s="19">
        <f>AQ8/BK8-1</f>
        <v>-0.16665118223626174</v>
      </c>
      <c r="AS8" s="112">
        <f>AS13+AS18+AS23+AS28+AS33+AS38+AS43+AS48+AS53+AS58+AS63+AS68+AS73+AS78+AS83+AS88+AS93</f>
        <v>385.34999999999985</v>
      </c>
      <c r="AT8" s="19">
        <f>AS8/BL8-1</f>
        <v>-7.907943791224803E-2</v>
      </c>
      <c r="AU8" s="112">
        <f>AU13+AU18+AU23+AU28+AU33+AU38+AU43+AU48+AU53+AU58+AU63+AU68+AU73+AU78+AU83+AU88+AU93</f>
        <v>395.39999999999986</v>
      </c>
      <c r="AV8" s="19">
        <f>AU8/BM8-1</f>
        <v>-8.539970392302243E-2</v>
      </c>
      <c r="AW8" s="112">
        <f>AW13+AW18+AW23+AW28+AW33+AW38+AW43+AW48+AW53+AW58+AW63+AW68+AW73+AW78+AW83+AW88+AW93</f>
        <v>378.12000000000006</v>
      </c>
      <c r="AX8" s="19">
        <f>AW8/BN8-1</f>
        <v>-8.0961524439148835E-2</v>
      </c>
      <c r="AY8" s="112">
        <f>AY13+AY18+AY23+AY28+AY33+AY38+AY43+AY48+AY53+AY58+AY63+AY68+AY73+AY78+AY83+AY88+AY93</f>
        <v>338.14</v>
      </c>
      <c r="AZ8" s="19">
        <f>AY8/BO8-1</f>
        <v>-0.19211563731931669</v>
      </c>
      <c r="BA8" s="112">
        <f t="shared" si="14"/>
        <v>4551.24</v>
      </c>
      <c r="BB8" s="19">
        <f>BA8/BP8-1</f>
        <v>-0.10285392133285498</v>
      </c>
      <c r="BC8" s="23"/>
      <c r="BD8" s="137">
        <v>409.79999999999899</v>
      </c>
      <c r="BE8" s="137">
        <v>404.79</v>
      </c>
      <c r="BF8" s="137">
        <v>434.66</v>
      </c>
      <c r="BG8" s="137">
        <v>428.22</v>
      </c>
      <c r="BH8" s="137">
        <v>433.38999999999902</v>
      </c>
      <c r="BI8" s="137">
        <v>420.12</v>
      </c>
      <c r="BJ8" s="137">
        <v>430.76</v>
      </c>
      <c r="BK8" s="137">
        <v>430.54</v>
      </c>
      <c r="BL8" s="137">
        <v>418.44000000000102</v>
      </c>
      <c r="BM8" s="137">
        <v>432.32000000000102</v>
      </c>
      <c r="BN8" s="137">
        <v>411.42999999999898</v>
      </c>
      <c r="BO8" s="137">
        <v>418.55</v>
      </c>
      <c r="BP8" s="112">
        <f>BD8+BE8+BF8+BG8+BH8+BI8+BJ8+BK8+BL8+BM8+BN8+BO8</f>
        <v>5073.0199999999995</v>
      </c>
    </row>
    <row r="9" spans="1:68" s="12" customFormat="1" ht="27" customHeight="1">
      <c r="A9" s="731"/>
      <c r="B9" s="17" t="s">
        <v>691</v>
      </c>
      <c r="C9" s="112">
        <f>C14+C19+C24+C29+C34+C39+C44+C49+C54+C59+C64+C69+C74+C79+C84+C89+C94</f>
        <v>142.53999999999979</v>
      </c>
      <c r="D9" s="19">
        <f t="shared" si="0"/>
        <v>-0.14518740629685034</v>
      </c>
      <c r="E9" s="112">
        <f>E14+E19+E24+E29+E34+E39+E44+E49+E54+E59+E64+E69+E74+E79+E84+E89+E94</f>
        <v>152.47999999999922</v>
      </c>
      <c r="F9" s="19">
        <f t="shared" si="1"/>
        <v>0.28112922197949741</v>
      </c>
      <c r="G9" s="112">
        <f>G14+G19+G24+G29+G34+G39+G44+G49+G54+G59+G64+G69+G74+G79+G84+G89+G94</f>
        <v>167.07999999999981</v>
      </c>
      <c r="H9" s="19">
        <f t="shared" si="2"/>
        <v>0.14863192630275668</v>
      </c>
      <c r="I9" s="112">
        <f>I14+I19+I24+I29+I34+I39+I44+I49+I54+I59+I64+I69+I74+I79+I84+I89+I94</f>
        <v>194.77999999999872</v>
      </c>
      <c r="J9" s="19">
        <f t="shared" si="3"/>
        <v>0.27482165063157704</v>
      </c>
      <c r="K9" s="112">
        <f>K14+K19+K24+K29+K34+K39+K44+K49+K54+K59+K64+K69+K74+K79+K84+K89+K94</f>
        <v>230.57999999999942</v>
      </c>
      <c r="L9" s="19">
        <f t="shared" si="4"/>
        <v>0.41712248786183048</v>
      </c>
      <c r="M9" s="112">
        <f>M14+M19+M24+M29+M34+M39+M44+M49+M54+M59+M64+M69+M74+M79+M84+M89+M94</f>
        <v>206.93000000000157</v>
      </c>
      <c r="N9" s="19">
        <f t="shared" si="5"/>
        <v>0.11510481220026159</v>
      </c>
      <c r="O9" s="112">
        <f>O14+O19+O24+O29+O34+O39+O44+O49+O54+O59+O64+O69+O74+O79+O84+O89+O94</f>
        <v>271.02000000000038</v>
      </c>
      <c r="P9" s="19">
        <f t="shared" si="6"/>
        <v>0.51053394270425145</v>
      </c>
      <c r="Q9" s="112">
        <f>Q14+Q19+Q24+Q29+Q34+Q39+Q44+Q49+Q54+Q59+Q64+Q69+Q74+Q79+Q84+Q89+Q94</f>
        <v>292.02000000000083</v>
      </c>
      <c r="R9" s="19">
        <f t="shared" si="7"/>
        <v>0.7250708884688033</v>
      </c>
      <c r="S9" s="112">
        <f>S14+S19+S24+S29+S34+S39+S44+S49+S54+S59+S64+S69+S74+S79+S84+S89+S94</f>
        <v>271.76999999999907</v>
      </c>
      <c r="T9" s="19">
        <f t="shared" si="8"/>
        <v>0.56144785981038758</v>
      </c>
      <c r="U9" s="112">
        <f>U14+U19+U24+U29+U34+U39+U44+U49+U54+U59+U64+U69+U74+U79+U84+U89+U94</f>
        <v>314.29999999999637</v>
      </c>
      <c r="V9" s="19">
        <f t="shared" si="9"/>
        <v>0.76990652100459678</v>
      </c>
      <c r="W9" s="112">
        <f>W14+W19+W24+W29+W34+W39+W44+W49+W54+W59+W64+W69+W74+W79+W84+W89+W94</f>
        <v>297.4700000000006</v>
      </c>
      <c r="X9" s="19">
        <f t="shared" si="10"/>
        <v>0.7750924931376193</v>
      </c>
      <c r="Y9" s="112">
        <f t="shared" si="11"/>
        <v>2243.4999999999955</v>
      </c>
      <c r="Z9" s="19">
        <f t="shared" si="12"/>
        <v>0.3741631600546298</v>
      </c>
      <c r="AA9" s="20"/>
      <c r="AB9" s="540">
        <f t="shared" si="13"/>
        <v>285.76999999999907</v>
      </c>
      <c r="AC9" s="112">
        <f>AC14+AC19+AC24+AC29+AC34+AC39+AC44+AC49+AC54+AC59+AC64+AC69+AC74+AC79+AC84+AC89+AC94</f>
        <v>166.74999999999952</v>
      </c>
      <c r="AD9" s="19">
        <f>AC9/BD9-1</f>
        <v>0.58311971897844406</v>
      </c>
      <c r="AE9" s="112">
        <f>AE14+AE19+AE24+AE29+AE34+AE39+AE44+AE49+AE54+AE59+AE64+AE69+AE74+AE79+AE84+AE89+AE94</f>
        <v>119.01999999999957</v>
      </c>
      <c r="AF9" s="19">
        <f>AE9/BE9-1</f>
        <v>-3.0155804992496593E-3</v>
      </c>
      <c r="AG9" s="112">
        <f>AG14+AG19+AG24+AG29+AG34+AG39+AG44+AG49+AG54+AG59+AG64+AG69+AG74+AG79+AG84+AG89+AG94</f>
        <v>145.46000000000072</v>
      </c>
      <c r="AH9" s="19">
        <f>AG9/BF9-1</f>
        <v>0.11038167938931842</v>
      </c>
      <c r="AI9" s="112">
        <f>AI14+AI19+AI24+AI29+AI34+AI39+AI44+AI49+AI54+AI59+AI64+AI69+AI74+AI79+AI84+AI89+AI94</f>
        <v>152.79000000000005</v>
      </c>
      <c r="AJ9" s="19">
        <f>AI9/BG9-1</f>
        <v>0.18295137813564621</v>
      </c>
      <c r="AK9" s="112">
        <f>AK14+AK19+AK24+AK29+AK34+AK39+AK44+AK49+AK54+AK59+AK64+AK69+AK74+AK79+AK84+AK89+AK94</f>
        <v>162.71000000000069</v>
      </c>
      <c r="AL9" s="19">
        <f>AK9/BH9-1</f>
        <v>0.2092003567181977</v>
      </c>
      <c r="AM9" s="112">
        <f>AM14+AM19+AM24+AM29+AM34+AM39+AM44+AM49+AM54+AM59+AM64+AM69+AM74+AM79+AM84+AM89+AM94</f>
        <v>185.56999999999911</v>
      </c>
      <c r="AN9" s="19">
        <f>AM9/BI9-1</f>
        <v>0.3298695714490405</v>
      </c>
      <c r="AO9" s="112">
        <f>AO14+AO19+AO24+AO29+AO34+AO39+AO44+AO49+AO54+AO59+AO64+AO69+AO74+AO79+AO84+AO89+AO94</f>
        <v>179.42000000000237</v>
      </c>
      <c r="AP9" s="19">
        <f>AO9/BJ9-1</f>
        <v>0.19485881726160348</v>
      </c>
      <c r="AQ9" s="112">
        <f>AQ14+AQ19+AQ24+AQ29+AQ34+AQ39+AQ44+AQ49+AQ54+AQ59+AQ64+AQ69+AQ74+AQ79+AQ84+AQ89+AQ94</f>
        <v>169.28000000000105</v>
      </c>
      <c r="AR9" s="19">
        <f>AQ9/BK9-1</f>
        <v>0.12217434537620853</v>
      </c>
      <c r="AS9" s="112">
        <f>AS14+AS19+AS24+AS29+AS34+AS39+AS44+AS49+AS54+AS59+AS64+AS69+AS74+AS79+AS84+AS89+AS94</f>
        <v>174.05000000000072</v>
      </c>
      <c r="AT9" s="19">
        <f>AS9/BL9-1</f>
        <v>0.20026205089304683</v>
      </c>
      <c r="AU9" s="112">
        <f>AU14+AU19+AU24+AU29+AU34+AU39+AU44+AU49+AU54+AU59+AU64+AU69+AU74+AU79+AU84+AU89+AU94</f>
        <v>177.58000000000004</v>
      </c>
      <c r="AV9" s="19">
        <f>AU9/BM9-1</f>
        <v>0.19921663965424119</v>
      </c>
      <c r="AW9" s="112">
        <f>AW14+AW19+AW24+AW29+AW34+AW39+AW44+AW49+AW54+AW59+AW64+AW69+AW74+AW79+AW84+AW89+AW94</f>
        <v>167.57999999999907</v>
      </c>
      <c r="AX9" s="19">
        <f>AW9/BN9-1</f>
        <v>0.10972783259386198</v>
      </c>
      <c r="AY9" s="112">
        <f>AY14+AY19+AY24+AY29+AY34+AY39+AY44+AY49+AY54+AY59+AY64+AY69+AY74+AY79+AY84+AY89+AY94</f>
        <v>151.37</v>
      </c>
      <c r="AZ9" s="19">
        <f>AY9/BO9-1</f>
        <v>-7.4812053052991878E-2</v>
      </c>
      <c r="BA9" s="112">
        <f t="shared" si="14"/>
        <v>1951.5800000000027</v>
      </c>
      <c r="BB9" s="19">
        <f>BA9/BP9-1</f>
        <v>0.17022947909983421</v>
      </c>
      <c r="BC9" s="23"/>
      <c r="BD9" s="137">
        <v>105.33</v>
      </c>
      <c r="BE9" s="137">
        <v>119.38</v>
      </c>
      <c r="BF9" s="137">
        <v>131</v>
      </c>
      <c r="BG9" s="137">
        <v>129.16</v>
      </c>
      <c r="BH9" s="137">
        <v>134.56</v>
      </c>
      <c r="BI9" s="137">
        <v>139.54</v>
      </c>
      <c r="BJ9" s="137">
        <v>150.16</v>
      </c>
      <c r="BK9" s="137">
        <v>150.85</v>
      </c>
      <c r="BL9" s="137">
        <v>145.01</v>
      </c>
      <c r="BM9" s="137">
        <v>148.08000000000001</v>
      </c>
      <c r="BN9" s="137">
        <v>151.01</v>
      </c>
      <c r="BO9" s="137">
        <v>163.61000000000001</v>
      </c>
      <c r="BP9" s="112">
        <f>BD9+BE9+BF9+BG9+BH9+BI9+BJ9+BK9+BL9+BM9+BN9+BO9</f>
        <v>1667.69</v>
      </c>
    </row>
    <row r="10" spans="1:68" s="11" customFormat="1" ht="27" customHeight="1">
      <c r="A10" s="732" t="s">
        <v>87</v>
      </c>
      <c r="B10" s="17" t="s">
        <v>689</v>
      </c>
      <c r="C10" s="112">
        <f>C11+C12+C13+C14</f>
        <v>275.10000000000031</v>
      </c>
      <c r="D10" s="19">
        <f t="shared" si="0"/>
        <v>3.1978273839951328</v>
      </c>
      <c r="E10" s="112">
        <f>E11+E12+E13+E14</f>
        <v>271.20209999999929</v>
      </c>
      <c r="F10" s="19">
        <f t="shared" si="1"/>
        <v>4.3878571513713869</v>
      </c>
      <c r="G10" s="112">
        <f>G11+G12+G13+G14</f>
        <v>332.68619999999925</v>
      </c>
      <c r="H10" s="19">
        <f t="shared" si="2"/>
        <v>3.1036147104716161</v>
      </c>
      <c r="I10" s="112">
        <f>I11+I12+I13+I14</f>
        <v>359.12129999999956</v>
      </c>
      <c r="J10" s="19">
        <f t="shared" si="3"/>
        <v>3.1190673635747208</v>
      </c>
      <c r="K10" s="112">
        <f>K11+K12+K13+K14</f>
        <v>334.27559999999983</v>
      </c>
      <c r="L10" s="19">
        <f t="shared" si="4"/>
        <v>2.8065064924860681</v>
      </c>
      <c r="M10" s="112">
        <f>M11+M12+M13+M14</f>
        <v>346.96359999999925</v>
      </c>
      <c r="N10" s="19">
        <f t="shared" si="5"/>
        <v>3.3080143681764307</v>
      </c>
      <c r="O10" s="112">
        <f>O11+O12+O13+O14</f>
        <v>369.87429999999983</v>
      </c>
      <c r="P10" s="19">
        <f t="shared" si="6"/>
        <v>3.9170046594481756</v>
      </c>
      <c r="Q10" s="112">
        <f>Q11+Q12+Q13+Q14</f>
        <v>348.03080000000034</v>
      </c>
      <c r="R10" s="19">
        <f t="shared" si="7"/>
        <v>4.1660684651306825</v>
      </c>
      <c r="S10" s="112">
        <f>S11+S12+S13+S14</f>
        <v>375.26219999999944</v>
      </c>
      <c r="T10" s="19">
        <f t="shared" si="8"/>
        <v>3.735599953560448</v>
      </c>
      <c r="U10" s="112">
        <f>U11+U12+U13+U14</f>
        <v>359.88219999999973</v>
      </c>
      <c r="V10" s="19">
        <f t="shared" si="9"/>
        <v>0.10293575012534695</v>
      </c>
      <c r="W10" s="112">
        <f>W11+W12+W13+W14</f>
        <v>383.64160000000066</v>
      </c>
      <c r="X10" s="19">
        <f t="shared" si="10"/>
        <v>0.15913121719147472</v>
      </c>
      <c r="Y10" s="112">
        <f t="shared" si="11"/>
        <v>3372.3982999999967</v>
      </c>
      <c r="Z10" s="19">
        <f t="shared" si="12"/>
        <v>2.370335654579395</v>
      </c>
      <c r="AA10" s="20"/>
      <c r="AB10" s="540">
        <f t="shared" si="13"/>
        <v>115.86970000000029</v>
      </c>
      <c r="AC10" s="540">
        <f>AC11+AC12+AC13+AC14</f>
        <v>65.533900000000401</v>
      </c>
      <c r="AD10" s="20"/>
      <c r="AE10" s="540">
        <f>AE11+AE12+AE13+AE14</f>
        <v>50.335799999999892</v>
      </c>
      <c r="AF10" s="20"/>
      <c r="AG10" s="540">
        <f>AG11+AG12+AG13+AG14</f>
        <v>81.071499999999901</v>
      </c>
      <c r="AH10" s="20"/>
      <c r="AI10" s="540">
        <f>AI11+AI12+AI13+AI14</f>
        <v>87.18510000000029</v>
      </c>
      <c r="AJ10" s="20"/>
      <c r="AK10" s="540">
        <f>AK11+AK12+AK13+AK14</f>
        <v>87.816900000000004</v>
      </c>
      <c r="AL10" s="20"/>
      <c r="AM10" s="540">
        <f>AM11+AM12+AM13+AM14</f>
        <v>80.539100000000204</v>
      </c>
      <c r="AN10" s="20"/>
      <c r="AO10" s="540">
        <f>AO11+AO12+AO13+AO14</f>
        <v>75.223500000000001</v>
      </c>
      <c r="AP10" s="20"/>
      <c r="AQ10" s="540">
        <f>AQ11+AQ12+AQ13+AQ14</f>
        <v>67.368599999999503</v>
      </c>
      <c r="AR10" s="20"/>
      <c r="AS10" s="540">
        <f>AS11+AS12+AS13+AS14</f>
        <v>79.242799999999903</v>
      </c>
      <c r="AT10" s="20"/>
      <c r="AU10" s="540">
        <f>AU11+AU12+AU13+AU14</f>
        <v>326.29479999999967</v>
      </c>
      <c r="AV10" s="20"/>
      <c r="AW10" s="540">
        <f>AW11+AW12+AW13+AW14</f>
        <v>330.97339999999986</v>
      </c>
      <c r="AX10" s="20"/>
      <c r="AY10" s="540">
        <f>AY11+AY12+AY13+AY14</f>
        <v>325.2534999999998</v>
      </c>
      <c r="AZ10" s="20"/>
      <c r="BA10" s="540">
        <f t="shared" si="14"/>
        <v>1656.8388999999993</v>
      </c>
      <c r="BB10" s="20"/>
      <c r="BC10" s="22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</row>
    <row r="11" spans="1:68" s="12" customFormat="1" ht="27" customHeight="1">
      <c r="A11" s="597"/>
      <c r="B11" s="17" t="s">
        <v>690</v>
      </c>
      <c r="C11" s="112">
        <v>255.17</v>
      </c>
      <c r="D11" s="19">
        <f t="shared" si="0"/>
        <v>5.7713267469662108</v>
      </c>
      <c r="E11" s="112">
        <v>252.65209999999999</v>
      </c>
      <c r="F11" s="19">
        <f t="shared" si="1"/>
        <v>6.8376246285186042</v>
      </c>
      <c r="G11" s="112">
        <v>310.13619999999997</v>
      </c>
      <c r="H11" s="19">
        <f t="shared" si="2"/>
        <v>4.9743255348044269</v>
      </c>
      <c r="I11" s="112">
        <f>中口径明细!AB11</f>
        <v>337.1413</v>
      </c>
      <c r="J11" s="19">
        <f t="shared" si="3"/>
        <v>4.709894639860039</v>
      </c>
      <c r="K11" s="112">
        <f>中口径明细!AD11</f>
        <v>314.07560000000001</v>
      </c>
      <c r="L11" s="19">
        <f t="shared" si="4"/>
        <v>4.3435210091039167</v>
      </c>
      <c r="M11" s="112">
        <f>中口径明细!AF11</f>
        <v>322.62360000000001</v>
      </c>
      <c r="N11" s="19">
        <f t="shared" si="5"/>
        <v>4.9757173207184415</v>
      </c>
      <c r="O11" s="112">
        <f>中口径明细!AH11</f>
        <v>346.42430000000002</v>
      </c>
      <c r="P11" s="19">
        <f t="shared" si="6"/>
        <v>6.0320683670465964</v>
      </c>
      <c r="Q11" s="112">
        <f>中口径明细!AJ11</f>
        <v>324.39080000000001</v>
      </c>
      <c r="R11" s="19">
        <f t="shared" si="7"/>
        <v>6.3560339784029436</v>
      </c>
      <c r="S11" s="112">
        <f>中口径明细!AL11</f>
        <v>349.41219999999998</v>
      </c>
      <c r="T11" s="19">
        <f t="shared" si="8"/>
        <v>5.5161125491395451</v>
      </c>
      <c r="U11" s="112">
        <f>中口径明细!AN11</f>
        <v>330.85219999999998</v>
      </c>
      <c r="V11" s="19">
        <f t="shared" si="9"/>
        <v>0.10862473143212514</v>
      </c>
      <c r="W11" s="112">
        <f>中口径明细!AP11</f>
        <v>355.15159999999997</v>
      </c>
      <c r="X11" s="19">
        <f t="shared" si="10"/>
        <v>0.16103060739460218</v>
      </c>
      <c r="Y11" s="112">
        <f t="shared" si="11"/>
        <v>3142.8782999999999</v>
      </c>
      <c r="Z11" s="19">
        <f t="shared" si="12"/>
        <v>3.2525231983243632</v>
      </c>
      <c r="AA11" s="20"/>
      <c r="AB11" s="540">
        <f t="shared" si="13"/>
        <v>69.919700000000006</v>
      </c>
      <c r="AC11" s="112">
        <v>37.683900000000001</v>
      </c>
      <c r="AD11" s="19"/>
      <c r="AE11" s="112">
        <v>32.235799999999998</v>
      </c>
      <c r="AF11" s="19"/>
      <c r="AG11" s="112">
        <v>51.911499999999997</v>
      </c>
      <c r="AH11" s="19"/>
      <c r="AI11" s="112">
        <v>59.045099999999998</v>
      </c>
      <c r="AJ11" s="19"/>
      <c r="AK11" s="112">
        <v>58.776899999999998</v>
      </c>
      <c r="AL11" s="19"/>
      <c r="AM11" s="112">
        <v>53.989100000000001</v>
      </c>
      <c r="AN11" s="19"/>
      <c r="AO11" s="112">
        <v>49.263500000000001</v>
      </c>
      <c r="AP11" s="19"/>
      <c r="AQ11" s="112">
        <v>44.098599999999998</v>
      </c>
      <c r="AR11" s="19"/>
      <c r="AS11" s="112">
        <v>53.622799999999998</v>
      </c>
      <c r="AT11" s="19"/>
      <c r="AU11" s="112">
        <v>298.4348</v>
      </c>
      <c r="AV11" s="19"/>
      <c r="AW11" s="112">
        <v>305.89339999999999</v>
      </c>
      <c r="AX11" s="19"/>
      <c r="AY11" s="112">
        <v>300.51350000000002</v>
      </c>
      <c r="AZ11" s="19"/>
      <c r="BA11" s="112">
        <f t="shared" si="14"/>
        <v>1345.4688999999998</v>
      </c>
      <c r="BB11" s="19"/>
      <c r="BC11" s="23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18"/>
    </row>
    <row r="12" spans="1:68" s="12" customFormat="1" ht="27" customHeight="1">
      <c r="A12" s="597"/>
      <c r="B12" s="17" t="s">
        <v>647</v>
      </c>
      <c r="C12" s="112">
        <v>19.930000000000302</v>
      </c>
      <c r="D12" s="19">
        <f t="shared" si="0"/>
        <v>-0.28438061041292584</v>
      </c>
      <c r="E12" s="112">
        <v>18.549999999999301</v>
      </c>
      <c r="F12" s="19">
        <f t="shared" si="1"/>
        <v>2.4861878453005692E-2</v>
      </c>
      <c r="G12" s="112">
        <f>公交!Z9-公交!Z11</f>
        <v>22.549999999999272</v>
      </c>
      <c r="H12" s="19">
        <f t="shared" si="2"/>
        <v>-0.22668038408781377</v>
      </c>
      <c r="I12" s="112">
        <f>公交!AB9-公交!AB11</f>
        <v>21.979999999999563</v>
      </c>
      <c r="J12" s="19">
        <f t="shared" si="3"/>
        <v>-0.21890547263683968</v>
      </c>
      <c r="K12" s="112">
        <f>公交!AD9-公交!AD11</f>
        <v>20.199999999999818</v>
      </c>
      <c r="L12" s="19">
        <f t="shared" si="4"/>
        <v>-0.30440771349862883</v>
      </c>
      <c r="M12" s="112">
        <f>公交!AF9-公交!AF11</f>
        <v>24.339999999999236</v>
      </c>
      <c r="N12" s="19">
        <f t="shared" si="5"/>
        <v>-8.3239171374800303E-2</v>
      </c>
      <c r="O12" s="112">
        <f>公交!AH9-公交!AH11</f>
        <v>23.449999999999818</v>
      </c>
      <c r="P12" s="19">
        <f t="shared" si="6"/>
        <v>-9.6687211093997805E-2</v>
      </c>
      <c r="Q12" s="112">
        <f>公交!AJ9-公交!AJ11</f>
        <v>23.640000000000327</v>
      </c>
      <c r="R12" s="19">
        <f t="shared" si="7"/>
        <v>1.5900300816537927E-2</v>
      </c>
      <c r="S12" s="112">
        <f>公交!AL9-公交!AL11</f>
        <v>25.849999999999454</v>
      </c>
      <c r="T12" s="19">
        <f t="shared" si="8"/>
        <v>8.9773614363604093E-3</v>
      </c>
      <c r="U12" s="112">
        <f>公交!AN9-公交!AN11</f>
        <v>29.029999999999745</v>
      </c>
      <c r="V12" s="19">
        <f t="shared" si="9"/>
        <v>4.1995692749463576E-2</v>
      </c>
      <c r="W12" s="112">
        <f>公交!AP9-公交!AP11</f>
        <v>28.490000000000691</v>
      </c>
      <c r="X12" s="19">
        <f t="shared" si="10"/>
        <v>0.13596491228073382</v>
      </c>
      <c r="Y12" s="112">
        <f t="shared" si="11"/>
        <v>229.51999999999686</v>
      </c>
      <c r="Z12" s="19">
        <f t="shared" si="12"/>
        <v>-0.12246224431276242</v>
      </c>
      <c r="AA12" s="20"/>
      <c r="AB12" s="540">
        <f t="shared" si="13"/>
        <v>45.950000000000301</v>
      </c>
      <c r="AC12" s="112">
        <v>27.850000000000399</v>
      </c>
      <c r="AD12" s="19"/>
      <c r="AE12" s="112">
        <v>18.099999999999898</v>
      </c>
      <c r="AF12" s="19"/>
      <c r="AG12" s="112">
        <v>29.159999999999901</v>
      </c>
      <c r="AH12" s="19"/>
      <c r="AI12" s="112">
        <v>28.140000000000299</v>
      </c>
      <c r="AJ12" s="19"/>
      <c r="AK12" s="112">
        <v>29.04</v>
      </c>
      <c r="AL12" s="19"/>
      <c r="AM12" s="112">
        <v>26.5500000000002</v>
      </c>
      <c r="AN12" s="19"/>
      <c r="AO12" s="112">
        <v>25.96</v>
      </c>
      <c r="AP12" s="19"/>
      <c r="AQ12" s="112">
        <v>23.269999999999499</v>
      </c>
      <c r="AR12" s="19"/>
      <c r="AS12" s="112">
        <v>25.619999999999902</v>
      </c>
      <c r="AT12" s="19"/>
      <c r="AU12" s="112">
        <v>27.859999999999701</v>
      </c>
      <c r="AV12" s="19"/>
      <c r="AW12" s="112">
        <v>25.079999999999899</v>
      </c>
      <c r="AX12" s="19"/>
      <c r="AY12" s="112">
        <v>24.739999999999799</v>
      </c>
      <c r="AZ12" s="19"/>
      <c r="BA12" s="112">
        <f t="shared" si="14"/>
        <v>311.36999999999955</v>
      </c>
      <c r="BB12" s="19"/>
      <c r="BC12" s="23"/>
      <c r="BD12" s="24"/>
      <c r="BE12" s="24"/>
      <c r="BF12" s="24"/>
      <c r="BG12" s="24"/>
      <c r="BH12" s="24"/>
      <c r="BI12" s="24"/>
      <c r="BJ12" s="137"/>
      <c r="BK12" s="24"/>
      <c r="BL12" s="137"/>
      <c r="BM12" s="137"/>
      <c r="BN12" s="137"/>
      <c r="BO12" s="137"/>
      <c r="BP12" s="18"/>
    </row>
    <row r="13" spans="1:68" s="12" customFormat="1" ht="27" customHeight="1">
      <c r="A13" s="597"/>
      <c r="B13" s="17" t="s">
        <v>648</v>
      </c>
      <c r="C13" s="112">
        <v>0</v>
      </c>
      <c r="D13" s="19"/>
      <c r="E13" s="112">
        <v>0</v>
      </c>
      <c r="F13" s="19"/>
      <c r="G13" s="112">
        <v>0</v>
      </c>
      <c r="H13" s="19"/>
      <c r="I13" s="112">
        <v>0</v>
      </c>
      <c r="J13" s="19"/>
      <c r="K13" s="112">
        <v>0</v>
      </c>
      <c r="L13" s="19"/>
      <c r="M13" s="112">
        <v>0</v>
      </c>
      <c r="N13" s="19"/>
      <c r="O13" s="112">
        <v>0</v>
      </c>
      <c r="P13" s="19"/>
      <c r="Q13" s="112">
        <v>0</v>
      </c>
      <c r="R13" s="19"/>
      <c r="S13" s="112">
        <v>0</v>
      </c>
      <c r="T13" s="19"/>
      <c r="U13" s="112">
        <v>0</v>
      </c>
      <c r="V13" s="19"/>
      <c r="W13" s="112">
        <v>0</v>
      </c>
      <c r="X13" s="19"/>
      <c r="Y13" s="112">
        <f t="shared" si="11"/>
        <v>0</v>
      </c>
      <c r="Z13" s="19" t="e">
        <f t="shared" si="12"/>
        <v>#DIV/0!</v>
      </c>
      <c r="AA13" s="20"/>
      <c r="AB13" s="540">
        <f t="shared" si="13"/>
        <v>0</v>
      </c>
      <c r="AC13" s="112">
        <v>0</v>
      </c>
      <c r="AD13" s="19"/>
      <c r="AE13" s="112">
        <v>0</v>
      </c>
      <c r="AF13" s="19"/>
      <c r="AG13" s="112">
        <v>0</v>
      </c>
      <c r="AH13" s="19"/>
      <c r="AI13" s="112">
        <v>0</v>
      </c>
      <c r="AJ13" s="19"/>
      <c r="AK13" s="112">
        <v>0</v>
      </c>
      <c r="AL13" s="19"/>
      <c r="AM13" s="112">
        <v>0</v>
      </c>
      <c r="AN13" s="19"/>
      <c r="AO13" s="112">
        <v>0</v>
      </c>
      <c r="AP13" s="19"/>
      <c r="AQ13" s="112">
        <v>0</v>
      </c>
      <c r="AR13" s="19"/>
      <c r="AS13" s="112">
        <v>0</v>
      </c>
      <c r="AT13" s="19"/>
      <c r="AU13" s="112">
        <v>0</v>
      </c>
      <c r="AV13" s="19"/>
      <c r="AW13" s="112">
        <v>0</v>
      </c>
      <c r="AX13" s="19"/>
      <c r="AY13" s="112">
        <v>0</v>
      </c>
      <c r="AZ13" s="19"/>
      <c r="BA13" s="112">
        <f t="shared" si="14"/>
        <v>0</v>
      </c>
      <c r="BB13" s="19"/>
      <c r="BC13" s="23"/>
      <c r="BD13" s="24"/>
      <c r="BE13" s="24"/>
      <c r="BF13" s="24"/>
      <c r="BG13" s="24"/>
      <c r="BH13" s="24"/>
      <c r="BI13" s="24"/>
      <c r="BJ13" s="137"/>
      <c r="BK13" s="24"/>
      <c r="BL13" s="137"/>
      <c r="BM13" s="137"/>
      <c r="BN13" s="137"/>
      <c r="BO13" s="137"/>
      <c r="BP13" s="18"/>
    </row>
    <row r="14" spans="1:68" s="12" customFormat="1" ht="27" customHeight="1">
      <c r="A14" s="598"/>
      <c r="B14" s="17" t="s">
        <v>691</v>
      </c>
      <c r="C14" s="112">
        <v>0</v>
      </c>
      <c r="D14" s="19" t="e">
        <f t="shared" ref="D14:D45" si="16">C14/AC14-1</f>
        <v>#DIV/0!</v>
      </c>
      <c r="E14" s="112">
        <v>0</v>
      </c>
      <c r="F14" s="19"/>
      <c r="G14" s="112">
        <v>0</v>
      </c>
      <c r="H14" s="19"/>
      <c r="I14" s="112">
        <v>0</v>
      </c>
      <c r="J14" s="19"/>
      <c r="K14" s="112">
        <v>0</v>
      </c>
      <c r="L14" s="19"/>
      <c r="M14" s="112">
        <v>0</v>
      </c>
      <c r="N14" s="19"/>
      <c r="O14" s="112">
        <v>0</v>
      </c>
      <c r="P14" s="19"/>
      <c r="Q14" s="112">
        <v>0</v>
      </c>
      <c r="R14" s="19"/>
      <c r="S14" s="112">
        <v>0</v>
      </c>
      <c r="T14" s="19"/>
      <c r="U14" s="112">
        <v>0</v>
      </c>
      <c r="V14" s="19"/>
      <c r="W14" s="112">
        <v>0</v>
      </c>
      <c r="X14" s="19"/>
      <c r="Y14" s="112">
        <f t="shared" si="11"/>
        <v>0</v>
      </c>
      <c r="Z14" s="19" t="e">
        <f t="shared" si="12"/>
        <v>#DIV/0!</v>
      </c>
      <c r="AA14" s="20"/>
      <c r="AB14" s="540">
        <f t="shared" si="13"/>
        <v>0</v>
      </c>
      <c r="AC14" s="112">
        <v>0</v>
      </c>
      <c r="AD14" s="19"/>
      <c r="AE14" s="112">
        <v>0</v>
      </c>
      <c r="AF14" s="19"/>
      <c r="AG14" s="112">
        <v>0</v>
      </c>
      <c r="AH14" s="19"/>
      <c r="AI14" s="112">
        <v>0</v>
      </c>
      <c r="AJ14" s="19"/>
      <c r="AK14" s="112">
        <v>0</v>
      </c>
      <c r="AL14" s="19"/>
      <c r="AM14" s="112">
        <v>0</v>
      </c>
      <c r="AN14" s="19"/>
      <c r="AO14" s="112">
        <v>0</v>
      </c>
      <c r="AP14" s="19"/>
      <c r="AQ14" s="112">
        <v>0</v>
      </c>
      <c r="AR14" s="19"/>
      <c r="AS14" s="112">
        <v>0</v>
      </c>
      <c r="AT14" s="19"/>
      <c r="AU14" s="112">
        <v>0</v>
      </c>
      <c r="AV14" s="19"/>
      <c r="AW14" s="112">
        <v>0</v>
      </c>
      <c r="AX14" s="19"/>
      <c r="AY14" s="112">
        <v>0</v>
      </c>
      <c r="AZ14" s="19"/>
      <c r="BA14" s="112">
        <f t="shared" si="14"/>
        <v>0</v>
      </c>
      <c r="BB14" s="19"/>
      <c r="BC14" s="23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18"/>
    </row>
    <row r="15" spans="1:68" s="11" customFormat="1" ht="27" customHeight="1">
      <c r="A15" s="716" t="s">
        <v>94</v>
      </c>
      <c r="B15" s="17" t="s">
        <v>689</v>
      </c>
      <c r="C15" s="112">
        <f>C16+C17+C18+C19</f>
        <v>201.44973004803788</v>
      </c>
      <c r="D15" s="19">
        <f t="shared" si="16"/>
        <v>0.22665700966996893</v>
      </c>
      <c r="E15" s="112">
        <f>E16+E17+E18+E19</f>
        <v>214.07119190045643</v>
      </c>
      <c r="F15" s="19">
        <f t="shared" ref="F15:F46" si="17">E15/AE15-1</f>
        <v>2.3822307831905087E-2</v>
      </c>
      <c r="G15" s="112">
        <f>G16+G17+G18+G19</f>
        <v>206.99796155191092</v>
      </c>
      <c r="H15" s="19">
        <f t="shared" ref="H15:H46" si="18">G15/AG15-1</f>
        <v>-3.500715186483061E-2</v>
      </c>
      <c r="I15" s="112">
        <f>I16+I17+I18+I19</f>
        <v>223.81684154601697</v>
      </c>
      <c r="J15" s="19">
        <f t="shared" ref="J15:J46" si="19">I15/AI15-1</f>
        <v>-1.6279735938404705E-2</v>
      </c>
      <c r="K15" s="112">
        <f>K16+K17+K18+K19</f>
        <v>213.91187664422273</v>
      </c>
      <c r="L15" s="19">
        <f t="shared" ref="L15:L46" si="20">K15/AK15-1</f>
        <v>-5.9361888049215605E-2</v>
      </c>
      <c r="M15" s="112">
        <f>M16+M17+M18+M19</f>
        <v>237.56888643081805</v>
      </c>
      <c r="N15" s="19">
        <f t="shared" ref="N15:N46" si="21">M15/AM15-1</f>
        <v>-1.7330436661828763E-3</v>
      </c>
      <c r="O15" s="112">
        <f>O16+O17+O18+O19</f>
        <v>227.5227874633843</v>
      </c>
      <c r="P15" s="19">
        <f t="shared" ref="P15:P46" si="22">O15/AO15-1</f>
        <v>-8.2290124112796792E-2</v>
      </c>
      <c r="Q15" s="112">
        <f>Q16+Q17+Q18+Q19</f>
        <v>238.97967090487398</v>
      </c>
      <c r="R15" s="19">
        <f t="shared" ref="R15:R46" si="23">Q15/AQ15-1</f>
        <v>0.22484514275907741</v>
      </c>
      <c r="S15" s="112">
        <f>S16+S17+S18+S19</f>
        <v>214.19366420789896</v>
      </c>
      <c r="T15" s="19">
        <f t="shared" ref="T15:T46" si="24">S15/AS15-1</f>
        <v>-5.5576524232156421E-2</v>
      </c>
      <c r="U15" s="112">
        <f>U16+U17+U18+U19</f>
        <v>232.35976087595103</v>
      </c>
      <c r="V15" s="19">
        <f t="shared" ref="V15:V46" si="25">U15/AU15-1</f>
        <v>7.9261471416401053E-2</v>
      </c>
      <c r="W15" s="112">
        <f>W16+W17+W18+W19</f>
        <v>216.70908173789689</v>
      </c>
      <c r="X15" s="19">
        <f t="shared" ref="X15:X46" si="26">W15/AW15-1</f>
        <v>1.2321214289014559E-2</v>
      </c>
      <c r="Y15" s="112">
        <f t="shared" si="11"/>
        <v>2210.8723715735714</v>
      </c>
      <c r="Z15" s="19">
        <f t="shared" si="12"/>
        <v>2.0779967916571218E-2</v>
      </c>
      <c r="AA15" s="20"/>
      <c r="AB15" s="540">
        <f t="shared" si="13"/>
        <v>373.31679752961372</v>
      </c>
      <c r="AC15" s="540">
        <f>AC16+AC17+AC18+AC19</f>
        <v>164.22661629124653</v>
      </c>
      <c r="AD15" s="20"/>
      <c r="AE15" s="540">
        <f>AE16+AE17+AE18+AE19</f>
        <v>209.09018123836722</v>
      </c>
      <c r="AF15" s="20"/>
      <c r="AG15" s="540">
        <f>AG16+AG17+AG18+AG19</f>
        <v>214.50724940804545</v>
      </c>
      <c r="AH15" s="20"/>
      <c r="AI15" s="540">
        <f>AI16+AI17+AI18+AI19</f>
        <v>227.5208204229925</v>
      </c>
      <c r="AJ15" s="20"/>
      <c r="AK15" s="540">
        <f>AK16+AK17+AK18+AK19</f>
        <v>227.4114496600526</v>
      </c>
      <c r="AL15" s="20"/>
      <c r="AM15" s="540">
        <f>AM16+AM17+AM18+AM19</f>
        <v>237.98131844742321</v>
      </c>
      <c r="AN15" s="20"/>
      <c r="AO15" s="540">
        <f>AO16+AO17+AO18+AO19</f>
        <v>247.92452761110897</v>
      </c>
      <c r="AP15" s="20"/>
      <c r="AQ15" s="540">
        <f>AQ16+AQ17+AQ18+AQ19</f>
        <v>195.11011030059694</v>
      </c>
      <c r="AR15" s="20"/>
      <c r="AS15" s="540">
        <f>AS16+AS17+AS18+AS19</f>
        <v>226.79832691976799</v>
      </c>
      <c r="AT15" s="20"/>
      <c r="AU15" s="540">
        <f>AU16+AU17+AU18+AU19</f>
        <v>215.29515046155288</v>
      </c>
      <c r="AV15" s="20"/>
      <c r="AW15" s="540">
        <f>AW16+AW17+AW18+AW19</f>
        <v>214.07146138896098</v>
      </c>
      <c r="AX15" s="20"/>
      <c r="AY15" s="540">
        <f>AY16+AY17+AY18+AY19</f>
        <v>212.95847005602803</v>
      </c>
      <c r="AZ15" s="20"/>
      <c r="BA15" s="540">
        <f t="shared" si="14"/>
        <v>2592.8956822061432</v>
      </c>
      <c r="BB15" s="20"/>
      <c r="BC15" s="22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</row>
    <row r="16" spans="1:68" s="12" customFormat="1" ht="27" customHeight="1">
      <c r="A16" s="597"/>
      <c r="B16" s="17" t="s">
        <v>690</v>
      </c>
      <c r="C16" s="112">
        <v>98.030799999999999</v>
      </c>
      <c r="D16" s="19">
        <f t="shared" si="16"/>
        <v>-1.9566504512577576E-2</v>
      </c>
      <c r="E16" s="112">
        <v>96.920100000000005</v>
      </c>
      <c r="F16" s="19">
        <f t="shared" si="17"/>
        <v>-8.2983649460170117E-2</v>
      </c>
      <c r="G16" s="112">
        <v>92.572400000000002</v>
      </c>
      <c r="H16" s="19">
        <f t="shared" si="18"/>
        <v>-2.0566822865473955E-2</v>
      </c>
      <c r="I16" s="112">
        <f>中口径明细!AB16</f>
        <v>92.937200000000004</v>
      </c>
      <c r="J16" s="19">
        <f t="shared" si="19"/>
        <v>-4.0370894297190318E-2</v>
      </c>
      <c r="K16" s="112">
        <f>中口径明细!AD16</f>
        <v>91.224699999999999</v>
      </c>
      <c r="L16" s="19">
        <f t="shared" si="20"/>
        <v>-4.4313212773402277E-2</v>
      </c>
      <c r="M16" s="112">
        <f>中口径明细!AF16</f>
        <v>87.011600000000001</v>
      </c>
      <c r="N16" s="19">
        <f t="shared" si="21"/>
        <v>-2.9643235117325029E-2</v>
      </c>
      <c r="O16" s="112">
        <f>中口径明细!AH16</f>
        <v>86.839200000000005</v>
      </c>
      <c r="P16" s="19">
        <f t="shared" si="22"/>
        <v>-2.2645701300937571E-2</v>
      </c>
      <c r="Q16" s="112">
        <f>中口径明细!AJ16</f>
        <v>84.917400000000001</v>
      </c>
      <c r="R16" s="19">
        <f t="shared" si="23"/>
        <v>-1.4353367226129898E-2</v>
      </c>
      <c r="S16" s="112">
        <f>中口径明细!AL16</f>
        <v>84.3078</v>
      </c>
      <c r="T16" s="19">
        <f t="shared" si="24"/>
        <v>-1.1281837180338261E-2</v>
      </c>
      <c r="U16" s="112">
        <f>中口径明细!AN16</f>
        <v>84.488799999999998</v>
      </c>
      <c r="V16" s="19">
        <f t="shared" si="25"/>
        <v>-4.1718556829652864E-2</v>
      </c>
      <c r="W16" s="112">
        <f>中口径明细!AP16</f>
        <v>82.630499999999998</v>
      </c>
      <c r="X16" s="19">
        <f t="shared" si="26"/>
        <v>-4.0095490346413798E-2</v>
      </c>
      <c r="Y16" s="112">
        <f t="shared" si="11"/>
        <v>899.25000000000011</v>
      </c>
      <c r="Z16" s="19">
        <f t="shared" si="12"/>
        <v>-3.3695834850263506E-2</v>
      </c>
      <c r="AA16" s="20"/>
      <c r="AB16" s="540">
        <f t="shared" si="13"/>
        <v>205.67790000000002</v>
      </c>
      <c r="AC16" s="112">
        <v>99.987200000000001</v>
      </c>
      <c r="AD16" s="19"/>
      <c r="AE16" s="112">
        <v>105.69070000000001</v>
      </c>
      <c r="AF16" s="19"/>
      <c r="AG16" s="112">
        <v>94.516300000000001</v>
      </c>
      <c r="AH16" s="19"/>
      <c r="AI16" s="112">
        <v>96.846999999999994</v>
      </c>
      <c r="AJ16" s="19"/>
      <c r="AK16" s="112">
        <v>95.454599999999999</v>
      </c>
      <c r="AL16" s="19"/>
      <c r="AM16" s="112">
        <v>89.669700000000006</v>
      </c>
      <c r="AN16" s="19"/>
      <c r="AO16" s="112">
        <v>88.851299999999995</v>
      </c>
      <c r="AP16" s="19"/>
      <c r="AQ16" s="112">
        <v>86.153999999999996</v>
      </c>
      <c r="AR16" s="19"/>
      <c r="AS16" s="112">
        <v>85.269800000000004</v>
      </c>
      <c r="AT16" s="19"/>
      <c r="AU16" s="112">
        <v>88.167000000000002</v>
      </c>
      <c r="AV16" s="19"/>
      <c r="AW16" s="112">
        <v>86.081999999999994</v>
      </c>
      <c r="AX16" s="19"/>
      <c r="AY16" s="112">
        <v>85.148499999999999</v>
      </c>
      <c r="AZ16" s="19"/>
      <c r="BA16" s="112">
        <f t="shared" si="14"/>
        <v>1101.8381000000002</v>
      </c>
      <c r="BB16" s="19"/>
      <c r="BC16" s="23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18"/>
    </row>
    <row r="17" spans="1:68" s="12" customFormat="1" ht="27" customHeight="1">
      <c r="A17" s="597"/>
      <c r="B17" s="17" t="s">
        <v>647</v>
      </c>
      <c r="C17" s="112">
        <v>83.5</v>
      </c>
      <c r="D17" s="19">
        <f t="shared" si="16"/>
        <v>0.64694280078895461</v>
      </c>
      <c r="E17" s="112">
        <v>84.4</v>
      </c>
      <c r="F17" s="19">
        <f t="shared" si="17"/>
        <v>-1.0550996483001063E-2</v>
      </c>
      <c r="G17" s="112">
        <f>公交!Z13-公交!Z15</f>
        <v>86.599999999999909</v>
      </c>
      <c r="H17" s="19">
        <f t="shared" si="18"/>
        <v>-7.4687466609680508E-2</v>
      </c>
      <c r="I17" s="112">
        <f>公交!AB13-公交!AB15</f>
        <v>94.299999999999955</v>
      </c>
      <c r="J17" s="19">
        <f t="shared" si="19"/>
        <v>-4.5932820720355649E-2</v>
      </c>
      <c r="K17" s="112">
        <f>公交!AD13-公交!AD15</f>
        <v>87</v>
      </c>
      <c r="L17" s="19">
        <f t="shared" si="20"/>
        <v>-0.14739317914543326</v>
      </c>
      <c r="M17" s="112">
        <f>公交!AF13-公交!AF15</f>
        <v>121.30000000000007</v>
      </c>
      <c r="N17" s="19">
        <f t="shared" si="21"/>
        <v>0.25986705442459312</v>
      </c>
      <c r="O17" s="112">
        <f>公交!AH13-公交!AH15</f>
        <v>101.60000000000002</v>
      </c>
      <c r="P17" s="19">
        <f t="shared" si="22"/>
        <v>7.7412513255567639E-2</v>
      </c>
      <c r="Q17" s="112">
        <f>公交!AJ13-公交!AJ15</f>
        <v>102.39999999999998</v>
      </c>
      <c r="R17" s="19">
        <f t="shared" si="23"/>
        <v>0.19347319347319192</v>
      </c>
      <c r="S17" s="112">
        <f>公交!AL13-公交!AL15</f>
        <v>92.600000000000023</v>
      </c>
      <c r="T17" s="19">
        <f t="shared" si="24"/>
        <v>7.9254079254078347E-2</v>
      </c>
      <c r="U17" s="112">
        <f>公交!AN13-公交!AN15</f>
        <v>109.5</v>
      </c>
      <c r="V17" s="19">
        <f t="shared" si="25"/>
        <v>0.15750528541226338</v>
      </c>
      <c r="W17" s="112">
        <f>公交!AP13-公交!AP15</f>
        <v>101.09999999999991</v>
      </c>
      <c r="X17" s="19">
        <f t="shared" si="26"/>
        <v>0.12084257206208315</v>
      </c>
      <c r="Y17" s="112">
        <f t="shared" si="11"/>
        <v>963.19999999999993</v>
      </c>
      <c r="Z17" s="19">
        <f t="shared" si="12"/>
        <v>8.5601577909270032E-2</v>
      </c>
      <c r="AA17" s="20"/>
      <c r="AB17" s="540">
        <f t="shared" si="13"/>
        <v>136</v>
      </c>
      <c r="AC17" s="112">
        <v>50.7</v>
      </c>
      <c r="AD17" s="19"/>
      <c r="AE17" s="112">
        <v>85.3</v>
      </c>
      <c r="AF17" s="19"/>
      <c r="AG17" s="112">
        <v>93.589999999999904</v>
      </c>
      <c r="AH17" s="19"/>
      <c r="AI17" s="112">
        <v>98.839999999999904</v>
      </c>
      <c r="AJ17" s="19"/>
      <c r="AK17" s="112">
        <v>102.04</v>
      </c>
      <c r="AL17" s="19"/>
      <c r="AM17" s="112">
        <v>96.2800000000002</v>
      </c>
      <c r="AN17" s="19"/>
      <c r="AO17" s="112">
        <v>94.3</v>
      </c>
      <c r="AP17" s="19"/>
      <c r="AQ17" s="112">
        <v>85.800000000000097</v>
      </c>
      <c r="AR17" s="19"/>
      <c r="AS17" s="112">
        <v>85.800000000000097</v>
      </c>
      <c r="AT17" s="19"/>
      <c r="AU17" s="112">
        <v>94.599999999999895</v>
      </c>
      <c r="AV17" s="19"/>
      <c r="AW17" s="112">
        <v>90.2</v>
      </c>
      <c r="AX17" s="19"/>
      <c r="AY17" s="112">
        <v>86</v>
      </c>
      <c r="AZ17" s="19"/>
      <c r="BA17" s="112">
        <f t="shared" si="14"/>
        <v>1063.45</v>
      </c>
      <c r="BB17" s="19"/>
      <c r="BC17" s="23"/>
      <c r="BD17" s="24"/>
      <c r="BE17" s="24"/>
      <c r="BF17" s="24"/>
      <c r="BG17" s="24"/>
      <c r="BH17" s="24"/>
      <c r="BI17" s="24"/>
      <c r="BJ17" s="137"/>
      <c r="BK17" s="24"/>
      <c r="BL17" s="137"/>
      <c r="BM17" s="137"/>
      <c r="BN17" s="137"/>
      <c r="BO17" s="137"/>
      <c r="BP17" s="18"/>
    </row>
    <row r="18" spans="1:68" s="12" customFormat="1" ht="27" customHeight="1">
      <c r="A18" s="597"/>
      <c r="B18" s="17" t="s">
        <v>648</v>
      </c>
      <c r="C18" s="112">
        <v>16.170000000000002</v>
      </c>
      <c r="D18" s="19">
        <f t="shared" si="16"/>
        <v>1.0111940298507416</v>
      </c>
      <c r="E18" s="112">
        <v>26.68</v>
      </c>
      <c r="F18" s="19">
        <f t="shared" si="17"/>
        <v>1.120826709062003</v>
      </c>
      <c r="G18" s="112">
        <f>出租!Z13-出租!Z15</f>
        <v>19.620000000000005</v>
      </c>
      <c r="H18" s="19">
        <f t="shared" si="18"/>
        <v>8.3379348426284139E-2</v>
      </c>
      <c r="I18" s="112">
        <f>出租!AB13-出租!AB15</f>
        <v>26.180000000000007</v>
      </c>
      <c r="J18" s="19">
        <f t="shared" si="19"/>
        <v>0.18140794223826751</v>
      </c>
      <c r="K18" s="112">
        <f>出租!AD13-出租!AD15</f>
        <v>22.840000000000032</v>
      </c>
      <c r="L18" s="19">
        <f t="shared" si="20"/>
        <v>0.16530612244898113</v>
      </c>
      <c r="M18" s="112">
        <f>出租!AF13-出租!AF15</f>
        <v>18.5</v>
      </c>
      <c r="N18" s="19">
        <f t="shared" si="21"/>
        <v>-0.4838169642857143</v>
      </c>
      <c r="O18" s="112">
        <f>出租!AH13-出租!AH15</f>
        <v>24.129999999999995</v>
      </c>
      <c r="P18" s="19">
        <f t="shared" si="22"/>
        <v>-0.45407239819004541</v>
      </c>
      <c r="Q18" s="112">
        <f>出租!AJ13-出租!AJ15</f>
        <v>32.730000000000018</v>
      </c>
      <c r="R18" s="19">
        <f t="shared" si="23"/>
        <v>1.1336375488917874</v>
      </c>
      <c r="S18" s="112">
        <f>出租!AL13-出租!AL15</f>
        <v>22.299999999999955</v>
      </c>
      <c r="T18" s="19">
        <f t="shared" si="24"/>
        <v>-0.392204960479696</v>
      </c>
      <c r="U18" s="112">
        <f>出租!AN13-出租!AN15</f>
        <v>22.420000000000016</v>
      </c>
      <c r="V18" s="19">
        <f t="shared" si="25"/>
        <v>0.10935180603661632</v>
      </c>
      <c r="W18" s="112">
        <f>出租!AP13-出租!AP15</f>
        <v>21.350000000000023</v>
      </c>
      <c r="X18" s="19">
        <f t="shared" si="26"/>
        <v>-0.13176087840585515</v>
      </c>
      <c r="Y18" s="112">
        <f t="shared" si="11"/>
        <v>231.57000000000002</v>
      </c>
      <c r="Z18" s="19">
        <f t="shared" si="12"/>
        <v>-5.1553035184946916E-3</v>
      </c>
      <c r="AA18" s="20"/>
      <c r="AB18" s="540">
        <f t="shared" si="13"/>
        <v>20.620000000000019</v>
      </c>
      <c r="AC18" s="112">
        <v>8.0400000000000205</v>
      </c>
      <c r="AD18" s="19"/>
      <c r="AE18" s="112">
        <v>12.58</v>
      </c>
      <c r="AF18" s="19"/>
      <c r="AG18" s="112">
        <v>18.11</v>
      </c>
      <c r="AH18" s="19"/>
      <c r="AI18" s="112">
        <v>22.16</v>
      </c>
      <c r="AJ18" s="19"/>
      <c r="AK18" s="112">
        <v>19.600000000000001</v>
      </c>
      <c r="AL18" s="19"/>
      <c r="AM18" s="112">
        <v>35.840000000000003</v>
      </c>
      <c r="AN18" s="19"/>
      <c r="AO18" s="112">
        <v>44.2</v>
      </c>
      <c r="AP18" s="19"/>
      <c r="AQ18" s="112">
        <v>15.34</v>
      </c>
      <c r="AR18" s="19"/>
      <c r="AS18" s="112">
        <v>36.69</v>
      </c>
      <c r="AT18" s="19"/>
      <c r="AU18" s="112">
        <v>20.21</v>
      </c>
      <c r="AV18" s="19"/>
      <c r="AW18" s="112">
        <v>24.59</v>
      </c>
      <c r="AX18" s="19"/>
      <c r="AY18" s="112">
        <v>28.02</v>
      </c>
      <c r="AZ18" s="19"/>
      <c r="BA18" s="112">
        <f t="shared" si="14"/>
        <v>285.38</v>
      </c>
      <c r="BB18" s="19"/>
      <c r="BC18" s="23"/>
      <c r="BD18" s="24"/>
      <c r="BE18" s="24"/>
      <c r="BF18" s="24"/>
      <c r="BG18" s="24"/>
      <c r="BH18" s="24"/>
      <c r="BI18" s="24"/>
      <c r="BJ18" s="137"/>
      <c r="BK18" s="24"/>
      <c r="BL18" s="137"/>
      <c r="BM18" s="137"/>
      <c r="BN18" s="137"/>
      <c r="BO18" s="137"/>
      <c r="BP18" s="18"/>
    </row>
    <row r="19" spans="1:68" s="12" customFormat="1" ht="27" customHeight="1">
      <c r="A19" s="598"/>
      <c r="B19" s="17" t="s">
        <v>691</v>
      </c>
      <c r="C19" s="112">
        <v>3.74893004803786</v>
      </c>
      <c r="D19" s="19">
        <f t="shared" si="16"/>
        <v>-0.31830400728072072</v>
      </c>
      <c r="E19" s="112">
        <v>6.0710919004564001</v>
      </c>
      <c r="F19" s="19">
        <f t="shared" si="17"/>
        <v>9.993885987958695E-2</v>
      </c>
      <c r="G19" s="112">
        <v>8.2055615519109804</v>
      </c>
      <c r="H19" s="19">
        <f t="shared" si="18"/>
        <v>-1.0298923794139769E-2</v>
      </c>
      <c r="I19" s="112">
        <f>网约车!AB13-网约车!AB15</f>
        <v>10.399641546016994</v>
      </c>
      <c r="J19" s="19">
        <f t="shared" si="19"/>
        <v>7.5029418708172591E-2</v>
      </c>
      <c r="K19" s="112">
        <f>网约车!AD13-网约车!AD15</f>
        <v>12.847176644222699</v>
      </c>
      <c r="L19" s="19">
        <f t="shared" si="20"/>
        <v>0.24526159317486829</v>
      </c>
      <c r="M19" s="112">
        <f>网约车!AF13-网约车!AF15</f>
        <v>10.757286430817999</v>
      </c>
      <c r="N19" s="19">
        <f t="shared" si="21"/>
        <v>-0.33562623985064999</v>
      </c>
      <c r="O19" s="112">
        <f>网约车!AH13-网约车!AH15</f>
        <v>14.953587463384295</v>
      </c>
      <c r="P19" s="19">
        <f t="shared" si="22"/>
        <v>-0.27315306348383805</v>
      </c>
      <c r="Q19" s="112">
        <f>网约车!AJ13-网约车!AJ15</f>
        <v>18.932270904874002</v>
      </c>
      <c r="R19" s="19">
        <f t="shared" si="23"/>
        <v>1.4222113272158285</v>
      </c>
      <c r="S19" s="112">
        <f>网约车!AL13-网约车!AL15</f>
        <v>14.985864207898999</v>
      </c>
      <c r="T19" s="19">
        <f t="shared" si="24"/>
        <v>-0.21286640132125867</v>
      </c>
      <c r="U19" s="112">
        <f>网约车!AN13-网约车!AN15</f>
        <v>15.950960875951012</v>
      </c>
      <c r="V19" s="19">
        <f t="shared" si="25"/>
        <v>0.29491524930927082</v>
      </c>
      <c r="W19" s="112">
        <f>网约车!AP13-网约车!AP15</f>
        <v>11.628581737896994</v>
      </c>
      <c r="X19" s="19">
        <f t="shared" si="26"/>
        <v>-0.11901089027600531</v>
      </c>
      <c r="Y19" s="112">
        <f t="shared" si="11"/>
        <v>116.85237157357125</v>
      </c>
      <c r="Z19" s="19">
        <f t="shared" si="12"/>
        <v>1.4007694515705493E-2</v>
      </c>
      <c r="AA19" s="20"/>
      <c r="AB19" s="540">
        <f t="shared" si="13"/>
        <v>11.01889752961371</v>
      </c>
      <c r="AC19" s="112">
        <v>5.4994162912464999</v>
      </c>
      <c r="AD19" s="19"/>
      <c r="AE19" s="112">
        <v>5.5194812383672103</v>
      </c>
      <c r="AF19" s="19"/>
      <c r="AG19" s="112">
        <v>8.2909494080455097</v>
      </c>
      <c r="AH19" s="19"/>
      <c r="AI19" s="112">
        <v>9.6738204229926108</v>
      </c>
      <c r="AJ19" s="19"/>
      <c r="AK19" s="112">
        <v>10.316849660052601</v>
      </c>
      <c r="AL19" s="19"/>
      <c r="AM19" s="112">
        <v>16.191618447423</v>
      </c>
      <c r="AN19" s="19"/>
      <c r="AO19" s="112">
        <v>20.573227611109001</v>
      </c>
      <c r="AP19" s="19"/>
      <c r="AQ19" s="112">
        <v>7.8161103005968497</v>
      </c>
      <c r="AR19" s="19"/>
      <c r="AS19" s="112">
        <v>19.0385269197679</v>
      </c>
      <c r="AT19" s="19"/>
      <c r="AU19" s="112">
        <v>12.318150461553</v>
      </c>
      <c r="AV19" s="19"/>
      <c r="AW19" s="112">
        <v>13.199461388961</v>
      </c>
      <c r="AX19" s="19"/>
      <c r="AY19" s="112">
        <v>13.789970056028</v>
      </c>
      <c r="AZ19" s="19"/>
      <c r="BA19" s="112">
        <f t="shared" si="14"/>
        <v>142.22758220614321</v>
      </c>
      <c r="BB19" s="19"/>
      <c r="BC19" s="23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18"/>
    </row>
    <row r="20" spans="1:68" s="11" customFormat="1" ht="27" customHeight="1">
      <c r="A20" s="716" t="s">
        <v>95</v>
      </c>
      <c r="B20" s="17" t="s">
        <v>689</v>
      </c>
      <c r="C20" s="112">
        <f>C21+C22+C23+C24</f>
        <v>181.0672948459279</v>
      </c>
      <c r="D20" s="19">
        <f t="shared" si="16"/>
        <v>1.5093120942971883E-2</v>
      </c>
      <c r="E20" s="112">
        <f>E21+E22+E23+E24</f>
        <v>192.99759908257477</v>
      </c>
      <c r="F20" s="19">
        <f t="shared" si="17"/>
        <v>5.4269804536640542E-2</v>
      </c>
      <c r="G20" s="112">
        <f>G21+G22+G23+G24</f>
        <v>183.99845161542345</v>
      </c>
      <c r="H20" s="19">
        <f t="shared" si="18"/>
        <v>-1.1186088246442405E-2</v>
      </c>
      <c r="I20" s="112">
        <f>I21+I22+I23+I24</f>
        <v>199.34767625753585</v>
      </c>
      <c r="J20" s="19">
        <f t="shared" si="19"/>
        <v>-5.1543762104792945E-2</v>
      </c>
      <c r="K20" s="112">
        <f>K21+K22+K23+K24</f>
        <v>196.37962857345605</v>
      </c>
      <c r="L20" s="19">
        <f t="shared" si="20"/>
        <v>-6.3736987489703134E-3</v>
      </c>
      <c r="M20" s="112">
        <f>M21+M22+M23+M24</f>
        <v>195.159183059584</v>
      </c>
      <c r="N20" s="19">
        <f t="shared" si="21"/>
        <v>0.16452834864725197</v>
      </c>
      <c r="O20" s="112">
        <f>O21+O22+O23+O24</f>
        <v>177.10962033012896</v>
      </c>
      <c r="P20" s="19">
        <f t="shared" si="22"/>
        <v>-5.5786709250352673E-2</v>
      </c>
      <c r="Q20" s="112">
        <f>Q21+Q22+Q23+Q24</f>
        <v>187.3903871547019</v>
      </c>
      <c r="R20" s="19">
        <f t="shared" si="23"/>
        <v>1.0989830363281605E-3</v>
      </c>
      <c r="S20" s="112">
        <f>S21+S22+S23+S24</f>
        <v>186.77023242129212</v>
      </c>
      <c r="T20" s="19">
        <f t="shared" si="24"/>
        <v>-9.2899448457729461E-3</v>
      </c>
      <c r="U20" s="112">
        <f>U21+U22+U23+U24</f>
        <v>188.88655928241704</v>
      </c>
      <c r="V20" s="19">
        <f t="shared" si="25"/>
        <v>-7.696508807992164E-2</v>
      </c>
      <c r="W20" s="112">
        <f>W21+W22+W23+W24</f>
        <v>175.24674080883185</v>
      </c>
      <c r="X20" s="19">
        <f t="shared" si="26"/>
        <v>-2.7685560712868873E-2</v>
      </c>
      <c r="Y20" s="112">
        <f t="shared" si="11"/>
        <v>1889.1066326230421</v>
      </c>
      <c r="Z20" s="19">
        <f t="shared" si="12"/>
        <v>-9.1737560894467052E-4</v>
      </c>
      <c r="AA20" s="20"/>
      <c r="AB20" s="540">
        <f t="shared" si="13"/>
        <v>361.4378743631051</v>
      </c>
      <c r="AC20" s="540">
        <f>AC21+AC22+AC23+AC24</f>
        <v>178.37505851455799</v>
      </c>
      <c r="AD20" s="20"/>
      <c r="AE20" s="540">
        <f>AE21+AE22+AE23+AE24</f>
        <v>183.0628158485471</v>
      </c>
      <c r="AF20" s="20"/>
      <c r="AG20" s="540">
        <f>AG21+AG22+AG23+AG24</f>
        <v>186.07995845155691</v>
      </c>
      <c r="AH20" s="20"/>
      <c r="AI20" s="540">
        <f>AI21+AI22+AI23+AI24</f>
        <v>210.18120635689399</v>
      </c>
      <c r="AJ20" s="20"/>
      <c r="AK20" s="540">
        <f>AK21+AK22+AK23+AK24</f>
        <v>197.639322073302</v>
      </c>
      <c r="AL20" s="20"/>
      <c r="AM20" s="540">
        <f>AM21+AM22+AM23+AM24</f>
        <v>167.58645960511504</v>
      </c>
      <c r="AN20" s="20"/>
      <c r="AO20" s="540">
        <f>AO21+AO22+AO23+AO24</f>
        <v>187.57374214624198</v>
      </c>
      <c r="AP20" s="20"/>
      <c r="AQ20" s="540">
        <f>AQ21+AQ22+AQ23+AQ24</f>
        <v>187.18467437290548</v>
      </c>
      <c r="AR20" s="20"/>
      <c r="AS20" s="540">
        <f>AS21+AS22+AS23+AS24</f>
        <v>188.52158757207425</v>
      </c>
      <c r="AT20" s="20"/>
      <c r="AU20" s="540">
        <f>AU21+AU22+AU23+AU24</f>
        <v>204.63641931971898</v>
      </c>
      <c r="AV20" s="20"/>
      <c r="AW20" s="540">
        <f>AW21+AW22+AW23+AW24</f>
        <v>180.23669476441898</v>
      </c>
      <c r="AX20" s="20"/>
      <c r="AY20" s="540">
        <f>AY21+AY22+AY23+AY24</f>
        <v>175.89487165602964</v>
      </c>
      <c r="AZ20" s="20"/>
      <c r="BA20" s="540">
        <f t="shared" si="14"/>
        <v>2246.9728106813618</v>
      </c>
      <c r="BB20" s="20"/>
      <c r="BC20" s="22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</row>
    <row r="21" spans="1:68" s="12" customFormat="1" ht="27" customHeight="1">
      <c r="A21" s="597"/>
      <c r="B21" s="17" t="s">
        <v>690</v>
      </c>
      <c r="C21" s="112">
        <v>51.195700000000002</v>
      </c>
      <c r="D21" s="19">
        <f t="shared" si="16"/>
        <v>2.0340766635243313E-2</v>
      </c>
      <c r="E21" s="112">
        <v>70.215199999999996</v>
      </c>
      <c r="F21" s="19">
        <f t="shared" si="17"/>
        <v>4.7448701787885295E-2</v>
      </c>
      <c r="G21" s="112">
        <v>57.937100000000001</v>
      </c>
      <c r="H21" s="19">
        <f t="shared" si="18"/>
        <v>2.1533681972219387E-2</v>
      </c>
      <c r="I21" s="112">
        <f>中口径明细!AB21</f>
        <v>64.568700000000007</v>
      </c>
      <c r="J21" s="19">
        <f t="shared" si="19"/>
        <v>2.0982873815640346E-3</v>
      </c>
      <c r="K21" s="112">
        <f>中口径明细!AD21</f>
        <v>63.978099999999998</v>
      </c>
      <c r="L21" s="19">
        <f t="shared" si="20"/>
        <v>3.1450667689872036E-2</v>
      </c>
      <c r="M21" s="112">
        <f>中口径明细!AF21</f>
        <v>61.386200000000002</v>
      </c>
      <c r="N21" s="19">
        <f t="shared" si="21"/>
        <v>4.4956864560849352E-2</v>
      </c>
      <c r="O21" s="112">
        <f>中口径明细!AH21</f>
        <v>52.275599999999997</v>
      </c>
      <c r="P21" s="19">
        <f t="shared" si="22"/>
        <v>-6.6795436409823439E-2</v>
      </c>
      <c r="Q21" s="112">
        <f>中口径明细!AJ21</f>
        <v>60.411900000000003</v>
      </c>
      <c r="R21" s="19">
        <f t="shared" si="23"/>
        <v>-1.1485131017871519E-2</v>
      </c>
      <c r="S21" s="112">
        <f>中口径明细!AL21</f>
        <v>52.050800000000002</v>
      </c>
      <c r="T21" s="19">
        <f t="shared" si="24"/>
        <v>-5.0554245261508424E-2</v>
      </c>
      <c r="U21" s="112">
        <f>中口径明细!AN21</f>
        <v>57.771099999999997</v>
      </c>
      <c r="V21" s="19">
        <f t="shared" si="25"/>
        <v>-0.16318883152850927</v>
      </c>
      <c r="W21" s="112">
        <f>中口径明细!AP21</f>
        <v>49.136099999999999</v>
      </c>
      <c r="X21" s="19">
        <f t="shared" si="26"/>
        <v>-5.03615058588881E-2</v>
      </c>
      <c r="Y21" s="112">
        <f t="shared" si="11"/>
        <v>591.79040000000009</v>
      </c>
      <c r="Z21" s="19">
        <f t="shared" si="12"/>
        <v>-1.388317708732556E-2</v>
      </c>
      <c r="AA21" s="20"/>
      <c r="AB21" s="540">
        <f t="shared" si="13"/>
        <v>117.20959999999999</v>
      </c>
      <c r="AC21" s="112">
        <v>50.1751</v>
      </c>
      <c r="AD21" s="19"/>
      <c r="AE21" s="112">
        <v>67.034499999999994</v>
      </c>
      <c r="AF21" s="19"/>
      <c r="AG21" s="112">
        <v>56.715800000000002</v>
      </c>
      <c r="AH21" s="19"/>
      <c r="AI21" s="112">
        <v>64.433499999999995</v>
      </c>
      <c r="AJ21" s="19"/>
      <c r="AK21" s="112">
        <v>62.027299999999997</v>
      </c>
      <c r="AL21" s="19"/>
      <c r="AM21" s="112">
        <v>58.745199999999997</v>
      </c>
      <c r="AN21" s="19"/>
      <c r="AO21" s="112">
        <v>56.017299999999999</v>
      </c>
      <c r="AP21" s="19"/>
      <c r="AQ21" s="112">
        <v>61.113799999999998</v>
      </c>
      <c r="AR21" s="19"/>
      <c r="AS21" s="112">
        <v>54.822299999999998</v>
      </c>
      <c r="AT21" s="19"/>
      <c r="AU21" s="112">
        <v>69.037199999999999</v>
      </c>
      <c r="AV21" s="19"/>
      <c r="AW21" s="112">
        <v>51.741900000000001</v>
      </c>
      <c r="AX21" s="19"/>
      <c r="AY21" s="112">
        <v>47.171799999999998</v>
      </c>
      <c r="AZ21" s="19"/>
      <c r="BA21" s="112">
        <f t="shared" si="14"/>
        <v>699.03570000000002</v>
      </c>
      <c r="BB21" s="19"/>
      <c r="BC21" s="23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18"/>
    </row>
    <row r="22" spans="1:68" s="12" customFormat="1" ht="27" customHeight="1">
      <c r="A22" s="597"/>
      <c r="B22" s="17" t="s">
        <v>647</v>
      </c>
      <c r="C22" s="112">
        <v>117.43</v>
      </c>
      <c r="D22" s="19">
        <f t="shared" si="16"/>
        <v>6.8905880211177939E-2</v>
      </c>
      <c r="E22" s="112">
        <v>109.4</v>
      </c>
      <c r="F22" s="19">
        <f t="shared" si="17"/>
        <v>0.16830414352840539</v>
      </c>
      <c r="G22" s="112">
        <f>公交!Z17-公交!Z19</f>
        <v>111.97999999999979</v>
      </c>
      <c r="H22" s="19">
        <f t="shared" si="18"/>
        <v>5.2146951047634893E-2</v>
      </c>
      <c r="I22" s="112">
        <f>公交!AB17-公交!AB19</f>
        <v>119.14999999999986</v>
      </c>
      <c r="J22" s="19">
        <f t="shared" si="19"/>
        <v>-3.9035406081136648E-2</v>
      </c>
      <c r="K22" s="112">
        <f>公交!AD17-公交!AD19</f>
        <v>118.93000000000006</v>
      </c>
      <c r="L22" s="19">
        <f t="shared" si="20"/>
        <v>3.9052944260004052E-2</v>
      </c>
      <c r="M22" s="112">
        <f>公交!AF17-公交!AF19</f>
        <v>122.26999999999998</v>
      </c>
      <c r="N22" s="19">
        <f t="shared" si="21"/>
        <v>0.29441033241583736</v>
      </c>
      <c r="O22" s="112">
        <f>公交!AH17-公交!AH19</f>
        <v>110.01999999999998</v>
      </c>
      <c r="P22" s="19">
        <f t="shared" si="22"/>
        <v>-5.4729787782455741E-2</v>
      </c>
      <c r="Q22" s="112">
        <f>公交!AJ17-公交!AJ19</f>
        <v>108.32999999999993</v>
      </c>
      <c r="R22" s="19">
        <f t="shared" si="23"/>
        <v>-4.3950225046333724E-2</v>
      </c>
      <c r="S22" s="112">
        <f>公交!AL17-公交!AL19</f>
        <v>115.44000000000005</v>
      </c>
      <c r="T22" s="19">
        <f t="shared" si="24"/>
        <v>-2.4423223189385168E-2</v>
      </c>
      <c r="U22" s="112">
        <f>公交!AN17-公交!AN19</f>
        <v>115.24000000000001</v>
      </c>
      <c r="V22" s="19">
        <f t="shared" si="25"/>
        <v>-4.4682085716654107E-2</v>
      </c>
      <c r="W22" s="112">
        <f>公交!AP17-公交!AP19</f>
        <v>114.40999999999985</v>
      </c>
      <c r="X22" s="19">
        <f t="shared" si="26"/>
        <v>-7.8910856746456925E-3</v>
      </c>
      <c r="Y22" s="112">
        <f t="shared" si="11"/>
        <v>1148.1899999999998</v>
      </c>
      <c r="Z22" s="19">
        <f t="shared" si="12"/>
        <v>3.3009446693656797E-2</v>
      </c>
      <c r="AA22" s="20"/>
      <c r="AB22" s="540">
        <f t="shared" si="13"/>
        <v>203.50000000000011</v>
      </c>
      <c r="AC22" s="112">
        <v>109.86</v>
      </c>
      <c r="AD22" s="19"/>
      <c r="AE22" s="112">
        <v>93.6400000000001</v>
      </c>
      <c r="AF22" s="19"/>
      <c r="AG22" s="112">
        <v>106.43</v>
      </c>
      <c r="AH22" s="19"/>
      <c r="AI22" s="112">
        <v>123.99</v>
      </c>
      <c r="AJ22" s="19"/>
      <c r="AK22" s="112">
        <v>114.46</v>
      </c>
      <c r="AL22" s="19"/>
      <c r="AM22" s="112">
        <v>94.46</v>
      </c>
      <c r="AN22" s="19"/>
      <c r="AO22" s="112">
        <v>116.39</v>
      </c>
      <c r="AP22" s="19"/>
      <c r="AQ22" s="112">
        <v>113.31</v>
      </c>
      <c r="AR22" s="19"/>
      <c r="AS22" s="112">
        <v>118.33</v>
      </c>
      <c r="AT22" s="19"/>
      <c r="AU22" s="112">
        <v>120.63</v>
      </c>
      <c r="AV22" s="19"/>
      <c r="AW22" s="112">
        <v>115.32</v>
      </c>
      <c r="AX22" s="19"/>
      <c r="AY22" s="112">
        <v>113.89</v>
      </c>
      <c r="AZ22" s="19"/>
      <c r="BA22" s="112">
        <f t="shared" si="14"/>
        <v>1340.7100000000003</v>
      </c>
      <c r="BB22" s="19"/>
      <c r="BC22" s="23"/>
      <c r="BD22" s="24"/>
      <c r="BE22" s="24"/>
      <c r="BF22" s="24"/>
      <c r="BG22" s="24"/>
      <c r="BH22" s="24"/>
      <c r="BI22" s="24"/>
      <c r="BJ22" s="137"/>
      <c r="BK22" s="24"/>
      <c r="BL22" s="137"/>
      <c r="BM22" s="137"/>
      <c r="BN22" s="137"/>
      <c r="BO22" s="137"/>
      <c r="BP22" s="18"/>
    </row>
    <row r="23" spans="1:68" s="12" customFormat="1" ht="27" customHeight="1">
      <c r="A23" s="597"/>
      <c r="B23" s="17" t="s">
        <v>648</v>
      </c>
      <c r="C23" s="112">
        <v>7.3000000000000096</v>
      </c>
      <c r="D23" s="19">
        <f t="shared" si="16"/>
        <v>-0.16856492027334447</v>
      </c>
      <c r="E23" s="112">
        <v>6.6400000000000396</v>
      </c>
      <c r="F23" s="19">
        <f t="shared" si="17"/>
        <v>-0.48124999999999696</v>
      </c>
      <c r="G23" s="112">
        <f>出租!Z17-出租!Z19</f>
        <v>5.1700000000000159</v>
      </c>
      <c r="H23" s="19">
        <f t="shared" si="18"/>
        <v>-0.52698993595607835</v>
      </c>
      <c r="I23" s="112">
        <f>出租!AB17-出租!AB19</f>
        <v>5.0299999999999727</v>
      </c>
      <c r="J23" s="19">
        <f t="shared" si="19"/>
        <v>-0.49649649649649974</v>
      </c>
      <c r="K23" s="112">
        <f>出租!AD17-出租!AD19</f>
        <v>4.1399999999999864</v>
      </c>
      <c r="L23" s="19">
        <f t="shared" si="20"/>
        <v>-0.53743016759776641</v>
      </c>
      <c r="M23" s="112">
        <f>出租!AF17-出租!AF19</f>
        <v>3.5</v>
      </c>
      <c r="N23" s="19">
        <f t="shared" si="21"/>
        <v>-0.45226917057903315</v>
      </c>
      <c r="O23" s="112">
        <f>出租!AH17-出租!AH19</f>
        <v>4.3899999999999864</v>
      </c>
      <c r="P23" s="19">
        <f t="shared" si="22"/>
        <v>-0.32771822358345992</v>
      </c>
      <c r="Q23" s="112">
        <f>出租!AJ17-出租!AJ19</f>
        <v>4.839999999999975</v>
      </c>
      <c r="R23" s="19">
        <f t="shared" si="23"/>
        <v>-0.27218045112782652</v>
      </c>
      <c r="S23" s="112">
        <f>出租!AL17-出租!AL19</f>
        <v>4.9000000000000341</v>
      </c>
      <c r="T23" s="19">
        <f t="shared" si="24"/>
        <v>-0.30099857346647063</v>
      </c>
      <c r="U23" s="112">
        <f>出租!AN17-出租!AN19</f>
        <v>4.6500000000000341</v>
      </c>
      <c r="V23" s="19">
        <f t="shared" si="25"/>
        <v>-0.37834224598930188</v>
      </c>
      <c r="W23" s="112">
        <f>出租!AP17-出租!AP19</f>
        <v>4.1200000000000045</v>
      </c>
      <c r="X23" s="19">
        <f t="shared" si="26"/>
        <v>-0.37290715372906991</v>
      </c>
      <c r="Y23" s="112">
        <f t="shared" si="11"/>
        <v>50.560000000000052</v>
      </c>
      <c r="Z23" s="19">
        <f t="shared" si="12"/>
        <v>-0.4087241258332347</v>
      </c>
      <c r="AA23" s="20"/>
      <c r="AB23" s="540">
        <f t="shared" si="13"/>
        <v>21.57999999999997</v>
      </c>
      <c r="AC23" s="112">
        <v>8.7799999999999692</v>
      </c>
      <c r="AD23" s="19"/>
      <c r="AE23" s="112">
        <v>12.8</v>
      </c>
      <c r="AF23" s="19"/>
      <c r="AG23" s="112">
        <v>10.9299999999999</v>
      </c>
      <c r="AH23" s="19"/>
      <c r="AI23" s="112">
        <v>9.9900000000000109</v>
      </c>
      <c r="AJ23" s="19"/>
      <c r="AK23" s="112">
        <v>8.9499999999999904</v>
      </c>
      <c r="AL23" s="19"/>
      <c r="AM23" s="112">
        <v>6.3900000000000396</v>
      </c>
      <c r="AN23" s="19"/>
      <c r="AO23" s="112">
        <v>6.5299999999999701</v>
      </c>
      <c r="AP23" s="19"/>
      <c r="AQ23" s="112">
        <v>6.6500000000000297</v>
      </c>
      <c r="AR23" s="19"/>
      <c r="AS23" s="112">
        <v>7.00999999999999</v>
      </c>
      <c r="AT23" s="19"/>
      <c r="AU23" s="112">
        <v>7.48000000000002</v>
      </c>
      <c r="AV23" s="19"/>
      <c r="AW23" s="112">
        <v>6.5699999999999896</v>
      </c>
      <c r="AX23" s="19"/>
      <c r="AY23" s="112">
        <v>7.4300000000000104</v>
      </c>
      <c r="AZ23" s="19"/>
      <c r="BA23" s="112">
        <f t="shared" si="14"/>
        <v>99.50999999999992</v>
      </c>
      <c r="BB23" s="19"/>
      <c r="BC23" s="23"/>
      <c r="BD23" s="24"/>
      <c r="BE23" s="24"/>
      <c r="BF23" s="24"/>
      <c r="BG23" s="24"/>
      <c r="BH23" s="24"/>
      <c r="BI23" s="24"/>
      <c r="BJ23" s="137"/>
      <c r="BK23" s="24"/>
      <c r="BL23" s="137"/>
      <c r="BM23" s="137"/>
      <c r="BN23" s="137"/>
      <c r="BO23" s="137"/>
      <c r="BP23" s="18"/>
    </row>
    <row r="24" spans="1:68" s="12" customFormat="1" ht="27" customHeight="1">
      <c r="A24" s="598"/>
      <c r="B24" s="17" t="s">
        <v>691</v>
      </c>
      <c r="C24" s="112">
        <v>5.1415948459278997</v>
      </c>
      <c r="D24" s="19">
        <f t="shared" si="16"/>
        <v>-0.46217393746027058</v>
      </c>
      <c r="E24" s="112">
        <v>6.7423990825747104</v>
      </c>
      <c r="F24" s="19">
        <f t="shared" si="17"/>
        <v>-0.29681091141814675</v>
      </c>
      <c r="G24" s="112">
        <v>8.9113516154236496</v>
      </c>
      <c r="H24" s="19">
        <f t="shared" si="18"/>
        <v>-0.25764461945536865</v>
      </c>
      <c r="I24" s="112">
        <f>网约车!AB17-网约车!AB19</f>
        <v>10.598976257536009</v>
      </c>
      <c r="J24" s="19">
        <f t="shared" si="19"/>
        <v>-9.931672867357888E-2</v>
      </c>
      <c r="K24" s="112">
        <f>网约车!AD17-网约车!AD19</f>
        <v>9.3315285734560121</v>
      </c>
      <c r="L24" s="19">
        <f t="shared" si="20"/>
        <v>-0.23524736167512939</v>
      </c>
      <c r="M24" s="112">
        <f>网约车!AF17-网约车!AF19</f>
        <v>8.002983059584011</v>
      </c>
      <c r="N24" s="19">
        <f t="shared" si="21"/>
        <v>1.4670346163585535E-3</v>
      </c>
      <c r="O24" s="112">
        <f>网约车!AH17-网约车!AH19</f>
        <v>10.424020330128997</v>
      </c>
      <c r="P24" s="19">
        <f t="shared" si="22"/>
        <v>0.20698085549786338</v>
      </c>
      <c r="Q24" s="112">
        <f>网约车!AJ17-网约车!AJ19</f>
        <v>13.808487154701993</v>
      </c>
      <c r="R24" s="19">
        <f t="shared" si="23"/>
        <v>1.259658162165211</v>
      </c>
      <c r="S24" s="112">
        <f>网约车!AL17-网约车!AL19</f>
        <v>14.379432421292023</v>
      </c>
      <c r="T24" s="19">
        <f t="shared" si="24"/>
        <v>0.72017439253186444</v>
      </c>
      <c r="U24" s="112">
        <f>网约车!AN17-网约车!AN19</f>
        <v>11.225459282417006</v>
      </c>
      <c r="V24" s="19">
        <f t="shared" si="25"/>
        <v>0.49888243396218535</v>
      </c>
      <c r="W24" s="112">
        <f>网约车!AP17-网约车!AP19</f>
        <v>7.580640808831987</v>
      </c>
      <c r="X24" s="19">
        <f t="shared" si="26"/>
        <v>0.14774812529679227</v>
      </c>
      <c r="Y24" s="112">
        <f t="shared" si="11"/>
        <v>98.56623262304231</v>
      </c>
      <c r="Z24" s="19">
        <f t="shared" si="12"/>
        <v>5.1830407986273919E-2</v>
      </c>
      <c r="AA24" s="20"/>
      <c r="AB24" s="540">
        <f t="shared" si="13"/>
        <v>19.148274363105031</v>
      </c>
      <c r="AC24" s="112">
        <v>9.5599585145580193</v>
      </c>
      <c r="AD24" s="19"/>
      <c r="AE24" s="112">
        <v>9.5883158485470101</v>
      </c>
      <c r="AF24" s="19"/>
      <c r="AG24" s="112">
        <v>12.004158451557</v>
      </c>
      <c r="AH24" s="19"/>
      <c r="AI24" s="112">
        <v>11.767706356893999</v>
      </c>
      <c r="AJ24" s="19"/>
      <c r="AK24" s="112">
        <v>12.202022073302</v>
      </c>
      <c r="AL24" s="19"/>
      <c r="AM24" s="112">
        <v>7.9912596051150002</v>
      </c>
      <c r="AN24" s="19"/>
      <c r="AO24" s="112">
        <v>8.63644214624202</v>
      </c>
      <c r="AP24" s="19"/>
      <c r="AQ24" s="112">
        <v>6.1108743729054398</v>
      </c>
      <c r="AR24" s="19"/>
      <c r="AS24" s="112">
        <v>8.3592875720742708</v>
      </c>
      <c r="AT24" s="19"/>
      <c r="AU24" s="112">
        <v>7.4892193197189796</v>
      </c>
      <c r="AV24" s="19"/>
      <c r="AW24" s="112">
        <v>6.6047947644190099</v>
      </c>
      <c r="AX24" s="19"/>
      <c r="AY24" s="112">
        <v>7.4030716560296197</v>
      </c>
      <c r="AZ24" s="19"/>
      <c r="BA24" s="112">
        <f t="shared" si="14"/>
        <v>107.71711068136239</v>
      </c>
      <c r="BB24" s="19"/>
      <c r="BC24" s="23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18"/>
    </row>
    <row r="25" spans="1:68" s="13" customFormat="1" ht="27" customHeight="1">
      <c r="A25" s="716" t="s">
        <v>96</v>
      </c>
      <c r="B25" s="17" t="s">
        <v>689</v>
      </c>
      <c r="C25" s="112">
        <f>C26+C27+C28+C29</f>
        <v>373.80694055972742</v>
      </c>
      <c r="D25" s="19">
        <f t="shared" si="16"/>
        <v>0.18573630178785039</v>
      </c>
      <c r="E25" s="112">
        <f>E26+E27+E28+E29</f>
        <v>422.6092471755087</v>
      </c>
      <c r="F25" s="19">
        <f t="shared" si="17"/>
        <v>0.29859792401258778</v>
      </c>
      <c r="G25" s="112">
        <f>G26+G27+G28+G29</f>
        <v>401.71059656137135</v>
      </c>
      <c r="H25" s="19">
        <f t="shared" si="18"/>
        <v>0.2438526459788497</v>
      </c>
      <c r="I25" s="112">
        <f>I26+I27+I28+I29</f>
        <v>435.108424930323</v>
      </c>
      <c r="J25" s="19">
        <f t="shared" si="19"/>
        <v>0.18616355741255686</v>
      </c>
      <c r="K25" s="112">
        <f>K26+K27+K28+K29</f>
        <v>454.52758606997389</v>
      </c>
      <c r="L25" s="19">
        <f t="shared" si="20"/>
        <v>0.174491810941378</v>
      </c>
      <c r="M25" s="112">
        <f>M26+M27+M28+M29</f>
        <v>396.68654317668609</v>
      </c>
      <c r="N25" s="19">
        <f t="shared" si="21"/>
        <v>9.7587229158464295E-2</v>
      </c>
      <c r="O25" s="112">
        <f>O26+O27+O28+O29</f>
        <v>438.47720008542217</v>
      </c>
      <c r="P25" s="19">
        <f t="shared" si="22"/>
        <v>0.1563169857396276</v>
      </c>
      <c r="Q25" s="112">
        <f>Q26+Q27+Q28+Q29</f>
        <v>448.22624177446596</v>
      </c>
      <c r="R25" s="19">
        <f t="shared" si="23"/>
        <v>0.13832504542785529</v>
      </c>
      <c r="S25" s="112">
        <f>S26+S27+S28+S29</f>
        <v>400.72404842959895</v>
      </c>
      <c r="T25" s="19">
        <f t="shared" si="24"/>
        <v>9.4222221995267974E-2</v>
      </c>
      <c r="U25" s="112">
        <f>U26+U27+U28+U29</f>
        <v>440.35847425510303</v>
      </c>
      <c r="V25" s="19">
        <f t="shared" si="25"/>
        <v>0.11829323549396298</v>
      </c>
      <c r="W25" s="112">
        <f>W26+W27+W28+W29</f>
        <v>379.09868962033988</v>
      </c>
      <c r="X25" s="19">
        <f t="shared" si="26"/>
        <v>2.7568358359816081E-2</v>
      </c>
      <c r="Y25" s="112">
        <f t="shared" si="11"/>
        <v>4212.2353030181803</v>
      </c>
      <c r="Z25" s="19">
        <f t="shared" si="12"/>
        <v>0.16623060548907787</v>
      </c>
      <c r="AA25" s="20"/>
      <c r="AB25" s="540">
        <f t="shared" si="13"/>
        <v>640.68803645426328</v>
      </c>
      <c r="AC25" s="540">
        <f>AC26+AC27+AC28+AC29</f>
        <v>315.25301198597208</v>
      </c>
      <c r="AD25" s="20"/>
      <c r="AE25" s="540">
        <f>AE26+AE27+AE28+AE29</f>
        <v>325.4350244682912</v>
      </c>
      <c r="AF25" s="20"/>
      <c r="AG25" s="540">
        <f>AG26+AG27+AG28+AG29</f>
        <v>322.95674078439191</v>
      </c>
      <c r="AH25" s="20"/>
      <c r="AI25" s="540">
        <f>AI26+AI27+AI28+AI29</f>
        <v>366.81992311367981</v>
      </c>
      <c r="AJ25" s="20"/>
      <c r="AK25" s="540">
        <f>AK26+AK27+AK28+AK29</f>
        <v>386.99936588375294</v>
      </c>
      <c r="AL25" s="20"/>
      <c r="AM25" s="540">
        <f>AM26+AM27+AM28+AM29</f>
        <v>361.41687206112198</v>
      </c>
      <c r="AN25" s="20"/>
      <c r="AO25" s="540">
        <f>AO26+AO27+AO28+AO29</f>
        <v>379.20155588214789</v>
      </c>
      <c r="AP25" s="20"/>
      <c r="AQ25" s="540">
        <f>AQ26+AQ27+AQ28+AQ29</f>
        <v>393.75944821278523</v>
      </c>
      <c r="AR25" s="20"/>
      <c r="AS25" s="540">
        <f>AS26+AS27+AS28+AS29</f>
        <v>366.21815968871078</v>
      </c>
      <c r="AT25" s="20"/>
      <c r="AU25" s="540">
        <f>AU26+AU27+AU28+AU29</f>
        <v>393.77728513272427</v>
      </c>
      <c r="AV25" s="20"/>
      <c r="AW25" s="540">
        <f>AW26+AW27+AW28+AW29</f>
        <v>368.92795164056002</v>
      </c>
      <c r="AX25" s="20"/>
      <c r="AY25" s="540">
        <f>AY26+AY27+AY28+AY29</f>
        <v>331.8320037081985</v>
      </c>
      <c r="AZ25" s="20"/>
      <c r="BA25" s="540">
        <f t="shared" si="14"/>
        <v>4312.5973425623361</v>
      </c>
      <c r="BB25" s="20"/>
      <c r="BC25" s="22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</row>
    <row r="26" spans="1:68" ht="27" customHeight="1">
      <c r="A26" s="597"/>
      <c r="B26" s="17" t="s">
        <v>690</v>
      </c>
      <c r="C26" s="112">
        <v>248.15289999999999</v>
      </c>
      <c r="D26" s="19">
        <f t="shared" si="16"/>
        <v>0.22266237224768681</v>
      </c>
      <c r="E26" s="112">
        <v>252.07320000000001</v>
      </c>
      <c r="F26" s="19">
        <f t="shared" si="17"/>
        <v>0.19113485968536703</v>
      </c>
      <c r="G26" s="112">
        <v>236.83500000000001</v>
      </c>
      <c r="H26" s="19">
        <f t="shared" si="18"/>
        <v>5.9748355910065332E-2</v>
      </c>
      <c r="I26" s="112">
        <f>中口径明细!AB26</f>
        <v>261.14920000000001</v>
      </c>
      <c r="J26" s="19">
        <f t="shared" si="19"/>
        <v>-4.2583971673743504E-2</v>
      </c>
      <c r="K26" s="112">
        <f>中口径明细!AD26</f>
        <v>264.10719999999998</v>
      </c>
      <c r="L26" s="19">
        <f t="shared" si="20"/>
        <v>-7.6620895209292939E-2</v>
      </c>
      <c r="M26" s="112">
        <f>中口径明细!AF26</f>
        <v>229.75839999999999</v>
      </c>
      <c r="N26" s="19">
        <f t="shared" si="21"/>
        <v>-0.15812338180557706</v>
      </c>
      <c r="O26" s="112">
        <f>中口径明细!AH26</f>
        <v>250.04050000000001</v>
      </c>
      <c r="P26" s="19">
        <f t="shared" si="22"/>
        <v>-0.12721503125111255</v>
      </c>
      <c r="Q26" s="112">
        <f>中口径明细!AJ26</f>
        <v>270.84129999999999</v>
      </c>
      <c r="R26" s="19">
        <f t="shared" si="23"/>
        <v>-0.12159426437926824</v>
      </c>
      <c r="S26" s="112">
        <f>中口径明细!AL26</f>
        <v>233.63220000000001</v>
      </c>
      <c r="T26" s="19">
        <f t="shared" si="24"/>
        <v>-0.16706940820879712</v>
      </c>
      <c r="U26" s="112">
        <f>中口径明细!AN26</f>
        <v>265.93810000000002</v>
      </c>
      <c r="V26" s="19">
        <f t="shared" si="25"/>
        <v>-0.13621545072602392</v>
      </c>
      <c r="W26" s="112">
        <f>中口径明细!AP26</f>
        <v>236.33359999999999</v>
      </c>
      <c r="X26" s="19">
        <f t="shared" si="26"/>
        <v>-0.13754982195107179</v>
      </c>
      <c r="Y26" s="112">
        <f t="shared" si="11"/>
        <v>2512.5279999999998</v>
      </c>
      <c r="Z26" s="19">
        <f t="shared" si="12"/>
        <v>-5.2932439045149549E-2</v>
      </c>
      <c r="AA26" s="20"/>
      <c r="AB26" s="540">
        <f t="shared" si="13"/>
        <v>414.58550000000002</v>
      </c>
      <c r="AC26" s="112">
        <v>202.96109999999999</v>
      </c>
      <c r="AD26" s="19"/>
      <c r="AE26" s="112">
        <v>211.62440000000001</v>
      </c>
      <c r="AF26" s="19"/>
      <c r="AG26" s="112">
        <v>223.48230000000001</v>
      </c>
      <c r="AH26" s="19"/>
      <c r="AI26" s="112">
        <v>272.76459999999997</v>
      </c>
      <c r="AJ26" s="19"/>
      <c r="AK26" s="112">
        <v>286.02249999999998</v>
      </c>
      <c r="AL26" s="19"/>
      <c r="AM26" s="112">
        <v>272.91219999999998</v>
      </c>
      <c r="AN26" s="19"/>
      <c r="AO26" s="112">
        <v>286.48579999999998</v>
      </c>
      <c r="AP26" s="19"/>
      <c r="AQ26" s="112">
        <v>308.33280000000002</v>
      </c>
      <c r="AR26" s="19"/>
      <c r="AS26" s="112">
        <v>280.49419999999998</v>
      </c>
      <c r="AT26" s="19"/>
      <c r="AU26" s="112">
        <v>307.87549999999999</v>
      </c>
      <c r="AV26" s="19"/>
      <c r="AW26" s="112">
        <v>274.0258</v>
      </c>
      <c r="AX26" s="19"/>
      <c r="AY26" s="112">
        <v>233.9102</v>
      </c>
      <c r="AZ26" s="19"/>
      <c r="BA26" s="112">
        <f t="shared" si="14"/>
        <v>3160.8914</v>
      </c>
      <c r="BB26" s="19"/>
      <c r="BC26" s="23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18"/>
    </row>
    <row r="27" spans="1:68" ht="27" customHeight="1">
      <c r="A27" s="597"/>
      <c r="B27" s="17" t="s">
        <v>647</v>
      </c>
      <c r="C27" s="112">
        <v>47.03</v>
      </c>
      <c r="D27" s="19">
        <f t="shared" si="16"/>
        <v>0.68687230989956372</v>
      </c>
      <c r="E27" s="112">
        <v>48.26</v>
      </c>
      <c r="F27" s="19">
        <f t="shared" si="17"/>
        <v>0.66184573002754243</v>
      </c>
      <c r="G27" s="112">
        <f>公交!Z21-公交!Z23</f>
        <v>47.589999999999918</v>
      </c>
      <c r="H27" s="19">
        <f t="shared" si="18"/>
        <v>0.66573328666433618</v>
      </c>
      <c r="I27" s="112">
        <f>公交!AB21-公交!AB23</f>
        <v>44.819999999999936</v>
      </c>
      <c r="J27" s="19">
        <f t="shared" si="19"/>
        <v>0.62568008705114608</v>
      </c>
      <c r="K27" s="112">
        <f>公交!AD21-公交!AD23</f>
        <v>41.289999999999964</v>
      </c>
      <c r="L27" s="19">
        <f t="shared" si="20"/>
        <v>0.37771104437770986</v>
      </c>
      <c r="M27" s="112">
        <f>公交!AF21-公交!AF23</f>
        <v>42.120000000000118</v>
      </c>
      <c r="N27" s="19">
        <f t="shared" si="21"/>
        <v>0.46199236376259156</v>
      </c>
      <c r="O27" s="112">
        <f>公交!AH21-公交!AH23</f>
        <v>39.200000000000045</v>
      </c>
      <c r="P27" s="19">
        <f t="shared" si="22"/>
        <v>0.51234567901234729</v>
      </c>
      <c r="Q27" s="112">
        <f>公交!AJ21-公交!AJ23</f>
        <v>41.190000000000055</v>
      </c>
      <c r="R27" s="19">
        <f t="shared" si="23"/>
        <v>0.43369300382875231</v>
      </c>
      <c r="S27" s="112">
        <f>公交!AL21-公交!AL23</f>
        <v>43.92999999999995</v>
      </c>
      <c r="T27" s="19">
        <f t="shared" si="24"/>
        <v>0.56669044222538489</v>
      </c>
      <c r="U27" s="112">
        <f>公交!AN21-公交!AN23</f>
        <v>43.629999999999995</v>
      </c>
      <c r="V27" s="19">
        <f t="shared" si="25"/>
        <v>0.50241046831955916</v>
      </c>
      <c r="W27" s="112">
        <f>公交!AP21-公交!AP23</f>
        <v>42.589999999999918</v>
      </c>
      <c r="X27" s="19">
        <f t="shared" si="26"/>
        <v>-1.4804533888505222E-2</v>
      </c>
      <c r="Y27" s="112">
        <f t="shared" si="11"/>
        <v>439.05999999999995</v>
      </c>
      <c r="Z27" s="19">
        <f t="shared" si="12"/>
        <v>0.54833021828825323</v>
      </c>
      <c r="AA27" s="20"/>
      <c r="AB27" s="540">
        <f t="shared" si="13"/>
        <v>56.920000000000201</v>
      </c>
      <c r="AC27" s="112">
        <v>27.880000000000098</v>
      </c>
      <c r="AD27" s="19"/>
      <c r="AE27" s="112">
        <v>29.040000000000099</v>
      </c>
      <c r="AF27" s="19"/>
      <c r="AG27" s="112">
        <v>28.569999999999901</v>
      </c>
      <c r="AH27" s="19"/>
      <c r="AI27" s="112">
        <v>27.569999999999901</v>
      </c>
      <c r="AJ27" s="19"/>
      <c r="AK27" s="112">
        <v>29.97</v>
      </c>
      <c r="AL27" s="19"/>
      <c r="AM27" s="112">
        <v>28.809999999999899</v>
      </c>
      <c r="AN27" s="19"/>
      <c r="AO27" s="112">
        <v>25.92</v>
      </c>
      <c r="AP27" s="19"/>
      <c r="AQ27" s="112">
        <v>28.73</v>
      </c>
      <c r="AR27" s="19"/>
      <c r="AS27" s="112">
        <v>28.040000000000099</v>
      </c>
      <c r="AT27" s="19"/>
      <c r="AU27" s="112">
        <v>29.04</v>
      </c>
      <c r="AV27" s="19"/>
      <c r="AW27" s="112">
        <v>43.23</v>
      </c>
      <c r="AX27" s="19"/>
      <c r="AY27" s="112">
        <v>44.439999999999799</v>
      </c>
      <c r="AZ27" s="19"/>
      <c r="BA27" s="112">
        <f t="shared" si="14"/>
        <v>371.23999999999978</v>
      </c>
      <c r="BB27" s="19"/>
      <c r="BC27" s="23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18"/>
    </row>
    <row r="28" spans="1:68" ht="27" customHeight="1">
      <c r="A28" s="597"/>
      <c r="B28" s="17" t="s">
        <v>648</v>
      </c>
      <c r="C28" s="112">
        <v>52.39</v>
      </c>
      <c r="D28" s="19">
        <f t="shared" si="16"/>
        <v>-0.11052631578947369</v>
      </c>
      <c r="E28" s="112">
        <v>88.07</v>
      </c>
      <c r="F28" s="19">
        <f t="shared" si="17"/>
        <v>0.38911671924289992</v>
      </c>
      <c r="G28" s="112">
        <f>出租!Z21-出租!Z23</f>
        <v>87.860000000000014</v>
      </c>
      <c r="H28" s="19">
        <f t="shared" si="18"/>
        <v>0.87454661830595293</v>
      </c>
      <c r="I28" s="112">
        <f>出租!AB21-出租!AB23</f>
        <v>90.710000000000036</v>
      </c>
      <c r="J28" s="19">
        <f t="shared" si="19"/>
        <v>1.0872066267832499</v>
      </c>
      <c r="K28" s="112">
        <f>出租!AD21-出租!AD23</f>
        <v>94.809999999999945</v>
      </c>
      <c r="L28" s="19">
        <f t="shared" si="20"/>
        <v>1.0841943284238282</v>
      </c>
      <c r="M28" s="112">
        <f>出租!AF21-出租!AF23</f>
        <v>81.419999999999959</v>
      </c>
      <c r="N28" s="19">
        <f t="shared" si="21"/>
        <v>1.1252936570086072</v>
      </c>
      <c r="O28" s="112">
        <f>出租!AH21-出租!AH23</f>
        <v>95.060000000000059</v>
      </c>
      <c r="P28" s="19">
        <f t="shared" si="22"/>
        <v>1.2595673876871949</v>
      </c>
      <c r="Q28" s="112">
        <f>出租!AJ21-出租!AJ23</f>
        <v>84.729999999999905</v>
      </c>
      <c r="R28" s="19">
        <f t="shared" si="23"/>
        <v>1.2462884411452846</v>
      </c>
      <c r="S28" s="112">
        <f>出租!AL21-出租!AL23</f>
        <v>80.340000000000032</v>
      </c>
      <c r="T28" s="19">
        <f t="shared" si="24"/>
        <v>1.2285714285714295</v>
      </c>
      <c r="U28" s="112">
        <f>出租!AN21-出租!AN23</f>
        <v>88.149999999999977</v>
      </c>
      <c r="V28" s="19">
        <f t="shared" si="25"/>
        <v>1.4609156895589117</v>
      </c>
      <c r="W28" s="112">
        <f>出租!AP21-出租!AP23</f>
        <v>68.139999999999986</v>
      </c>
      <c r="X28" s="19">
        <f t="shared" si="26"/>
        <v>1.0723844282238435</v>
      </c>
      <c r="Y28" s="112">
        <f t="shared" si="11"/>
        <v>843.53999999999985</v>
      </c>
      <c r="Z28" s="19">
        <f t="shared" si="12"/>
        <v>0.88252360016960885</v>
      </c>
      <c r="AA28" s="20"/>
      <c r="AB28" s="540">
        <f t="shared" si="13"/>
        <v>122.3000000000001</v>
      </c>
      <c r="AC28" s="112">
        <v>58.9</v>
      </c>
      <c r="AD28" s="19"/>
      <c r="AE28" s="112">
        <v>63.400000000000098</v>
      </c>
      <c r="AF28" s="19"/>
      <c r="AG28" s="112">
        <v>46.87</v>
      </c>
      <c r="AH28" s="19"/>
      <c r="AI28" s="112">
        <v>43.46</v>
      </c>
      <c r="AJ28" s="19"/>
      <c r="AK28" s="112">
        <v>45.49</v>
      </c>
      <c r="AL28" s="19"/>
      <c r="AM28" s="112">
        <v>38.310000000000102</v>
      </c>
      <c r="AN28" s="19"/>
      <c r="AO28" s="112">
        <v>42.069999999999901</v>
      </c>
      <c r="AP28" s="19"/>
      <c r="AQ28" s="112">
        <v>37.719999999999899</v>
      </c>
      <c r="AR28" s="19"/>
      <c r="AS28" s="112">
        <v>36.049999999999997</v>
      </c>
      <c r="AT28" s="19"/>
      <c r="AU28" s="112">
        <v>35.819999999999901</v>
      </c>
      <c r="AV28" s="19"/>
      <c r="AW28" s="112">
        <v>32.880000000000003</v>
      </c>
      <c r="AX28" s="19"/>
      <c r="AY28" s="112">
        <v>35.21</v>
      </c>
      <c r="AZ28" s="19"/>
      <c r="BA28" s="112">
        <f t="shared" si="14"/>
        <v>516.17999999999995</v>
      </c>
      <c r="BB28" s="19"/>
      <c r="BC28" s="23"/>
      <c r="BD28" s="27"/>
      <c r="BE28" s="27"/>
      <c r="BF28" s="27"/>
      <c r="BG28" s="27"/>
      <c r="BH28" s="27"/>
      <c r="BI28" s="27"/>
      <c r="BJ28" s="108"/>
      <c r="BK28" s="27"/>
      <c r="BL28" s="108"/>
      <c r="BM28" s="108"/>
      <c r="BN28" s="108"/>
      <c r="BO28" s="108"/>
      <c r="BP28" s="18"/>
    </row>
    <row r="29" spans="1:68" ht="27" customHeight="1">
      <c r="A29" s="598"/>
      <c r="B29" s="17" t="s">
        <v>691</v>
      </c>
      <c r="C29" s="112">
        <v>26.234040559727401</v>
      </c>
      <c r="D29" s="19">
        <f t="shared" si="16"/>
        <v>2.830554503921423E-2</v>
      </c>
      <c r="E29" s="112">
        <v>34.206047175508701</v>
      </c>
      <c r="F29" s="19">
        <f t="shared" si="17"/>
        <v>0.60061055895968152</v>
      </c>
      <c r="G29" s="112">
        <v>29.4255965613714</v>
      </c>
      <c r="H29" s="19">
        <f t="shared" si="18"/>
        <v>0.22430959910165349</v>
      </c>
      <c r="I29" s="112">
        <f>网约车!AB21-网约车!AB23</f>
        <v>38.429224930323016</v>
      </c>
      <c r="J29" s="19">
        <f t="shared" si="19"/>
        <v>0.66899829116800191</v>
      </c>
      <c r="K29" s="112">
        <f>网约车!AD21-网约车!AD23</f>
        <v>54.320386069974006</v>
      </c>
      <c r="L29" s="19">
        <f t="shared" si="20"/>
        <v>1.1288032126453538</v>
      </c>
      <c r="M29" s="112">
        <f>网约车!AF21-网约车!AF23</f>
        <v>43.388143176685986</v>
      </c>
      <c r="N29" s="19">
        <f t="shared" si="21"/>
        <v>1.0289365697389852</v>
      </c>
      <c r="O29" s="112">
        <f>网约车!AH21-网约车!AH23</f>
        <v>54.176700085422027</v>
      </c>
      <c r="P29" s="19">
        <f t="shared" si="22"/>
        <v>1.1911038976380746</v>
      </c>
      <c r="Q29" s="112">
        <f>网约车!AJ21-网约车!AJ23</f>
        <v>51.464941774466013</v>
      </c>
      <c r="R29" s="19">
        <f t="shared" si="23"/>
        <v>1.7120143239938495</v>
      </c>
      <c r="S29" s="112">
        <f>网约车!AL21-网约车!AL23</f>
        <v>42.821848429598987</v>
      </c>
      <c r="T29" s="19">
        <f t="shared" si="24"/>
        <v>0.97938098460749257</v>
      </c>
      <c r="U29" s="112">
        <f>网约车!AN21-网约车!AN23</f>
        <v>42.640374255103012</v>
      </c>
      <c r="V29" s="19">
        <f t="shared" si="25"/>
        <v>1.0264618228036304</v>
      </c>
      <c r="W29" s="112">
        <f>网约车!AP21-网约车!AP23</f>
        <v>32.035089620340017</v>
      </c>
      <c r="X29" s="19">
        <f t="shared" si="26"/>
        <v>0.704705785323547</v>
      </c>
      <c r="Y29" s="112">
        <f t="shared" si="11"/>
        <v>417.10730301818057</v>
      </c>
      <c r="Z29" s="19">
        <f t="shared" si="12"/>
        <v>0.83568196076957335</v>
      </c>
      <c r="AA29" s="20"/>
      <c r="AB29" s="540">
        <f t="shared" si="13"/>
        <v>46.882536454262997</v>
      </c>
      <c r="AC29" s="112">
        <v>25.511911985971999</v>
      </c>
      <c r="AD29" s="19"/>
      <c r="AE29" s="112">
        <v>21.370624468290998</v>
      </c>
      <c r="AF29" s="19"/>
      <c r="AG29" s="112">
        <v>24.034440784392</v>
      </c>
      <c r="AH29" s="19"/>
      <c r="AI29" s="112">
        <v>23.025323113679999</v>
      </c>
      <c r="AJ29" s="19"/>
      <c r="AK29" s="112">
        <v>25.516865883752999</v>
      </c>
      <c r="AL29" s="19"/>
      <c r="AM29" s="112">
        <v>21.384672061122</v>
      </c>
      <c r="AN29" s="19"/>
      <c r="AO29" s="112">
        <v>24.725755882148</v>
      </c>
      <c r="AP29" s="19"/>
      <c r="AQ29" s="112">
        <v>18.9766482127853</v>
      </c>
      <c r="AR29" s="19"/>
      <c r="AS29" s="112">
        <v>21.6339596887107</v>
      </c>
      <c r="AT29" s="19"/>
      <c r="AU29" s="112">
        <v>21.041785132724399</v>
      </c>
      <c r="AV29" s="19"/>
      <c r="AW29" s="112">
        <v>18.79215164056</v>
      </c>
      <c r="AX29" s="19"/>
      <c r="AY29" s="112">
        <v>18.2718037081987</v>
      </c>
      <c r="AZ29" s="19"/>
      <c r="BA29" s="112">
        <f t="shared" si="14"/>
        <v>264.28594256233714</v>
      </c>
      <c r="BB29" s="19"/>
      <c r="BC29" s="23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18"/>
    </row>
    <row r="30" spans="1:68" s="13" customFormat="1" ht="27" customHeight="1">
      <c r="A30" s="716" t="s">
        <v>97</v>
      </c>
      <c r="B30" s="17" t="s">
        <v>689</v>
      </c>
      <c r="C30" s="112">
        <f>C31+C32+C33+C34</f>
        <v>301.96101353248218</v>
      </c>
      <c r="D30" s="19">
        <f t="shared" si="16"/>
        <v>-3.4114678655381425E-3</v>
      </c>
      <c r="E30" s="112">
        <f>E31+E32+E33+E34</f>
        <v>306.37951235011889</v>
      </c>
      <c r="F30" s="19">
        <f t="shared" si="17"/>
        <v>-1.1829674448452732E-2</v>
      </c>
      <c r="G30" s="112">
        <f>G31+G32+G33+G34</f>
        <v>382.26777754468549</v>
      </c>
      <c r="H30" s="19">
        <f t="shared" si="18"/>
        <v>0.3365894259032407</v>
      </c>
      <c r="I30" s="112">
        <f>I31+I32+I33+I34</f>
        <v>390.70253549726408</v>
      </c>
      <c r="J30" s="19">
        <f t="shared" si="19"/>
        <v>0.33468159867093106</v>
      </c>
      <c r="K30" s="112">
        <f>K31+K32+K33+K34</f>
        <v>459.44720477927603</v>
      </c>
      <c r="L30" s="19">
        <f t="shared" si="20"/>
        <v>0.57372194593067349</v>
      </c>
      <c r="M30" s="112">
        <f>M31+M32+M33+M34</f>
        <v>420.81199527759088</v>
      </c>
      <c r="N30" s="19">
        <f t="shared" si="21"/>
        <v>0.49868649014114186</v>
      </c>
      <c r="O30" s="112">
        <f>O31+O32+O33+O34</f>
        <v>427.76602490584804</v>
      </c>
      <c r="P30" s="19">
        <f t="shared" si="22"/>
        <v>0.51871344437110234</v>
      </c>
      <c r="Q30" s="112">
        <f>Q31+Q32+Q33+Q34</f>
        <v>426.63414981038295</v>
      </c>
      <c r="R30" s="19">
        <f t="shared" si="23"/>
        <v>0.52965364128215264</v>
      </c>
      <c r="S30" s="112">
        <f>S31+S32+S33+S34</f>
        <v>411.20108229724588</v>
      </c>
      <c r="T30" s="19">
        <f t="shared" si="24"/>
        <v>0.55839601363838898</v>
      </c>
      <c r="U30" s="112">
        <f>U31+U32+U33+U34</f>
        <v>444.94210161479998</v>
      </c>
      <c r="V30" s="19">
        <f t="shared" si="25"/>
        <v>0.59984300931246648</v>
      </c>
      <c r="W30" s="112">
        <f>W31+W32+W33+W34</f>
        <v>403.02783905795917</v>
      </c>
      <c r="X30" s="19">
        <f t="shared" si="26"/>
        <v>0.49701383819292633</v>
      </c>
      <c r="Y30" s="112">
        <f t="shared" si="11"/>
        <v>3972.1133976096944</v>
      </c>
      <c r="Z30" s="19">
        <f t="shared" si="12"/>
        <v>0.38542984159400873</v>
      </c>
      <c r="AA30" s="20"/>
      <c r="AB30" s="540">
        <f t="shared" si="13"/>
        <v>613.04194073824897</v>
      </c>
      <c r="AC30" s="540">
        <f>AC31+AC32+AC33+AC34</f>
        <v>302.99467011300203</v>
      </c>
      <c r="AD30" s="20"/>
      <c r="AE30" s="540">
        <f>AE31+AE32+AE33+AE34</f>
        <v>310.04727062524688</v>
      </c>
      <c r="AF30" s="20"/>
      <c r="AG30" s="540">
        <f>AG31+AG32+AG33+AG34</f>
        <v>286.00239545240788</v>
      </c>
      <c r="AH30" s="20"/>
      <c r="AI30" s="540">
        <f>AI31+AI32+AI33+AI34</f>
        <v>292.73089243631114</v>
      </c>
      <c r="AJ30" s="20"/>
      <c r="AK30" s="540">
        <f>AK31+AK32+AK33+AK34</f>
        <v>291.94941709195422</v>
      </c>
      <c r="AL30" s="20"/>
      <c r="AM30" s="540">
        <f>AM31+AM32+AM33+AM34</f>
        <v>280.78720802905218</v>
      </c>
      <c r="AN30" s="20"/>
      <c r="AO30" s="540">
        <f>AO31+AO32+AO33+AO34</f>
        <v>281.66342142509018</v>
      </c>
      <c r="AP30" s="20"/>
      <c r="AQ30" s="540">
        <f>AQ31+AQ32+AQ33+AQ34</f>
        <v>278.90898847714249</v>
      </c>
      <c r="AR30" s="20"/>
      <c r="AS30" s="540">
        <f>AS31+AS32+AS33+AS34</f>
        <v>263.86173905643807</v>
      </c>
      <c r="AT30" s="20"/>
      <c r="AU30" s="540">
        <f>AU31+AU32+AU33+AU34</f>
        <v>278.11610203304519</v>
      </c>
      <c r="AV30" s="20"/>
      <c r="AW30" s="540">
        <f>AW31+AW32+AW33+AW34</f>
        <v>269.22118471828003</v>
      </c>
      <c r="AX30" s="20"/>
      <c r="AY30" s="540">
        <f>AY31+AY32+AY33+AY34</f>
        <v>268.88378688394118</v>
      </c>
      <c r="AZ30" s="20"/>
      <c r="BA30" s="540">
        <f t="shared" si="14"/>
        <v>3405.1670763419115</v>
      </c>
      <c r="BB30" s="20"/>
      <c r="BC30" s="22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</row>
    <row r="31" spans="1:68" ht="27" customHeight="1">
      <c r="A31" s="597"/>
      <c r="B31" s="17" t="s">
        <v>690</v>
      </c>
      <c r="C31" s="112">
        <v>143.22569999999999</v>
      </c>
      <c r="D31" s="19">
        <f t="shared" si="16"/>
        <v>3.4568209157981311E-3</v>
      </c>
      <c r="E31" s="112">
        <v>146.64320000000001</v>
      </c>
      <c r="F31" s="19">
        <f t="shared" si="17"/>
        <v>-4.5192829205627394E-2</v>
      </c>
      <c r="G31" s="112">
        <v>143.83000000000001</v>
      </c>
      <c r="H31" s="19">
        <f t="shared" si="18"/>
        <v>2.4387881412306411E-2</v>
      </c>
      <c r="I31" s="112">
        <f>中口径明细!AB31</f>
        <v>147.5729</v>
      </c>
      <c r="J31" s="19">
        <f t="shared" si="19"/>
        <v>6.1484505127458178E-3</v>
      </c>
      <c r="K31" s="112">
        <f>中口径明细!AD31</f>
        <v>143.99860000000001</v>
      </c>
      <c r="L31" s="19">
        <f t="shared" si="20"/>
        <v>-2.7818829577009208E-2</v>
      </c>
      <c r="M31" s="112">
        <f>中口径明细!AF31</f>
        <v>126.5163</v>
      </c>
      <c r="N31" s="19">
        <f t="shared" si="21"/>
        <v>-2.8079132589800881E-2</v>
      </c>
      <c r="O31" s="112">
        <f>中口径明细!AH31</f>
        <v>124.77500000000001</v>
      </c>
      <c r="P31" s="19">
        <f t="shared" si="22"/>
        <v>-5.4717981213360245E-3</v>
      </c>
      <c r="Q31" s="112">
        <f>中口径明细!AJ31</f>
        <v>124.0754</v>
      </c>
      <c r="R31" s="19">
        <f t="shared" si="23"/>
        <v>-2.7396637464490281E-2</v>
      </c>
      <c r="S31" s="112">
        <f>中口径明细!AL31</f>
        <v>117.619</v>
      </c>
      <c r="T31" s="19">
        <f t="shared" si="24"/>
        <v>9.9483620489504432E-5</v>
      </c>
      <c r="U31" s="112">
        <f>中口径明细!AN31</f>
        <v>129.5702</v>
      </c>
      <c r="V31" s="19">
        <f t="shared" si="25"/>
        <v>4.011713641913528E-2</v>
      </c>
      <c r="W31" s="112">
        <f>中口径明细!AP31</f>
        <v>114.6044</v>
      </c>
      <c r="X31" s="19">
        <f t="shared" si="26"/>
        <v>-9.2807889260318466E-2</v>
      </c>
      <c r="Y31" s="112">
        <f t="shared" si="11"/>
        <v>1347.8262999999997</v>
      </c>
      <c r="Z31" s="19">
        <f t="shared" si="12"/>
        <v>-6.6839330392159946E-3</v>
      </c>
      <c r="AA31" s="20"/>
      <c r="AB31" s="540">
        <f t="shared" si="13"/>
        <v>296.31640000000004</v>
      </c>
      <c r="AC31" s="112">
        <v>142.73230000000001</v>
      </c>
      <c r="AD31" s="19"/>
      <c r="AE31" s="112">
        <v>153.58410000000001</v>
      </c>
      <c r="AF31" s="19"/>
      <c r="AG31" s="112">
        <v>140.4058</v>
      </c>
      <c r="AH31" s="19"/>
      <c r="AI31" s="112">
        <v>146.6711</v>
      </c>
      <c r="AJ31" s="19"/>
      <c r="AK31" s="112">
        <v>148.1191</v>
      </c>
      <c r="AL31" s="19"/>
      <c r="AM31" s="112">
        <v>130.17140000000001</v>
      </c>
      <c r="AN31" s="19"/>
      <c r="AO31" s="112">
        <v>125.4615</v>
      </c>
      <c r="AP31" s="19"/>
      <c r="AQ31" s="112">
        <v>127.57040000000001</v>
      </c>
      <c r="AR31" s="19"/>
      <c r="AS31" s="112">
        <v>117.6073</v>
      </c>
      <c r="AT31" s="19"/>
      <c r="AU31" s="112">
        <v>124.5727</v>
      </c>
      <c r="AV31" s="19"/>
      <c r="AW31" s="112">
        <v>126.3287</v>
      </c>
      <c r="AX31" s="19"/>
      <c r="AY31" s="112">
        <v>125.508</v>
      </c>
      <c r="AZ31" s="19"/>
      <c r="BA31" s="112">
        <f t="shared" si="14"/>
        <v>1608.7323999999999</v>
      </c>
      <c r="BB31" s="19"/>
      <c r="BC31" s="23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18"/>
    </row>
    <row r="32" spans="1:68" ht="27" customHeight="1">
      <c r="A32" s="597"/>
      <c r="B32" s="17" t="s">
        <v>647</v>
      </c>
      <c r="C32" s="112">
        <v>61.26</v>
      </c>
      <c r="D32" s="19">
        <f t="shared" si="16"/>
        <v>-0.20903808908973531</v>
      </c>
      <c r="E32" s="112">
        <v>62.21</v>
      </c>
      <c r="F32" s="19">
        <f t="shared" si="17"/>
        <v>-0.16608579088471731</v>
      </c>
      <c r="G32" s="112">
        <f>公交!Z25-公交!Z27</f>
        <v>139.98000000000002</v>
      </c>
      <c r="H32" s="19">
        <f t="shared" si="18"/>
        <v>1.0848972296693509</v>
      </c>
      <c r="I32" s="112">
        <f>公交!AB25-公交!AB27</f>
        <v>141.41000000000008</v>
      </c>
      <c r="J32" s="19">
        <f t="shared" si="19"/>
        <v>1.1373941958887528</v>
      </c>
      <c r="K32" s="112">
        <f>公交!AD25-公交!AD27</f>
        <v>202.15000000000009</v>
      </c>
      <c r="L32" s="19">
        <f t="shared" si="20"/>
        <v>2.1210436930677705</v>
      </c>
      <c r="M32" s="112">
        <f>公交!AF25-公交!AF27</f>
        <v>185.90999999999985</v>
      </c>
      <c r="N32" s="19">
        <f t="shared" si="21"/>
        <v>1.8787550325177964</v>
      </c>
      <c r="O32" s="112">
        <f>公交!AH25-公交!AH27</f>
        <v>186.92000000000007</v>
      </c>
      <c r="P32" s="19">
        <f t="shared" si="22"/>
        <v>1.8633578431372473</v>
      </c>
      <c r="Q32" s="112">
        <f>公交!AJ25-公交!AJ27</f>
        <v>188.06999999999994</v>
      </c>
      <c r="R32" s="19">
        <f t="shared" si="23"/>
        <v>2.0343659244917704</v>
      </c>
      <c r="S32" s="112">
        <f>公交!AL25-公交!AL27</f>
        <v>179.19999999999982</v>
      </c>
      <c r="T32" s="19">
        <f t="shared" si="24"/>
        <v>1.9649238914625999</v>
      </c>
      <c r="U32" s="112">
        <f>公交!AN25-公交!AN27</f>
        <v>195.46000000000004</v>
      </c>
      <c r="V32" s="19">
        <f t="shared" si="25"/>
        <v>2.0679642128394291</v>
      </c>
      <c r="W32" s="112">
        <f>公交!AP25-公交!AP27</f>
        <v>177.11000000000013</v>
      </c>
      <c r="X32" s="19">
        <f t="shared" si="26"/>
        <v>2.0410370879120898</v>
      </c>
      <c r="Y32" s="112">
        <f t="shared" si="11"/>
        <v>1542.57</v>
      </c>
      <c r="Z32" s="19">
        <f t="shared" si="12"/>
        <v>1.3157886835507626</v>
      </c>
      <c r="AA32" s="20"/>
      <c r="AB32" s="540">
        <f t="shared" si="13"/>
        <v>152.0499999999999</v>
      </c>
      <c r="AC32" s="112">
        <v>77.45</v>
      </c>
      <c r="AD32" s="19"/>
      <c r="AE32" s="112">
        <v>74.599999999999895</v>
      </c>
      <c r="AF32" s="19"/>
      <c r="AG32" s="112">
        <v>67.139999999999901</v>
      </c>
      <c r="AH32" s="19"/>
      <c r="AI32" s="112">
        <v>66.160000000000096</v>
      </c>
      <c r="AJ32" s="19"/>
      <c r="AK32" s="112">
        <v>64.770000000000195</v>
      </c>
      <c r="AL32" s="19"/>
      <c r="AM32" s="112">
        <v>64.580000000000197</v>
      </c>
      <c r="AN32" s="19"/>
      <c r="AO32" s="112">
        <v>65.2800000000002</v>
      </c>
      <c r="AP32" s="19"/>
      <c r="AQ32" s="112">
        <v>61.98</v>
      </c>
      <c r="AR32" s="19"/>
      <c r="AS32" s="112">
        <v>60.440000000000097</v>
      </c>
      <c r="AT32" s="19"/>
      <c r="AU32" s="112">
        <v>63.71</v>
      </c>
      <c r="AV32" s="19"/>
      <c r="AW32" s="112">
        <v>58.24</v>
      </c>
      <c r="AX32" s="19"/>
      <c r="AY32" s="112">
        <v>57.989999999999803</v>
      </c>
      <c r="AZ32" s="19"/>
      <c r="BA32" s="112">
        <f t="shared" si="14"/>
        <v>782.34000000000037</v>
      </c>
      <c r="BB32" s="19"/>
      <c r="BC32" s="23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18"/>
    </row>
    <row r="33" spans="1:68" ht="27" customHeight="1">
      <c r="A33" s="597"/>
      <c r="B33" s="17" t="s">
        <v>648</v>
      </c>
      <c r="C33" s="112">
        <v>55.51</v>
      </c>
      <c r="D33" s="19">
        <f t="shared" si="16"/>
        <v>-2.1505376344086002E-2</v>
      </c>
      <c r="E33" s="112">
        <v>55.28</v>
      </c>
      <c r="F33" s="19">
        <f t="shared" si="17"/>
        <v>-5.7137983967252337E-2</v>
      </c>
      <c r="G33" s="112">
        <f>出租!Z25-出租!Z27</f>
        <v>56.720000000000027</v>
      </c>
      <c r="H33" s="19">
        <f t="shared" si="18"/>
        <v>4.9398704902868351E-2</v>
      </c>
      <c r="I33" s="112">
        <f>出租!AB25-出租!AB27</f>
        <v>54</v>
      </c>
      <c r="J33" s="19">
        <f t="shared" si="19"/>
        <v>8.2150858849887598E-3</v>
      </c>
      <c r="K33" s="112">
        <f>出租!AD25-出租!AD27</f>
        <v>58.069999999999993</v>
      </c>
      <c r="L33" s="19">
        <f t="shared" si="20"/>
        <v>0.10651676829268286</v>
      </c>
      <c r="M33" s="112">
        <f>出租!AF25-出租!AF27</f>
        <v>57.760000000000048</v>
      </c>
      <c r="N33" s="19">
        <f t="shared" si="21"/>
        <v>2.6661926768575261E-2</v>
      </c>
      <c r="O33" s="112">
        <f>出租!AH25-出租!AH27</f>
        <v>56.569999999999993</v>
      </c>
      <c r="P33" s="19">
        <f t="shared" si="22"/>
        <v>-3.2991452991453118E-2</v>
      </c>
      <c r="Q33" s="112">
        <f>出租!AJ25-出租!AJ27</f>
        <v>54.230000000000018</v>
      </c>
      <c r="R33" s="19">
        <f t="shared" si="23"/>
        <v>-5.1425572852894619E-2</v>
      </c>
      <c r="S33" s="112">
        <f>出租!AL25-出租!AL27</f>
        <v>53.580000000000041</v>
      </c>
      <c r="T33" s="19">
        <f t="shared" si="24"/>
        <v>-2.5463805020006447E-2</v>
      </c>
      <c r="U33" s="112">
        <f>出租!AN25-出租!AN27</f>
        <v>54.339999999999975</v>
      </c>
      <c r="V33" s="19">
        <f t="shared" si="25"/>
        <v>-3.1027104136947647E-2</v>
      </c>
      <c r="W33" s="112">
        <f>出租!AP25-出租!AP27</f>
        <v>53.620000000000005</v>
      </c>
      <c r="X33" s="19">
        <f t="shared" si="26"/>
        <v>1.112577786158786E-2</v>
      </c>
      <c r="Y33" s="112">
        <f t="shared" si="11"/>
        <v>556.06000000000017</v>
      </c>
      <c r="Z33" s="19">
        <f t="shared" si="12"/>
        <v>-4.2618723587133367E-3</v>
      </c>
      <c r="AA33" s="20"/>
      <c r="AB33" s="540">
        <f t="shared" si="13"/>
        <v>115.36</v>
      </c>
      <c r="AC33" s="112">
        <v>56.73</v>
      </c>
      <c r="AD33" s="19"/>
      <c r="AE33" s="112">
        <v>58.63</v>
      </c>
      <c r="AF33" s="19"/>
      <c r="AG33" s="112">
        <v>54.05</v>
      </c>
      <c r="AH33" s="19"/>
      <c r="AI33" s="112">
        <v>53.56</v>
      </c>
      <c r="AJ33" s="19"/>
      <c r="AK33" s="112">
        <v>52.48</v>
      </c>
      <c r="AL33" s="19"/>
      <c r="AM33" s="112">
        <v>56.26</v>
      </c>
      <c r="AN33" s="19"/>
      <c r="AO33" s="112">
        <v>58.5</v>
      </c>
      <c r="AP33" s="19"/>
      <c r="AQ33" s="112">
        <v>57.17</v>
      </c>
      <c r="AR33" s="19"/>
      <c r="AS33" s="112">
        <v>54.98</v>
      </c>
      <c r="AT33" s="19"/>
      <c r="AU33" s="112">
        <v>56.08</v>
      </c>
      <c r="AV33" s="19"/>
      <c r="AW33" s="112">
        <v>53.03</v>
      </c>
      <c r="AX33" s="19"/>
      <c r="AY33" s="112">
        <v>52.59</v>
      </c>
      <c r="AZ33" s="19"/>
      <c r="BA33" s="112">
        <f t="shared" si="14"/>
        <v>664.06000000000006</v>
      </c>
      <c r="BB33" s="19"/>
      <c r="BC33" s="23"/>
      <c r="BD33" s="27"/>
      <c r="BE33" s="27"/>
      <c r="BF33" s="27"/>
      <c r="BG33" s="27"/>
      <c r="BH33" s="27"/>
      <c r="BI33" s="27"/>
      <c r="BJ33" s="108"/>
      <c r="BK33" s="27"/>
      <c r="BL33" s="108"/>
      <c r="BM33" s="108"/>
      <c r="BN33" s="108"/>
      <c r="BO33" s="108"/>
      <c r="BP33" s="18"/>
    </row>
    <row r="34" spans="1:68" ht="27" customHeight="1">
      <c r="A34" s="598"/>
      <c r="B34" s="17" t="s">
        <v>691</v>
      </c>
      <c r="C34" s="112">
        <v>41.965313532482199</v>
      </c>
      <c r="D34" s="19">
        <f t="shared" si="16"/>
        <v>0.60895322590191259</v>
      </c>
      <c r="E34" s="112">
        <v>42.246312350118899</v>
      </c>
      <c r="F34" s="19">
        <f t="shared" si="17"/>
        <v>0.81836190296862532</v>
      </c>
      <c r="G34" s="112">
        <v>41.7377775446854</v>
      </c>
      <c r="H34" s="19">
        <f t="shared" si="18"/>
        <v>0.71010240351107545</v>
      </c>
      <c r="I34" s="112">
        <f>网约车!AB25-网约车!AB27</f>
        <v>47.719635497264022</v>
      </c>
      <c r="J34" s="19">
        <f t="shared" si="19"/>
        <v>0.81169368029945499</v>
      </c>
      <c r="K34" s="112">
        <f>网约车!AD25-网约车!AD27</f>
        <v>55.228604779275969</v>
      </c>
      <c r="L34" s="19">
        <f t="shared" si="20"/>
        <v>1.0778008248815794</v>
      </c>
      <c r="M34" s="112">
        <f>网约车!AF25-网约车!AF27</f>
        <v>50.625695277591007</v>
      </c>
      <c r="N34" s="19">
        <f t="shared" si="21"/>
        <v>0.70022909968374147</v>
      </c>
      <c r="O34" s="112">
        <f>网约车!AH25-网约车!AH27</f>
        <v>59.501024905847999</v>
      </c>
      <c r="P34" s="19">
        <f t="shared" si="22"/>
        <v>0.83520970659692573</v>
      </c>
      <c r="Q34" s="112">
        <f>网约车!AJ25-网约车!AJ27</f>
        <v>60.258749810382994</v>
      </c>
      <c r="R34" s="19">
        <f t="shared" si="23"/>
        <v>0.87205319217937882</v>
      </c>
      <c r="S34" s="112">
        <f>网约车!AL25-网约车!AL27</f>
        <v>60.802082297246017</v>
      </c>
      <c r="T34" s="19">
        <f t="shared" si="24"/>
        <v>0.9718887113839354</v>
      </c>
      <c r="U34" s="112">
        <f>网约车!AN25-网约车!AN27</f>
        <v>65.57190161479997</v>
      </c>
      <c r="V34" s="19">
        <f t="shared" si="25"/>
        <v>0.94267533538112325</v>
      </c>
      <c r="W34" s="112">
        <f>网约车!AP25-网约车!AP27</f>
        <v>57.69343905795904</v>
      </c>
      <c r="X34" s="19">
        <f t="shared" si="26"/>
        <v>0.824443574625501</v>
      </c>
      <c r="Y34" s="112">
        <f t="shared" si="11"/>
        <v>525.65709760969457</v>
      </c>
      <c r="Z34" s="19">
        <f t="shared" si="12"/>
        <v>0.84043034253854421</v>
      </c>
      <c r="AA34" s="20"/>
      <c r="AB34" s="540">
        <f t="shared" si="13"/>
        <v>49.315540738248998</v>
      </c>
      <c r="AC34" s="112">
        <v>26.082370113002</v>
      </c>
      <c r="AD34" s="19"/>
      <c r="AE34" s="112">
        <v>23.233170625246998</v>
      </c>
      <c r="AF34" s="19"/>
      <c r="AG34" s="112">
        <v>24.406595452407998</v>
      </c>
      <c r="AH34" s="19"/>
      <c r="AI34" s="112">
        <v>26.339792436311001</v>
      </c>
      <c r="AJ34" s="19"/>
      <c r="AK34" s="112">
        <v>26.580317091954001</v>
      </c>
      <c r="AL34" s="19"/>
      <c r="AM34" s="112">
        <v>29.775808029052001</v>
      </c>
      <c r="AN34" s="19"/>
      <c r="AO34" s="112">
        <v>32.421921425089998</v>
      </c>
      <c r="AP34" s="19"/>
      <c r="AQ34" s="112">
        <v>32.188588477142503</v>
      </c>
      <c r="AR34" s="19"/>
      <c r="AS34" s="112">
        <v>30.834439056438001</v>
      </c>
      <c r="AT34" s="19"/>
      <c r="AU34" s="112">
        <v>33.753402033045198</v>
      </c>
      <c r="AV34" s="19"/>
      <c r="AW34" s="112">
        <v>31.622484718279999</v>
      </c>
      <c r="AX34" s="19"/>
      <c r="AY34" s="112">
        <v>32.795786883941403</v>
      </c>
      <c r="AZ34" s="19"/>
      <c r="BA34" s="112">
        <f t="shared" si="14"/>
        <v>350.03467634191111</v>
      </c>
      <c r="BB34" s="19"/>
      <c r="BC34" s="23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18"/>
    </row>
    <row r="35" spans="1:68" s="13" customFormat="1" ht="27" customHeight="1">
      <c r="A35" s="716" t="s">
        <v>98</v>
      </c>
      <c r="B35" s="17" t="s">
        <v>689</v>
      </c>
      <c r="C35" s="112">
        <f>C36+C37+C38+C39</f>
        <v>74.028903537685608</v>
      </c>
      <c r="D35" s="19">
        <f t="shared" si="16"/>
        <v>0.11032542235773346</v>
      </c>
      <c r="E35" s="112">
        <f>E36+E37+E38+E39</f>
        <v>69.626817512345454</v>
      </c>
      <c r="F35" s="19">
        <f t="shared" si="17"/>
        <v>3.5906005283142584E-2</v>
      </c>
      <c r="G35" s="112">
        <f>G36+G37+G38+G39</f>
        <v>71.406823600715754</v>
      </c>
      <c r="H35" s="19">
        <f t="shared" si="18"/>
        <v>1.5035352473822261E-2</v>
      </c>
      <c r="I35" s="112">
        <f>I36+I37+I38+I39</f>
        <v>73.267144440249808</v>
      </c>
      <c r="J35" s="19">
        <f t="shared" si="19"/>
        <v>1.0038627216214513E-2</v>
      </c>
      <c r="K35" s="112">
        <f>K36+K37+K38+K39</f>
        <v>73.134124925450834</v>
      </c>
      <c r="L35" s="19">
        <f t="shared" si="20"/>
        <v>-1.1132347757167871E-3</v>
      </c>
      <c r="M35" s="112">
        <f>M36+M37+M38+M39</f>
        <v>73.497228285668399</v>
      </c>
      <c r="N35" s="19">
        <f t="shared" si="21"/>
        <v>-2.8222758904555056E-2</v>
      </c>
      <c r="O35" s="112">
        <f>O36+O37+O38+O39</f>
        <v>75.597748058474906</v>
      </c>
      <c r="P35" s="19">
        <f t="shared" si="22"/>
        <v>4.6052924448298782E-2</v>
      </c>
      <c r="Q35" s="112">
        <f>Q36+Q37+Q38+Q39</f>
        <v>73.952076319918689</v>
      </c>
      <c r="R35" s="19">
        <f t="shared" si="23"/>
        <v>4.1279079155722487E-2</v>
      </c>
      <c r="S35" s="112">
        <f>S36+S37+S38+S39</f>
        <v>74.456437189497407</v>
      </c>
      <c r="T35" s="19">
        <f t="shared" si="24"/>
        <v>5.7490196997113552E-2</v>
      </c>
      <c r="U35" s="112">
        <f>U36+U37+U38+U39</f>
        <v>74.189832638019695</v>
      </c>
      <c r="V35" s="19">
        <f t="shared" si="25"/>
        <v>-1.4814474136129574E-2</v>
      </c>
      <c r="W35" s="112">
        <f>W36+W37+W38+W39</f>
        <v>80.35664489333621</v>
      </c>
      <c r="X35" s="19">
        <f t="shared" si="26"/>
        <v>3.3253360617514938E-2</v>
      </c>
      <c r="Y35" s="112">
        <f t="shared" si="11"/>
        <v>733.1571365080265</v>
      </c>
      <c r="Z35" s="19">
        <f t="shared" si="12"/>
        <v>2.5931125799614207E-2</v>
      </c>
      <c r="AA35" s="20"/>
      <c r="AB35" s="540">
        <f t="shared" si="13"/>
        <v>133.88661008618732</v>
      </c>
      <c r="AC35" s="540">
        <f>AC36+AC37+AC38+AC39</f>
        <v>66.673159100048409</v>
      </c>
      <c r="AD35" s="20"/>
      <c r="AE35" s="540">
        <f>AE36+AE37+AE38+AE39</f>
        <v>67.213450986138909</v>
      </c>
      <c r="AF35" s="20"/>
      <c r="AG35" s="540">
        <f>AG36+AG37+AG38+AG39</f>
        <v>70.349100084725706</v>
      </c>
      <c r="AH35" s="20"/>
      <c r="AI35" s="540">
        <f>AI36+AI37+AI38+AI39</f>
        <v>72.538952933099893</v>
      </c>
      <c r="AJ35" s="20"/>
      <c r="AK35" s="540">
        <f>AK36+AK37+AK38+AK39</f>
        <v>73.215631112130907</v>
      </c>
      <c r="AL35" s="20"/>
      <c r="AM35" s="540">
        <f>AM36+AM37+AM38+AM39</f>
        <v>75.631765365093301</v>
      </c>
      <c r="AN35" s="20"/>
      <c r="AO35" s="540">
        <f>AO36+AO37+AO38+AO39</f>
        <v>72.269525080048979</v>
      </c>
      <c r="AP35" s="20"/>
      <c r="AQ35" s="540">
        <f>AQ36+AQ37+AQ38+AQ39</f>
        <v>71.020418829387822</v>
      </c>
      <c r="AR35" s="20"/>
      <c r="AS35" s="540">
        <f>AS36+AS37+AS38+AS39</f>
        <v>70.408631116322908</v>
      </c>
      <c r="AT35" s="20"/>
      <c r="AU35" s="540">
        <f>AU36+AU37+AU38+AU39</f>
        <v>75.305443178294311</v>
      </c>
      <c r="AV35" s="20"/>
      <c r="AW35" s="540">
        <f>AW36+AW37+AW38+AW39</f>
        <v>77.770513947626313</v>
      </c>
      <c r="AX35" s="20"/>
      <c r="AY35" s="540">
        <f>AY36+AY37+AY38+AY39</f>
        <v>75.749466472129129</v>
      </c>
      <c r="AZ35" s="20"/>
      <c r="BA35" s="540">
        <f t="shared" si="14"/>
        <v>868.14605820504664</v>
      </c>
      <c r="BB35" s="20"/>
      <c r="BC35" s="22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</row>
    <row r="36" spans="1:68" ht="27" customHeight="1">
      <c r="A36" s="597"/>
      <c r="B36" s="17" t="s">
        <v>690</v>
      </c>
      <c r="C36" s="112">
        <v>55.232700000000001</v>
      </c>
      <c r="D36" s="19">
        <f t="shared" si="16"/>
        <v>0.17833279287274717</v>
      </c>
      <c r="E36" s="112">
        <v>51.497599999999998</v>
      </c>
      <c r="F36" s="19">
        <f t="shared" si="17"/>
        <v>0.10139273859631115</v>
      </c>
      <c r="G36" s="112">
        <v>52.461500000000001</v>
      </c>
      <c r="H36" s="19">
        <f t="shared" si="18"/>
        <v>5.012470624972476E-2</v>
      </c>
      <c r="I36" s="112">
        <f>中口径明细!AB36</f>
        <v>52.837499999999999</v>
      </c>
      <c r="J36" s="19">
        <f t="shared" si="19"/>
        <v>4.614211891420994E-2</v>
      </c>
      <c r="K36" s="112">
        <f>中口径明细!AD36</f>
        <v>53.012099999999997</v>
      </c>
      <c r="L36" s="19">
        <f t="shared" si="20"/>
        <v>1.8261130127119163E-2</v>
      </c>
      <c r="M36" s="112">
        <f>中口径明细!AF36</f>
        <v>54.270299999999999</v>
      </c>
      <c r="N36" s="19">
        <f t="shared" si="21"/>
        <v>-4.4888412538344191E-2</v>
      </c>
      <c r="O36" s="112">
        <f>中口径明细!AH36</f>
        <v>50.354900000000001</v>
      </c>
      <c r="P36" s="19">
        <f t="shared" si="22"/>
        <v>-6.9700116022140324E-2</v>
      </c>
      <c r="Q36" s="112">
        <f>中口径明细!AJ36</f>
        <v>48.952500000000001</v>
      </c>
      <c r="R36" s="19">
        <f t="shared" si="23"/>
        <v>-9.1087167623189025E-2</v>
      </c>
      <c r="S36" s="112">
        <f>中口径明细!AL36</f>
        <v>49.212800000000001</v>
      </c>
      <c r="T36" s="19">
        <f t="shared" si="24"/>
        <v>-6.5926181808519058E-2</v>
      </c>
      <c r="U36" s="112">
        <f>中口径明细!AN36</f>
        <v>49.582599999999999</v>
      </c>
      <c r="V36" s="19">
        <f t="shared" si="25"/>
        <v>-0.11487935106457037</v>
      </c>
      <c r="W36" s="112">
        <f>中口径明细!AP36</f>
        <v>52.503799999999998</v>
      </c>
      <c r="X36" s="19">
        <f t="shared" si="26"/>
        <v>-0.14150139720754706</v>
      </c>
      <c r="Y36" s="112">
        <f t="shared" si="11"/>
        <v>517.41449999999998</v>
      </c>
      <c r="Z36" s="19">
        <f t="shared" si="12"/>
        <v>-4.3346981173137955E-3</v>
      </c>
      <c r="AA36" s="20"/>
      <c r="AB36" s="540">
        <f t="shared" si="13"/>
        <v>93.630400000000009</v>
      </c>
      <c r="AC36" s="112">
        <v>46.873600000000003</v>
      </c>
      <c r="AD36" s="19"/>
      <c r="AE36" s="112">
        <v>46.756799999999998</v>
      </c>
      <c r="AF36" s="19"/>
      <c r="AG36" s="112">
        <v>49.9574</v>
      </c>
      <c r="AH36" s="19"/>
      <c r="AI36" s="112">
        <v>50.506999999999998</v>
      </c>
      <c r="AJ36" s="19"/>
      <c r="AK36" s="112">
        <v>52.061399999999999</v>
      </c>
      <c r="AL36" s="19"/>
      <c r="AM36" s="112">
        <v>56.820900000000002</v>
      </c>
      <c r="AN36" s="19"/>
      <c r="AO36" s="112">
        <v>54.127600000000001</v>
      </c>
      <c r="AP36" s="19"/>
      <c r="AQ36" s="112">
        <v>53.8583</v>
      </c>
      <c r="AR36" s="19"/>
      <c r="AS36" s="112">
        <v>52.686199999999999</v>
      </c>
      <c r="AT36" s="19"/>
      <c r="AU36" s="112">
        <v>56.017899999999997</v>
      </c>
      <c r="AV36" s="19"/>
      <c r="AW36" s="112">
        <v>61.157699999999998</v>
      </c>
      <c r="AX36" s="19"/>
      <c r="AY36" s="112">
        <v>58.226900000000001</v>
      </c>
      <c r="AZ36" s="19"/>
      <c r="BA36" s="112">
        <f t="shared" si="14"/>
        <v>639.05169999999987</v>
      </c>
      <c r="BB36" s="19"/>
      <c r="BC36" s="23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18"/>
    </row>
    <row r="37" spans="1:68" ht="27" customHeight="1">
      <c r="A37" s="597"/>
      <c r="B37" s="17" t="s">
        <v>647</v>
      </c>
      <c r="C37" s="112">
        <v>16.059999999999999</v>
      </c>
      <c r="D37" s="19">
        <f t="shared" si="16"/>
        <v>-2.4893746205221667E-2</v>
      </c>
      <c r="E37" s="112">
        <v>15.73</v>
      </c>
      <c r="F37" s="19">
        <f t="shared" si="17"/>
        <v>-0.11280315848843769</v>
      </c>
      <c r="G37" s="112">
        <f>公交!Z29-公交!Z31</f>
        <v>15.689999999999998</v>
      </c>
      <c r="H37" s="19">
        <f t="shared" si="18"/>
        <v>-8.6728754365541394E-2</v>
      </c>
      <c r="I37" s="112">
        <f>公交!AB29-公交!AB31</f>
        <v>16.800000000000011</v>
      </c>
      <c r="J37" s="19">
        <f t="shared" si="19"/>
        <v>-0.12545549193128525</v>
      </c>
      <c r="K37" s="112">
        <f>公交!AD29-公交!AD31</f>
        <v>16.79000000000002</v>
      </c>
      <c r="L37" s="19">
        <f t="shared" si="20"/>
        <v>-5.1948051948050855E-2</v>
      </c>
      <c r="M37" s="112">
        <f>公交!AF29-公交!AF31</f>
        <v>16.02000000000001</v>
      </c>
      <c r="N37" s="19">
        <f t="shared" si="21"/>
        <v>-2.9090909090908501E-2</v>
      </c>
      <c r="O37" s="112">
        <f>公交!AH29-公交!AH31</f>
        <v>16.300000000000011</v>
      </c>
      <c r="P37" s="19">
        <f t="shared" si="22"/>
        <v>8.039579468151592E-3</v>
      </c>
      <c r="Q37" s="112">
        <f>公交!AJ29-公交!AJ31</f>
        <v>15.930000000000007</v>
      </c>
      <c r="R37" s="19">
        <f t="shared" si="23"/>
        <v>1.2071156289708229E-2</v>
      </c>
      <c r="S37" s="112">
        <f>公交!AL29-公交!AL31</f>
        <v>15.599999999999994</v>
      </c>
      <c r="T37" s="19">
        <f t="shared" si="24"/>
        <v>0</v>
      </c>
      <c r="U37" s="112">
        <f>公交!AN29-公交!AN31</f>
        <v>15.789999999999992</v>
      </c>
      <c r="V37" s="19">
        <f t="shared" si="25"/>
        <v>-4.0704738760632408E-2</v>
      </c>
      <c r="W37" s="112">
        <f>公交!AP29-公交!AP31</f>
        <v>15.189999999999998</v>
      </c>
      <c r="X37" s="19">
        <f t="shared" si="26"/>
        <v>5.9602649006620378E-3</v>
      </c>
      <c r="Y37" s="112">
        <f t="shared" ref="Y37:Y68" si="27">E37+C37+G37+I37+K37+M37+O37+Q37+S37+U37</f>
        <v>160.71000000000004</v>
      </c>
      <c r="Z37" s="19">
        <f t="shared" ref="Z37:Z68" si="28">Y37/SUM(AC37,AE37,AG37,AI37,AK37,AM37,AO37,AQ37,AS37,AU37)-1</f>
        <v>-4.7757302838182025E-2</v>
      </c>
      <c r="AA37" s="20"/>
      <c r="AB37" s="540">
        <f t="shared" ref="AB37:AB68" si="29">AC37+AE37</f>
        <v>34.200000000000003</v>
      </c>
      <c r="AC37" s="112">
        <v>16.47</v>
      </c>
      <c r="AD37" s="19"/>
      <c r="AE37" s="112">
        <v>17.73</v>
      </c>
      <c r="AF37" s="19"/>
      <c r="AG37" s="112">
        <v>17.18</v>
      </c>
      <c r="AH37" s="19"/>
      <c r="AI37" s="112">
        <v>19.21</v>
      </c>
      <c r="AJ37" s="19"/>
      <c r="AK37" s="112">
        <v>17.71</v>
      </c>
      <c r="AL37" s="19"/>
      <c r="AM37" s="112">
        <v>16.5</v>
      </c>
      <c r="AN37" s="19"/>
      <c r="AO37" s="112">
        <v>16.170000000000002</v>
      </c>
      <c r="AP37" s="19"/>
      <c r="AQ37" s="112">
        <v>15.74</v>
      </c>
      <c r="AR37" s="19"/>
      <c r="AS37" s="112">
        <v>15.6</v>
      </c>
      <c r="AT37" s="19"/>
      <c r="AU37" s="112">
        <v>16.46</v>
      </c>
      <c r="AV37" s="19"/>
      <c r="AW37" s="112">
        <v>15.1</v>
      </c>
      <c r="AX37" s="19"/>
      <c r="AY37" s="112">
        <v>15.34</v>
      </c>
      <c r="AZ37" s="19"/>
      <c r="BA37" s="112">
        <f t="shared" ref="BA37:BA68" si="30">AC37+AE37+AG37+AI37+AK37+AM37+AO37+AQ37+AS37+AU37+AW37+AY37</f>
        <v>199.21</v>
      </c>
      <c r="BB37" s="19"/>
      <c r="BC37" s="23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18"/>
    </row>
    <row r="38" spans="1:68" ht="27" customHeight="1">
      <c r="A38" s="597"/>
      <c r="B38" s="17" t="s">
        <v>648</v>
      </c>
      <c r="C38" s="112">
        <v>1.87</v>
      </c>
      <c r="D38" s="19">
        <f t="shared" si="16"/>
        <v>0.10650887573964507</v>
      </c>
      <c r="E38" s="112">
        <v>0.66000000000001102</v>
      </c>
      <c r="F38" s="19">
        <f t="shared" si="17"/>
        <v>-0.54794520547944758</v>
      </c>
      <c r="G38" s="112">
        <f>出租!Z29-出租!Z31</f>
        <v>0.78999999999999204</v>
      </c>
      <c r="H38" s="19">
        <f t="shared" si="18"/>
        <v>-0.45517241379310891</v>
      </c>
      <c r="I38" s="112">
        <f>出租!AB29-出租!AB31</f>
        <v>0.85999999999999943</v>
      </c>
      <c r="J38" s="19">
        <f t="shared" si="19"/>
        <v>-0.20370370370370428</v>
      </c>
      <c r="K38" s="112">
        <f>出租!AD29-出租!AD31</f>
        <v>0.90000000000000568</v>
      </c>
      <c r="L38" s="19">
        <f t="shared" si="20"/>
        <v>-0.38356164383561675</v>
      </c>
      <c r="M38" s="112">
        <f>出租!AF29-出租!AF31</f>
        <v>0.85999999999999943</v>
      </c>
      <c r="N38" s="19">
        <f t="shared" si="21"/>
        <v>-0.18867924528301949</v>
      </c>
      <c r="O38" s="112">
        <f>出租!AH29-出租!AH31</f>
        <v>4.4599999999999937</v>
      </c>
      <c r="P38" s="19">
        <f t="shared" si="22"/>
        <v>4.3095238095238715</v>
      </c>
      <c r="Q38" s="112">
        <f>出租!AJ29-出租!AJ31</f>
        <v>4.3399999999999892</v>
      </c>
      <c r="R38" s="19">
        <f t="shared" si="23"/>
        <v>4.7105263157894219</v>
      </c>
      <c r="S38" s="112">
        <f>出租!AL29-出租!AL31</f>
        <v>4.6800000000000068</v>
      </c>
      <c r="T38" s="19">
        <f t="shared" si="24"/>
        <v>4.4418604651162932</v>
      </c>
      <c r="U38" s="112">
        <f>出租!AN29-出租!AN31</f>
        <v>4.2800000000000011</v>
      </c>
      <c r="V38" s="19">
        <f t="shared" si="25"/>
        <v>2.1240875912408996</v>
      </c>
      <c r="W38" s="112">
        <f>出租!AP29-出租!AP31</f>
        <v>7.0400000000000063</v>
      </c>
      <c r="X38" s="19">
        <f t="shared" si="26"/>
        <v>11.571428571428537</v>
      </c>
      <c r="Y38" s="112">
        <f t="shared" si="27"/>
        <v>23.7</v>
      </c>
      <c r="Z38" s="19">
        <f t="shared" si="28"/>
        <v>0.97007481296758025</v>
      </c>
      <c r="AA38" s="20"/>
      <c r="AB38" s="540">
        <f t="shared" si="29"/>
        <v>3.1500000000000101</v>
      </c>
      <c r="AC38" s="112">
        <v>1.69</v>
      </c>
      <c r="AD38" s="19"/>
      <c r="AE38" s="112">
        <v>1.46000000000001</v>
      </c>
      <c r="AF38" s="19"/>
      <c r="AG38" s="112">
        <v>1.45</v>
      </c>
      <c r="AH38" s="19"/>
      <c r="AI38" s="112">
        <v>1.08</v>
      </c>
      <c r="AJ38" s="19"/>
      <c r="AK38" s="112">
        <v>1.46000000000001</v>
      </c>
      <c r="AL38" s="19"/>
      <c r="AM38" s="112">
        <v>1.06</v>
      </c>
      <c r="AN38" s="19"/>
      <c r="AO38" s="112">
        <v>0.83999999999998898</v>
      </c>
      <c r="AP38" s="19"/>
      <c r="AQ38" s="112">
        <v>0.760000000000005</v>
      </c>
      <c r="AR38" s="19"/>
      <c r="AS38" s="112">
        <v>0.85999999999999899</v>
      </c>
      <c r="AT38" s="19"/>
      <c r="AU38" s="112">
        <v>1.3699999999999899</v>
      </c>
      <c r="AV38" s="19"/>
      <c r="AW38" s="112">
        <v>0.56000000000000205</v>
      </c>
      <c r="AX38" s="19"/>
      <c r="AY38" s="112">
        <v>1.0899999999999901</v>
      </c>
      <c r="AZ38" s="19"/>
      <c r="BA38" s="112">
        <f t="shared" si="30"/>
        <v>13.679999999999996</v>
      </c>
      <c r="BB38" s="19"/>
      <c r="BC38" s="23"/>
      <c r="BD38" s="27"/>
      <c r="BE38" s="27"/>
      <c r="BF38" s="27"/>
      <c r="BG38" s="27"/>
      <c r="BH38" s="27"/>
      <c r="BI38" s="27"/>
      <c r="BJ38" s="108"/>
      <c r="BK38" s="27"/>
      <c r="BL38" s="108"/>
      <c r="BM38" s="108"/>
      <c r="BN38" s="108"/>
      <c r="BO38" s="108"/>
      <c r="BP38" s="18"/>
    </row>
    <row r="39" spans="1:68" ht="27" customHeight="1">
      <c r="A39" s="598"/>
      <c r="B39" s="17" t="s">
        <v>691</v>
      </c>
      <c r="C39" s="112">
        <v>0.86620353768560698</v>
      </c>
      <c r="D39" s="19">
        <f t="shared" si="16"/>
        <v>-0.4716850782261911</v>
      </c>
      <c r="E39" s="112">
        <v>1.7392175123454501</v>
      </c>
      <c r="F39" s="19">
        <f t="shared" si="17"/>
        <v>0.37308345501475726</v>
      </c>
      <c r="G39" s="112">
        <v>2.46532360071576</v>
      </c>
      <c r="H39" s="19">
        <f t="shared" si="18"/>
        <v>0.39940028503751557</v>
      </c>
      <c r="I39" s="112">
        <f>网约车!AB29-网约车!AB31</f>
        <v>2.7696444402497988</v>
      </c>
      <c r="J39" s="19">
        <f t="shared" si="19"/>
        <v>0.58996514063159333</v>
      </c>
      <c r="K39" s="112">
        <f>网约车!AD29-网约车!AD31</f>
        <v>2.4320249254507971</v>
      </c>
      <c r="L39" s="19">
        <f t="shared" si="20"/>
        <v>0.22567623830825001</v>
      </c>
      <c r="M39" s="112">
        <f>网约车!AF29-网约车!AF31</f>
        <v>2.3469282856683975</v>
      </c>
      <c r="N39" s="19">
        <f t="shared" si="21"/>
        <v>0.87624371987735405</v>
      </c>
      <c r="O39" s="112">
        <f>网约车!AH29-网约车!AH31</f>
        <v>4.4828480584749002</v>
      </c>
      <c r="P39" s="19">
        <f t="shared" si="22"/>
        <v>2.9603752381570003</v>
      </c>
      <c r="Q39" s="112">
        <f>网约车!AJ29-网约车!AJ31</f>
        <v>4.7295763199186993</v>
      </c>
      <c r="R39" s="19">
        <f t="shared" si="23"/>
        <v>6.143092916254238</v>
      </c>
      <c r="S39" s="112">
        <f>网约车!AL29-网约车!AL31</f>
        <v>4.9636371894974047</v>
      </c>
      <c r="T39" s="19">
        <f t="shared" si="24"/>
        <v>2.9318083381491875</v>
      </c>
      <c r="U39" s="112">
        <f>网约车!AN29-网约车!AN31</f>
        <v>4.5372326380197023</v>
      </c>
      <c r="V39" s="19">
        <f t="shared" si="25"/>
        <v>2.1129318881169392</v>
      </c>
      <c r="W39" s="112">
        <f>网约车!AP29-网约车!AP31</f>
        <v>5.6228448933362003</v>
      </c>
      <c r="X39" s="19">
        <f t="shared" si="26"/>
        <v>4.901304139537527</v>
      </c>
      <c r="Y39" s="112">
        <f t="shared" si="27"/>
        <v>31.332636508026518</v>
      </c>
      <c r="Z39" s="19">
        <f t="shared" si="28"/>
        <v>1.2129165666589286</v>
      </c>
      <c r="AA39" s="20"/>
      <c r="AB39" s="540">
        <f t="shared" si="29"/>
        <v>2.9062100861872997</v>
      </c>
      <c r="AC39" s="112">
        <v>1.6395591000484</v>
      </c>
      <c r="AD39" s="19"/>
      <c r="AE39" s="112">
        <v>1.2666509861388999</v>
      </c>
      <c r="AF39" s="19"/>
      <c r="AG39" s="112">
        <v>1.7617000847257001</v>
      </c>
      <c r="AH39" s="19"/>
      <c r="AI39" s="112">
        <v>1.7419529330999</v>
      </c>
      <c r="AJ39" s="19"/>
      <c r="AK39" s="112">
        <v>1.9842311121309</v>
      </c>
      <c r="AL39" s="19"/>
      <c r="AM39" s="112">
        <v>1.2508653650932999</v>
      </c>
      <c r="AN39" s="19"/>
      <c r="AO39" s="112">
        <v>1.13192508004899</v>
      </c>
      <c r="AP39" s="19"/>
      <c r="AQ39" s="112">
        <v>0.66211882938782196</v>
      </c>
      <c r="AR39" s="19"/>
      <c r="AS39" s="112">
        <v>1.2624311163229101</v>
      </c>
      <c r="AT39" s="19"/>
      <c r="AU39" s="112">
        <v>1.45754317829432</v>
      </c>
      <c r="AV39" s="19"/>
      <c r="AW39" s="112">
        <v>0.952813947626304</v>
      </c>
      <c r="AX39" s="19"/>
      <c r="AY39" s="112">
        <v>1.0925664721291299</v>
      </c>
      <c r="AZ39" s="19"/>
      <c r="BA39" s="112">
        <f t="shared" si="30"/>
        <v>16.204358205046574</v>
      </c>
      <c r="BB39" s="19"/>
      <c r="BC39" s="23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18"/>
    </row>
    <row r="40" spans="1:68" s="13" customFormat="1" ht="27" customHeight="1">
      <c r="A40" s="716" t="s">
        <v>99</v>
      </c>
      <c r="B40" s="17" t="s">
        <v>689</v>
      </c>
      <c r="C40" s="112">
        <f>C41+C42+C43+C44</f>
        <v>98.16098739434166</v>
      </c>
      <c r="D40" s="19">
        <f t="shared" si="16"/>
        <v>6.3686858107225852E-4</v>
      </c>
      <c r="E40" s="112">
        <f>E41+E42+E43+E44</f>
        <v>90.251210346434704</v>
      </c>
      <c r="F40" s="19">
        <f t="shared" si="17"/>
        <v>-1.437473550979762E-2</v>
      </c>
      <c r="G40" s="112">
        <f>G41+G42+G43+G44</f>
        <v>101.99005962696671</v>
      </c>
      <c r="H40" s="19">
        <f t="shared" si="18"/>
        <v>4.1399165169622387E-2</v>
      </c>
      <c r="I40" s="112">
        <f>I41+I42+I43+I44</f>
        <v>101.75606310437182</v>
      </c>
      <c r="J40" s="19">
        <f t="shared" si="19"/>
        <v>0.12419649401708344</v>
      </c>
      <c r="K40" s="112">
        <f>K41+K42+K43+K44</f>
        <v>91.932489704770802</v>
      </c>
      <c r="L40" s="19">
        <f t="shared" si="20"/>
        <v>-7.4277871749668378E-3</v>
      </c>
      <c r="M40" s="112">
        <f>M41+M42+M43+M44</f>
        <v>90.229205550738243</v>
      </c>
      <c r="N40" s="19">
        <f t="shared" si="21"/>
        <v>-5.1242225312889578E-2</v>
      </c>
      <c r="O40" s="112">
        <f>O41+O42+O43+O44</f>
        <v>94.640780701385353</v>
      </c>
      <c r="P40" s="19">
        <f t="shared" si="22"/>
        <v>-4.578078698250676E-2</v>
      </c>
      <c r="Q40" s="112">
        <f>Q41+Q42+Q43+Q44</f>
        <v>97.272023253423754</v>
      </c>
      <c r="R40" s="19">
        <f t="shared" si="23"/>
        <v>2.5091643259789853E-2</v>
      </c>
      <c r="S40" s="112">
        <f>S41+S42+S43+S44</f>
        <v>95.054590416133323</v>
      </c>
      <c r="T40" s="19">
        <f t="shared" si="24"/>
        <v>-2.3839113304469084E-4</v>
      </c>
      <c r="U40" s="112">
        <f>U41+U42+U43+U44</f>
        <v>107.36177091191999</v>
      </c>
      <c r="V40" s="19">
        <f t="shared" si="25"/>
        <v>3.7904448748449893E-2</v>
      </c>
      <c r="W40" s="112">
        <f>W41+W42+W43+W44</f>
        <v>104.537822747425</v>
      </c>
      <c r="X40" s="19">
        <f t="shared" si="26"/>
        <v>0.10896252261792272</v>
      </c>
      <c r="Y40" s="112">
        <f t="shared" si="27"/>
        <v>968.64918101048636</v>
      </c>
      <c r="Z40" s="19">
        <f t="shared" si="28"/>
        <v>1.0662859214562559E-2</v>
      </c>
      <c r="AA40" s="20"/>
      <c r="AB40" s="540">
        <f t="shared" si="29"/>
        <v>189.66598002173589</v>
      </c>
      <c r="AC40" s="540">
        <f>AC41+AC42+AC43+AC44</f>
        <v>98.098511534495387</v>
      </c>
      <c r="AD40" s="20"/>
      <c r="AE40" s="540">
        <f>AE41+AE42+AE43+AE44</f>
        <v>91.567468487240518</v>
      </c>
      <c r="AF40" s="20"/>
      <c r="AG40" s="540">
        <f>AG41+AG42+AG43+AG44</f>
        <v>97.935607246578343</v>
      </c>
      <c r="AH40" s="20"/>
      <c r="AI40" s="540">
        <f>AI41+AI42+AI43+AI44</f>
        <v>90.514481806261102</v>
      </c>
      <c r="AJ40" s="20"/>
      <c r="AK40" s="540">
        <f>AK41+AK42+AK43+AK44</f>
        <v>92.620454730558038</v>
      </c>
      <c r="AL40" s="20"/>
      <c r="AM40" s="540">
        <f>AM41+AM42+AM43+AM44</f>
        <v>95.102467624568149</v>
      </c>
      <c r="AN40" s="20"/>
      <c r="AO40" s="540">
        <f>AO41+AO42+AO43+AO44</f>
        <v>99.18138244366952</v>
      </c>
      <c r="AP40" s="20"/>
      <c r="AQ40" s="540">
        <f>AQ41+AQ42+AQ43+AQ44</f>
        <v>94.891050856778875</v>
      </c>
      <c r="AR40" s="20"/>
      <c r="AS40" s="540">
        <f>AS41+AS42+AS43+AS44</f>
        <v>95.077255990915774</v>
      </c>
      <c r="AT40" s="20"/>
      <c r="AU40" s="540">
        <f>AU41+AU42+AU43+AU44</f>
        <v>103.44090059675672</v>
      </c>
      <c r="AV40" s="20"/>
      <c r="AW40" s="540">
        <f>AW41+AW42+AW43+AW44</f>
        <v>94.266326061806879</v>
      </c>
      <c r="AX40" s="20"/>
      <c r="AY40" s="540">
        <f>AY41+AY42+AY43+AY44</f>
        <v>94.782740922965942</v>
      </c>
      <c r="AZ40" s="20"/>
      <c r="BA40" s="540">
        <f t="shared" si="30"/>
        <v>1147.4786483025953</v>
      </c>
      <c r="BB40" s="20"/>
      <c r="BC40" s="22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</row>
    <row r="41" spans="1:68" ht="27" customHeight="1">
      <c r="A41" s="597"/>
      <c r="B41" s="17" t="s">
        <v>690</v>
      </c>
      <c r="C41" s="112">
        <v>59.101399999999998</v>
      </c>
      <c r="D41" s="19">
        <f t="shared" si="16"/>
        <v>-0.12424725574337947</v>
      </c>
      <c r="E41" s="112">
        <v>56.1843</v>
      </c>
      <c r="F41" s="19">
        <f t="shared" si="17"/>
        <v>-0.10675794484199341</v>
      </c>
      <c r="G41" s="112">
        <v>55.170900000000003</v>
      </c>
      <c r="H41" s="19">
        <f t="shared" si="18"/>
        <v>-0.11232729923108231</v>
      </c>
      <c r="I41" s="112">
        <f>中口径明细!AB41</f>
        <v>55.795400000000001</v>
      </c>
      <c r="J41" s="19">
        <f t="shared" si="19"/>
        <v>-0.116188080544397</v>
      </c>
      <c r="K41" s="112">
        <f>中口径明细!AD41</f>
        <v>48.128700000000002</v>
      </c>
      <c r="L41" s="19">
        <f t="shared" si="20"/>
        <v>-0.24924306119934037</v>
      </c>
      <c r="M41" s="112">
        <f>中口径明细!AF41</f>
        <v>49.994</v>
      </c>
      <c r="N41" s="19">
        <f t="shared" si="21"/>
        <v>-0.19028090906735085</v>
      </c>
      <c r="O41" s="112">
        <f>中口径明细!AH41</f>
        <v>48.836300000000001</v>
      </c>
      <c r="P41" s="19">
        <f t="shared" si="22"/>
        <v>-0.22385106474278182</v>
      </c>
      <c r="Q41" s="112">
        <f>中口径明细!AJ41</f>
        <v>47.412700000000001</v>
      </c>
      <c r="R41" s="19">
        <f t="shared" si="23"/>
        <v>-0.24349805978912975</v>
      </c>
      <c r="S41" s="112">
        <f>中口径明细!AL41</f>
        <v>47.508400000000002</v>
      </c>
      <c r="T41" s="19">
        <f t="shared" si="24"/>
        <v>-0.22934773792723084</v>
      </c>
      <c r="U41" s="112">
        <f>中口径明细!AN41</f>
        <v>48.6599</v>
      </c>
      <c r="V41" s="19">
        <f t="shared" si="25"/>
        <v>-0.27286570103750596</v>
      </c>
      <c r="W41" s="112">
        <f>中口径明细!AP41</f>
        <v>46.507599999999996</v>
      </c>
      <c r="X41" s="19">
        <f t="shared" si="26"/>
        <v>-0.23766780861212655</v>
      </c>
      <c r="Y41" s="112">
        <f t="shared" si="27"/>
        <v>516.79200000000003</v>
      </c>
      <c r="Z41" s="19">
        <f t="shared" si="28"/>
        <v>-0.1870245345257997</v>
      </c>
      <c r="AA41" s="20"/>
      <c r="AB41" s="540">
        <f t="shared" si="29"/>
        <v>130.38569999999999</v>
      </c>
      <c r="AC41" s="112">
        <v>67.486400000000003</v>
      </c>
      <c r="AD41" s="19"/>
      <c r="AE41" s="112">
        <v>62.899299999999997</v>
      </c>
      <c r="AF41" s="19"/>
      <c r="AG41" s="112">
        <v>62.152299999999997</v>
      </c>
      <c r="AH41" s="19"/>
      <c r="AI41" s="112">
        <v>63.130400000000002</v>
      </c>
      <c r="AJ41" s="19"/>
      <c r="AK41" s="112">
        <v>64.106899999999996</v>
      </c>
      <c r="AL41" s="19"/>
      <c r="AM41" s="112">
        <v>61.742400000000004</v>
      </c>
      <c r="AN41" s="19"/>
      <c r="AO41" s="112">
        <v>62.921300000000002</v>
      </c>
      <c r="AP41" s="19"/>
      <c r="AQ41" s="112">
        <v>62.6736</v>
      </c>
      <c r="AR41" s="19"/>
      <c r="AS41" s="112">
        <v>61.646999999999998</v>
      </c>
      <c r="AT41" s="19"/>
      <c r="AU41" s="112">
        <v>66.920100000000005</v>
      </c>
      <c r="AV41" s="19"/>
      <c r="AW41" s="112">
        <v>61.006999999999998</v>
      </c>
      <c r="AX41" s="19"/>
      <c r="AY41" s="112">
        <v>56.627800000000001</v>
      </c>
      <c r="AZ41" s="19"/>
      <c r="BA41" s="112">
        <f t="shared" si="30"/>
        <v>753.31449999999995</v>
      </c>
      <c r="BB41" s="19"/>
      <c r="BC41" s="23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18"/>
    </row>
    <row r="42" spans="1:68" ht="27" customHeight="1">
      <c r="A42" s="597"/>
      <c r="B42" s="17" t="s">
        <v>647</v>
      </c>
      <c r="C42" s="112">
        <v>0.28999999999996401</v>
      </c>
      <c r="D42" s="19">
        <f t="shared" si="16"/>
        <v>7.4074074074012453E-2</v>
      </c>
      <c r="E42" s="112">
        <v>0.26999999999998198</v>
      </c>
      <c r="F42" s="19">
        <f t="shared" si="17"/>
        <v>1.6999999999991986</v>
      </c>
      <c r="G42" s="112">
        <f>公交!Z33-公交!Z35</f>
        <v>10.670000000000073</v>
      </c>
      <c r="H42" s="19">
        <f t="shared" si="18"/>
        <v>58.277777777794647</v>
      </c>
      <c r="I42" s="112">
        <f>公交!AB33-公交!AB35</f>
        <v>10.509999999999991</v>
      </c>
      <c r="J42" s="19">
        <f t="shared" si="19"/>
        <v>39.423076923078284</v>
      </c>
      <c r="K42" s="112">
        <f>公交!AD33-公交!AD35</f>
        <v>10.490000000000009</v>
      </c>
      <c r="L42" s="19">
        <f t="shared" si="20"/>
        <v>30.787878787874867</v>
      </c>
      <c r="M42" s="112">
        <f>公交!AF33-公交!AF35</f>
        <v>10.659999999999968</v>
      </c>
      <c r="N42" s="19">
        <f t="shared" si="21"/>
        <v>33.387096774199549</v>
      </c>
      <c r="O42" s="112">
        <f>公交!AH33-公交!AH35</f>
        <v>10.060000000000059</v>
      </c>
      <c r="P42" s="19">
        <f t="shared" si="22"/>
        <v>44.727272727267383</v>
      </c>
      <c r="Q42" s="112">
        <f>公交!AJ33-公交!AJ35</f>
        <v>10.710000000000036</v>
      </c>
      <c r="R42" s="19">
        <f t="shared" si="23"/>
        <v>38.666666666652844</v>
      </c>
      <c r="S42" s="112">
        <f>公交!AL33-公交!AL35</f>
        <v>11.75</v>
      </c>
      <c r="T42" s="19">
        <f t="shared" si="24"/>
        <v>46</v>
      </c>
      <c r="U42" s="112">
        <f>公交!AN33-公交!AN35</f>
        <v>13.740000000000009</v>
      </c>
      <c r="V42" s="19">
        <f t="shared" si="25"/>
        <v>49.888888888892318</v>
      </c>
      <c r="W42" s="112">
        <f>公交!AP33-公交!AP35</f>
        <v>12.009999999999991</v>
      </c>
      <c r="X42" s="19">
        <f t="shared" si="26"/>
        <v>43.481481481484415</v>
      </c>
      <c r="Y42" s="112">
        <f t="shared" si="27"/>
        <v>89.150000000000091</v>
      </c>
      <c r="Z42" s="19">
        <f t="shared" si="28"/>
        <v>35.239837398373488</v>
      </c>
      <c r="AA42" s="20"/>
      <c r="AB42" s="540">
        <f t="shared" si="29"/>
        <v>0.37000000000000499</v>
      </c>
      <c r="AC42" s="112">
        <v>0.26999999999998198</v>
      </c>
      <c r="AD42" s="19"/>
      <c r="AE42" s="112">
        <v>0.100000000000023</v>
      </c>
      <c r="AF42" s="19"/>
      <c r="AG42" s="112">
        <v>0.17999999999995001</v>
      </c>
      <c r="AH42" s="19"/>
      <c r="AI42" s="112">
        <v>0.25999999999999102</v>
      </c>
      <c r="AJ42" s="19"/>
      <c r="AK42" s="112">
        <v>0.33000000000004098</v>
      </c>
      <c r="AL42" s="19"/>
      <c r="AM42" s="112">
        <v>0.30999999999994499</v>
      </c>
      <c r="AN42" s="19"/>
      <c r="AO42" s="112">
        <v>0.22000000000002701</v>
      </c>
      <c r="AP42" s="19"/>
      <c r="AQ42" s="112">
        <v>0.270000000000095</v>
      </c>
      <c r="AR42" s="19"/>
      <c r="AS42" s="112">
        <v>0.25</v>
      </c>
      <c r="AT42" s="19"/>
      <c r="AU42" s="112">
        <v>0.26999999999998198</v>
      </c>
      <c r="AV42" s="19"/>
      <c r="AW42" s="112">
        <v>0.26999999999998198</v>
      </c>
      <c r="AX42" s="19"/>
      <c r="AY42" s="112">
        <v>0.28999999999996401</v>
      </c>
      <c r="AZ42" s="19"/>
      <c r="BA42" s="112">
        <f t="shared" si="30"/>
        <v>3.0199999999999818</v>
      </c>
      <c r="BB42" s="19"/>
      <c r="BC42" s="23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18"/>
    </row>
    <row r="43" spans="1:68" ht="27" customHeight="1">
      <c r="A43" s="597"/>
      <c r="B43" s="17" t="s">
        <v>648</v>
      </c>
      <c r="C43" s="112">
        <v>33.96</v>
      </c>
      <c r="D43" s="19">
        <f t="shared" si="16"/>
        <v>0.40504757964418703</v>
      </c>
      <c r="E43" s="112">
        <v>28.59</v>
      </c>
      <c r="F43" s="19">
        <f t="shared" si="17"/>
        <v>0.16836943195749909</v>
      </c>
      <c r="G43" s="112">
        <f>出租!Z33-出租!Z35</f>
        <v>29.409999999999968</v>
      </c>
      <c r="H43" s="19">
        <f t="shared" si="18"/>
        <v>1.6943291839556229E-2</v>
      </c>
      <c r="I43" s="112">
        <f>出租!AB33-出租!AB35</f>
        <v>27.600000000000023</v>
      </c>
      <c r="J43" s="19">
        <f t="shared" si="19"/>
        <v>0.33012048192771193</v>
      </c>
      <c r="K43" s="112">
        <f>出租!AD33-出租!AD35</f>
        <v>25.70999999999998</v>
      </c>
      <c r="L43" s="19">
        <f t="shared" si="20"/>
        <v>0.17719780219780135</v>
      </c>
      <c r="M43" s="112">
        <f>出租!AF33-出租!AF35</f>
        <v>22.849999999999966</v>
      </c>
      <c r="N43" s="19">
        <f t="shared" si="21"/>
        <v>-0.14770607982096351</v>
      </c>
      <c r="O43" s="112">
        <f>出租!AH33-出租!AH35</f>
        <v>26.5</v>
      </c>
      <c r="P43" s="19">
        <f t="shared" si="22"/>
        <v>-7.8901633646159208E-2</v>
      </c>
      <c r="Q43" s="112">
        <f>出租!AJ33-出租!AJ35</f>
        <v>28.28000000000003</v>
      </c>
      <c r="R43" s="19">
        <f t="shared" si="23"/>
        <v>0.11207235548564798</v>
      </c>
      <c r="S43" s="112">
        <f>出租!AL33-出租!AL35</f>
        <v>25.610000000000014</v>
      </c>
      <c r="T43" s="19">
        <f t="shared" si="24"/>
        <v>-1.7644802454928499E-2</v>
      </c>
      <c r="U43" s="112">
        <f>出租!AN33-出租!AN35</f>
        <v>28.509999999999991</v>
      </c>
      <c r="V43" s="19">
        <f t="shared" si="25"/>
        <v>7.4204946996463406E-3</v>
      </c>
      <c r="W43" s="112">
        <f>出租!AP33-出租!AP35</f>
        <v>27.310000000000002</v>
      </c>
      <c r="X43" s="19">
        <f t="shared" si="26"/>
        <v>7.3928430987023397E-2</v>
      </c>
      <c r="Y43" s="112">
        <f t="shared" si="27"/>
        <v>277.02</v>
      </c>
      <c r="Z43" s="19">
        <f t="shared" si="28"/>
        <v>8.409971431925789E-2</v>
      </c>
      <c r="AA43" s="20"/>
      <c r="AB43" s="540">
        <f t="shared" si="29"/>
        <v>48.64</v>
      </c>
      <c r="AC43" s="112">
        <v>24.17</v>
      </c>
      <c r="AD43" s="19"/>
      <c r="AE43" s="112">
        <v>24.47</v>
      </c>
      <c r="AF43" s="19"/>
      <c r="AG43" s="112">
        <v>28.92</v>
      </c>
      <c r="AH43" s="19"/>
      <c r="AI43" s="112">
        <v>20.75</v>
      </c>
      <c r="AJ43" s="19"/>
      <c r="AK43" s="112">
        <v>21.84</v>
      </c>
      <c r="AL43" s="19"/>
      <c r="AM43" s="112">
        <v>26.81</v>
      </c>
      <c r="AN43" s="19"/>
      <c r="AO43" s="112">
        <v>28.77</v>
      </c>
      <c r="AP43" s="19"/>
      <c r="AQ43" s="112">
        <v>25.43</v>
      </c>
      <c r="AR43" s="19"/>
      <c r="AS43" s="112">
        <v>26.07</v>
      </c>
      <c r="AT43" s="19"/>
      <c r="AU43" s="112">
        <v>28.3</v>
      </c>
      <c r="AV43" s="19"/>
      <c r="AW43" s="112">
        <v>25.43</v>
      </c>
      <c r="AX43" s="19"/>
      <c r="AY43" s="112">
        <v>28.82</v>
      </c>
      <c r="AZ43" s="19"/>
      <c r="BA43" s="112">
        <f t="shared" si="30"/>
        <v>309.78000000000003</v>
      </c>
      <c r="BB43" s="19"/>
      <c r="BC43" s="23"/>
      <c r="BD43" s="27"/>
      <c r="BE43" s="27"/>
      <c r="BF43" s="27"/>
      <c r="BG43" s="27"/>
      <c r="BH43" s="27"/>
      <c r="BI43" s="27"/>
      <c r="BJ43" s="108"/>
      <c r="BK43" s="27"/>
      <c r="BL43" s="108"/>
      <c r="BM43" s="108"/>
      <c r="BN43" s="108"/>
      <c r="BO43" s="108"/>
      <c r="BP43" s="18"/>
    </row>
    <row r="44" spans="1:68" ht="27" customHeight="1">
      <c r="A44" s="598"/>
      <c r="B44" s="17" t="s">
        <v>691</v>
      </c>
      <c r="C44" s="112">
        <v>4.80958739434171</v>
      </c>
      <c r="D44" s="19">
        <f t="shared" si="16"/>
        <v>-0.22075494464716972</v>
      </c>
      <c r="E44" s="112">
        <v>5.2069103464347304</v>
      </c>
      <c r="F44" s="19">
        <f t="shared" si="17"/>
        <v>0.27054569929134398</v>
      </c>
      <c r="G44" s="112">
        <v>6.7391596269666696</v>
      </c>
      <c r="H44" s="19">
        <f t="shared" si="18"/>
        <v>8.3569972661161618E-3</v>
      </c>
      <c r="I44" s="112">
        <f>网约车!AB33-网约车!AB35</f>
        <v>7.8506631043718045</v>
      </c>
      <c r="J44" s="19">
        <f t="shared" si="19"/>
        <v>0.23165396099251434</v>
      </c>
      <c r="K44" s="112">
        <f>网约车!AD33-网约车!AD35</f>
        <v>7.6037897047707972</v>
      </c>
      <c r="L44" s="19">
        <f t="shared" si="20"/>
        <v>0.19866384507443868</v>
      </c>
      <c r="M44" s="112">
        <f>网约车!AF33-网约车!AF35</f>
        <v>6.725205550738302</v>
      </c>
      <c r="N44" s="19">
        <f t="shared" si="21"/>
        <v>7.7745619976942626E-2</v>
      </c>
      <c r="O44" s="112">
        <f>网约车!AH33-网约车!AH35</f>
        <v>9.2444807013852994</v>
      </c>
      <c r="P44" s="19">
        <f t="shared" si="22"/>
        <v>0.27157852376695391</v>
      </c>
      <c r="Q44" s="112">
        <f>网约车!AJ33-网约车!AJ35</f>
        <v>10.869323253423694</v>
      </c>
      <c r="R44" s="19">
        <f t="shared" si="23"/>
        <v>0.66772615433203386</v>
      </c>
      <c r="S44" s="112">
        <f>网约车!AL33-网约车!AL35</f>
        <v>10.186190416133307</v>
      </c>
      <c r="T44" s="19">
        <f t="shared" si="24"/>
        <v>0.43260529988616558</v>
      </c>
      <c r="U44" s="112">
        <f>网约车!AN33-网约车!AN35</f>
        <v>16.451870911919997</v>
      </c>
      <c r="V44" s="19">
        <f t="shared" si="25"/>
        <v>1.0692093471229778</v>
      </c>
      <c r="W44" s="112">
        <f>网约车!AP33-网约车!AP35</f>
        <v>18.710222747425007</v>
      </c>
      <c r="X44" s="19">
        <f t="shared" si="26"/>
        <v>1.475117833844664</v>
      </c>
      <c r="Y44" s="112">
        <f t="shared" si="27"/>
        <v>85.687181010486313</v>
      </c>
      <c r="Z44" s="19">
        <f t="shared" si="28"/>
        <v>0.32315222429082158</v>
      </c>
      <c r="AA44" s="20"/>
      <c r="AB44" s="540">
        <f t="shared" si="29"/>
        <v>10.2702800217359</v>
      </c>
      <c r="AC44" s="112">
        <v>6.1721115344954001</v>
      </c>
      <c r="AD44" s="19"/>
      <c r="AE44" s="112">
        <v>4.0981684872404998</v>
      </c>
      <c r="AF44" s="19"/>
      <c r="AG44" s="112">
        <v>6.6833072465783996</v>
      </c>
      <c r="AH44" s="19"/>
      <c r="AI44" s="112">
        <v>6.3740818062611</v>
      </c>
      <c r="AJ44" s="19"/>
      <c r="AK44" s="112">
        <v>6.343554730558</v>
      </c>
      <c r="AL44" s="19"/>
      <c r="AM44" s="112">
        <v>6.2400676245681996</v>
      </c>
      <c r="AN44" s="19"/>
      <c r="AO44" s="112">
        <v>7.27008244366949</v>
      </c>
      <c r="AP44" s="19"/>
      <c r="AQ44" s="112">
        <v>6.5174508567787797</v>
      </c>
      <c r="AR44" s="19"/>
      <c r="AS44" s="112">
        <v>7.1102559909157801</v>
      </c>
      <c r="AT44" s="19"/>
      <c r="AU44" s="112">
        <v>7.9508005967567401</v>
      </c>
      <c r="AV44" s="19"/>
      <c r="AW44" s="112">
        <v>7.5593260618068996</v>
      </c>
      <c r="AX44" s="19"/>
      <c r="AY44" s="112">
        <v>9.0449409229659796</v>
      </c>
      <c r="AZ44" s="19"/>
      <c r="BA44" s="112">
        <f t="shared" si="30"/>
        <v>81.364148302595268</v>
      </c>
      <c r="BB44" s="19"/>
      <c r="BC44" s="23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18"/>
    </row>
    <row r="45" spans="1:68" s="13" customFormat="1" ht="27" customHeight="1">
      <c r="A45" s="716" t="s">
        <v>100</v>
      </c>
      <c r="B45" s="17" t="s">
        <v>689</v>
      </c>
      <c r="C45" s="112">
        <f>C46+C47+C48+C49</f>
        <v>279.32436591018103</v>
      </c>
      <c r="D45" s="19">
        <f t="shared" si="16"/>
        <v>-0.10399017290004064</v>
      </c>
      <c r="E45" s="112">
        <f>E46+E47+E48+E49</f>
        <v>282.20295310417384</v>
      </c>
      <c r="F45" s="19">
        <f t="shared" si="17"/>
        <v>3.5862077126404435E-2</v>
      </c>
      <c r="G45" s="112">
        <f>G46+G47+G48+G49</f>
        <v>284.27263349192833</v>
      </c>
      <c r="H45" s="19">
        <f t="shared" si="18"/>
        <v>6.2271717955539874E-3</v>
      </c>
      <c r="I45" s="112">
        <f>I46+I47+I48+I49</f>
        <v>286.74118133018317</v>
      </c>
      <c r="J45" s="19">
        <f t="shared" si="19"/>
        <v>1.3976009016922086E-2</v>
      </c>
      <c r="K45" s="112">
        <f>K46+K47+K48+K49</f>
        <v>395.68385674768439</v>
      </c>
      <c r="L45" s="19">
        <f t="shared" si="20"/>
        <v>0.35973117409924771</v>
      </c>
      <c r="M45" s="112">
        <f>M46+M47+M48+M49</f>
        <v>348.1079725297372</v>
      </c>
      <c r="N45" s="19">
        <f t="shared" si="21"/>
        <v>0.26001758946333475</v>
      </c>
      <c r="O45" s="112">
        <f>O46+O47+O48+O49</f>
        <v>327.54612253927274</v>
      </c>
      <c r="P45" s="19">
        <f t="shared" si="22"/>
        <v>0.2126467919470505</v>
      </c>
      <c r="Q45" s="112">
        <f>Q46+Q47+Q48+Q49</f>
        <v>321.25177659506465</v>
      </c>
      <c r="R45" s="19">
        <f t="shared" si="23"/>
        <v>0.24688438786191558</v>
      </c>
      <c r="S45" s="112">
        <f>S46+S47+S48+S49</f>
        <v>329.93896630365708</v>
      </c>
      <c r="T45" s="19">
        <f t="shared" si="24"/>
        <v>0.2513424047111581</v>
      </c>
      <c r="U45" s="112">
        <f>U46+U47+U48+U49</f>
        <v>353.99011865535005</v>
      </c>
      <c r="V45" s="19">
        <f t="shared" si="25"/>
        <v>0.23052236747062227</v>
      </c>
      <c r="W45" s="112">
        <f>W46+W47+W48+W49</f>
        <v>348.67813465739295</v>
      </c>
      <c r="X45" s="19">
        <f t="shared" si="26"/>
        <v>0.26767701724897752</v>
      </c>
      <c r="Y45" s="112">
        <f t="shared" si="27"/>
        <v>3209.0599472072327</v>
      </c>
      <c r="Z45" s="19">
        <f t="shared" si="28"/>
        <v>0.14779554393844463</v>
      </c>
      <c r="AA45" s="20"/>
      <c r="AB45" s="540">
        <f t="shared" si="29"/>
        <v>584.17546691245639</v>
      </c>
      <c r="AC45" s="540">
        <f>AC46+AC47+AC48+AC49</f>
        <v>311.74252498351166</v>
      </c>
      <c r="AD45" s="20"/>
      <c r="AE45" s="540">
        <f>AE46+AE47+AE48+AE49</f>
        <v>272.43294192894479</v>
      </c>
      <c r="AF45" s="20"/>
      <c r="AG45" s="540">
        <f>AG46+AG47+AG48+AG49</f>
        <v>282.5133741763903</v>
      </c>
      <c r="AH45" s="20"/>
      <c r="AI45" s="540">
        <f>AI46+AI47+AI48+AI49</f>
        <v>282.788920822877</v>
      </c>
      <c r="AJ45" s="20"/>
      <c r="AK45" s="540">
        <f>AK46+AK47+AK48+AK49</f>
        <v>291.00153345370251</v>
      </c>
      <c r="AL45" s="20"/>
      <c r="AM45" s="540">
        <f>AM46+AM47+AM48+AM49</f>
        <v>276.27231194288561</v>
      </c>
      <c r="AN45" s="20"/>
      <c r="AO45" s="540">
        <f>AO46+AO47+AO48+AO49</f>
        <v>270.10843117257417</v>
      </c>
      <c r="AP45" s="20"/>
      <c r="AQ45" s="540">
        <f>AQ46+AQ47+AQ48+AQ49</f>
        <v>257.64359528627062</v>
      </c>
      <c r="AR45" s="20"/>
      <c r="AS45" s="540">
        <f>AS46+AS47+AS48+AS49</f>
        <v>263.66801369591201</v>
      </c>
      <c r="AT45" s="20"/>
      <c r="AU45" s="540">
        <f>AU46+AU47+AU48+AU49</f>
        <v>287.67467216625079</v>
      </c>
      <c r="AV45" s="20"/>
      <c r="AW45" s="540">
        <f>AW46+AW47+AW48+AW49</f>
        <v>275.05281701333467</v>
      </c>
      <c r="AX45" s="20"/>
      <c r="AY45" s="540">
        <f>AY46+AY47+AY48+AY49</f>
        <v>265.4231277219896</v>
      </c>
      <c r="AZ45" s="20"/>
      <c r="BA45" s="540">
        <f t="shared" si="30"/>
        <v>3336.3222643646436</v>
      </c>
      <c r="BB45" s="20"/>
      <c r="BC45" s="22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</row>
    <row r="46" spans="1:68" ht="27" customHeight="1">
      <c r="A46" s="597"/>
      <c r="B46" s="17" t="s">
        <v>690</v>
      </c>
      <c r="C46" s="112">
        <v>73.661500000000004</v>
      </c>
      <c r="D46" s="19">
        <f t="shared" ref="D46:D77" si="31">C46/AC46-1</f>
        <v>-0.17608456873390732</v>
      </c>
      <c r="E46" s="112">
        <v>72.268100000000004</v>
      </c>
      <c r="F46" s="19">
        <f t="shared" si="17"/>
        <v>-0.15114123821292147</v>
      </c>
      <c r="G46" s="112">
        <v>74.569400000000002</v>
      </c>
      <c r="H46" s="19">
        <f t="shared" si="18"/>
        <v>-0.15836936561735693</v>
      </c>
      <c r="I46" s="112">
        <f>中口径明细!AB46</f>
        <v>78.574299999999994</v>
      </c>
      <c r="J46" s="19">
        <f t="shared" si="19"/>
        <v>-0.16081071266842684</v>
      </c>
      <c r="K46" s="112">
        <f>中口径明细!AD46</f>
        <v>88.001800000000003</v>
      </c>
      <c r="L46" s="19">
        <f t="shared" si="20"/>
        <v>-5.1215012921540293E-2</v>
      </c>
      <c r="M46" s="112">
        <f>中口径明细!AF46</f>
        <v>72.705299999999994</v>
      </c>
      <c r="N46" s="19">
        <f t="shared" si="21"/>
        <v>-0.15261888111888111</v>
      </c>
      <c r="O46" s="112">
        <f>中口径明细!AH46</f>
        <v>66.067899999999995</v>
      </c>
      <c r="P46" s="19">
        <f t="shared" si="22"/>
        <v>-0.19206320866392101</v>
      </c>
      <c r="Q46" s="112">
        <f>中口径明细!AJ46</f>
        <v>64.541399999999996</v>
      </c>
      <c r="R46" s="19">
        <f t="shared" si="23"/>
        <v>-0.18314640017617545</v>
      </c>
      <c r="S46" s="112">
        <f>中口径明细!AL46</f>
        <v>66.365399999999994</v>
      </c>
      <c r="T46" s="19">
        <f t="shared" si="24"/>
        <v>-0.14259912406495889</v>
      </c>
      <c r="U46" s="112">
        <f>中口径明细!AN46</f>
        <v>69.647599999999997</v>
      </c>
      <c r="V46" s="19">
        <f t="shared" si="25"/>
        <v>-0.1916368380246708</v>
      </c>
      <c r="W46" s="112">
        <f>中口径明细!AP46</f>
        <v>65.117999999999995</v>
      </c>
      <c r="X46" s="19">
        <f t="shared" si="26"/>
        <v>-0.22934998076866187</v>
      </c>
      <c r="Y46" s="112">
        <f t="shared" si="27"/>
        <v>726.40269999999998</v>
      </c>
      <c r="Z46" s="19">
        <f t="shared" si="28"/>
        <v>-0.15502323095860548</v>
      </c>
      <c r="AA46" s="20"/>
      <c r="AB46" s="540">
        <f t="shared" si="29"/>
        <v>174.53980000000001</v>
      </c>
      <c r="AC46" s="112">
        <v>89.404200000000003</v>
      </c>
      <c r="AD46" s="19"/>
      <c r="AE46" s="112">
        <v>85.135599999999997</v>
      </c>
      <c r="AF46" s="19"/>
      <c r="AG46" s="112">
        <v>88.601100000000002</v>
      </c>
      <c r="AH46" s="19"/>
      <c r="AI46" s="112">
        <v>93.631200000000007</v>
      </c>
      <c r="AJ46" s="19"/>
      <c r="AK46" s="112">
        <v>92.752099999999999</v>
      </c>
      <c r="AL46" s="19"/>
      <c r="AM46" s="112">
        <v>85.8</v>
      </c>
      <c r="AN46" s="19"/>
      <c r="AO46" s="112">
        <v>81.773600000000002</v>
      </c>
      <c r="AP46" s="19"/>
      <c r="AQ46" s="112">
        <v>79.012200000000007</v>
      </c>
      <c r="AR46" s="19"/>
      <c r="AS46" s="112">
        <v>77.403000000000006</v>
      </c>
      <c r="AT46" s="19"/>
      <c r="AU46" s="112">
        <v>86.158799999999999</v>
      </c>
      <c r="AV46" s="19"/>
      <c r="AW46" s="112">
        <v>84.497500000000002</v>
      </c>
      <c r="AX46" s="19"/>
      <c r="AY46" s="112">
        <v>74.851600000000005</v>
      </c>
      <c r="AZ46" s="19"/>
      <c r="BA46" s="112">
        <f t="shared" si="30"/>
        <v>1019.0209</v>
      </c>
      <c r="BB46" s="19"/>
      <c r="BC46" s="23"/>
      <c r="BD46" s="108"/>
      <c r="BE46" s="108"/>
      <c r="BF46" s="108"/>
      <c r="BG46" s="108"/>
      <c r="BH46" s="108"/>
      <c r="BI46" s="108"/>
      <c r="BJ46" s="108"/>
      <c r="BK46" s="108"/>
      <c r="BL46" s="108"/>
      <c r="BM46" s="108"/>
      <c r="BN46" s="108"/>
      <c r="BO46" s="108"/>
      <c r="BP46" s="18"/>
    </row>
    <row r="47" spans="1:68" ht="27" customHeight="1">
      <c r="A47" s="597"/>
      <c r="B47" s="17" t="s">
        <v>647</v>
      </c>
      <c r="C47" s="112">
        <v>120.15</v>
      </c>
      <c r="D47" s="19">
        <f t="shared" si="31"/>
        <v>0.14668829929375837</v>
      </c>
      <c r="E47" s="112">
        <v>123.94</v>
      </c>
      <c r="F47" s="19">
        <f t="shared" ref="F47:F78" si="32">E47/AE47-1</f>
        <v>0.26404895461499245</v>
      </c>
      <c r="G47" s="112">
        <f>公交!Z37-公交!Z39</f>
        <v>126.82999999999998</v>
      </c>
      <c r="H47" s="19">
        <f t="shared" ref="H47:H78" si="33">G47/AG47-1</f>
        <v>0.19212331986088893</v>
      </c>
      <c r="I47" s="112">
        <f>公交!AB37-公交!AB39</f>
        <v>124.69000000000003</v>
      </c>
      <c r="J47" s="19">
        <f t="shared" ref="J47:J78" si="34">I47/AI47-1</f>
        <v>0.17787644058190089</v>
      </c>
      <c r="K47" s="112">
        <f>公交!AD37-公交!AD39</f>
        <v>166.46000000000004</v>
      </c>
      <c r="L47" s="19">
        <f t="shared" ref="L47:L78" si="35">K47/AK47-1</f>
        <v>0.52547653958944318</v>
      </c>
      <c r="M47" s="112">
        <f>公交!AF37-公交!AF39</f>
        <v>157.11000000000001</v>
      </c>
      <c r="N47" s="19">
        <f t="shared" ref="N47:N78" si="36">M47/AM47-1</f>
        <v>0.48063330506078605</v>
      </c>
      <c r="O47" s="112">
        <f>公交!AH37-公交!AH39</f>
        <v>147.76999999999998</v>
      </c>
      <c r="P47" s="19">
        <f t="shared" ref="P47:P78" si="37">O47/AO47-1</f>
        <v>0.40492489066362403</v>
      </c>
      <c r="Q47" s="112">
        <f>公交!AJ37-公交!AJ39</f>
        <v>146.67000000000002</v>
      </c>
      <c r="R47" s="19">
        <f t="shared" ref="R47:R78" si="38">Q47/AQ47-1</f>
        <v>0.50353664787288599</v>
      </c>
      <c r="S47" s="112">
        <f>公交!AL37-公交!AL39</f>
        <v>153.73000000000002</v>
      </c>
      <c r="T47" s="19">
        <f t="shared" ref="T47:T78" si="39">S47/AS47-1</f>
        <v>0.49223451756940428</v>
      </c>
      <c r="U47" s="112">
        <f>公交!AN37-公交!AN39</f>
        <v>156.77000000000004</v>
      </c>
      <c r="V47" s="19">
        <f t="shared" ref="V47:V78" si="40">U47/AU47-1</f>
        <v>0.32597479489131387</v>
      </c>
      <c r="W47" s="112">
        <f>公交!AP37-公交!AP39</f>
        <v>158.76999999999998</v>
      </c>
      <c r="X47" s="19">
        <f t="shared" ref="X47:X78" si="41">W47/AW47-1</f>
        <v>0.42292525542211856</v>
      </c>
      <c r="Y47" s="112">
        <f t="shared" si="27"/>
        <v>1424.1200000000001</v>
      </c>
      <c r="Z47" s="19">
        <f t="shared" si="28"/>
        <v>0.35078583691394227</v>
      </c>
      <c r="AA47" s="20"/>
      <c r="AB47" s="540">
        <f t="shared" si="29"/>
        <v>202.82999999999998</v>
      </c>
      <c r="AC47" s="112">
        <v>104.78</v>
      </c>
      <c r="AD47" s="19"/>
      <c r="AE47" s="112">
        <v>98.05</v>
      </c>
      <c r="AF47" s="19"/>
      <c r="AG47" s="112">
        <v>106.39</v>
      </c>
      <c r="AH47" s="19"/>
      <c r="AI47" s="112">
        <v>105.86</v>
      </c>
      <c r="AJ47" s="19"/>
      <c r="AK47" s="112">
        <v>109.12</v>
      </c>
      <c r="AL47" s="19"/>
      <c r="AM47" s="112">
        <v>106.11</v>
      </c>
      <c r="AN47" s="19"/>
      <c r="AO47" s="112">
        <v>105.18</v>
      </c>
      <c r="AP47" s="19"/>
      <c r="AQ47" s="112">
        <v>97.55</v>
      </c>
      <c r="AR47" s="19"/>
      <c r="AS47" s="112">
        <v>103.02</v>
      </c>
      <c r="AT47" s="19"/>
      <c r="AU47" s="112">
        <v>118.23</v>
      </c>
      <c r="AV47" s="19"/>
      <c r="AW47" s="112">
        <v>111.58</v>
      </c>
      <c r="AX47" s="19"/>
      <c r="AY47" s="112">
        <v>109.87</v>
      </c>
      <c r="AZ47" s="19"/>
      <c r="BA47" s="112">
        <f t="shared" si="30"/>
        <v>1275.7399999999998</v>
      </c>
      <c r="BB47" s="19"/>
      <c r="BC47" s="23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18"/>
    </row>
    <row r="48" spans="1:68" ht="27" customHeight="1">
      <c r="A48" s="597"/>
      <c r="B48" s="17" t="s">
        <v>648</v>
      </c>
      <c r="C48" s="112">
        <v>75.34</v>
      </c>
      <c r="D48" s="19">
        <f t="shared" si="31"/>
        <v>-0.25220843672456572</v>
      </c>
      <c r="E48" s="112">
        <v>75.11</v>
      </c>
      <c r="F48" s="19">
        <f t="shared" si="32"/>
        <v>-5.3434152488972875E-2</v>
      </c>
      <c r="G48" s="112">
        <f>出租!Z37-出租!Z39</f>
        <v>69.990000000000009</v>
      </c>
      <c r="H48" s="19">
        <f t="shared" si="33"/>
        <v>-7.0147469111199512E-2</v>
      </c>
      <c r="I48" s="112">
        <f>出租!AB37-出租!AB39</f>
        <v>68.509999999999991</v>
      </c>
      <c r="J48" s="19">
        <f t="shared" si="34"/>
        <v>-3.1660777385159156E-2</v>
      </c>
      <c r="K48" s="112">
        <f>出租!AD37-出租!AD39</f>
        <v>121.36999999999995</v>
      </c>
      <c r="L48" s="19">
        <f t="shared" si="35"/>
        <v>0.60691116112802779</v>
      </c>
      <c r="M48" s="112">
        <f>出租!AF37-出租!AF39</f>
        <v>99.960000000000036</v>
      </c>
      <c r="N48" s="19">
        <f t="shared" si="36"/>
        <v>0.37780840799448701</v>
      </c>
      <c r="O48" s="112">
        <f>出租!AH37-出租!AH39</f>
        <v>93.099999999999966</v>
      </c>
      <c r="P48" s="19">
        <f t="shared" si="37"/>
        <v>0.32621082621082564</v>
      </c>
      <c r="Q48" s="112">
        <f>出租!AJ37-出租!AJ39</f>
        <v>88.050000000000011</v>
      </c>
      <c r="R48" s="19">
        <f t="shared" si="38"/>
        <v>0.28165938864628837</v>
      </c>
      <c r="S48" s="112">
        <f>出租!AL37-出租!AL39</f>
        <v>89.329999999999984</v>
      </c>
      <c r="T48" s="19">
        <f t="shared" si="39"/>
        <v>0.30982404692082088</v>
      </c>
      <c r="U48" s="112">
        <f>出租!AN37-出租!AN39</f>
        <v>95.06</v>
      </c>
      <c r="V48" s="19">
        <f t="shared" si="40"/>
        <v>0.40330676114555675</v>
      </c>
      <c r="W48" s="112">
        <f>出租!AP37-出租!AP39</f>
        <v>91.449999999999989</v>
      </c>
      <c r="X48" s="19">
        <f t="shared" si="41"/>
        <v>0.42445482866043593</v>
      </c>
      <c r="Y48" s="112">
        <f t="shared" si="27"/>
        <v>875.81999999999971</v>
      </c>
      <c r="Z48" s="19">
        <f t="shared" si="28"/>
        <v>0.16925664851009237</v>
      </c>
      <c r="AA48" s="20"/>
      <c r="AB48" s="540">
        <f t="shared" si="29"/>
        <v>180.1</v>
      </c>
      <c r="AC48" s="112">
        <v>100.75</v>
      </c>
      <c r="AD48" s="19"/>
      <c r="AE48" s="112">
        <v>79.349999999999994</v>
      </c>
      <c r="AF48" s="19"/>
      <c r="AG48" s="112">
        <v>75.27</v>
      </c>
      <c r="AH48" s="19"/>
      <c r="AI48" s="112">
        <v>70.75</v>
      </c>
      <c r="AJ48" s="19"/>
      <c r="AK48" s="112">
        <v>75.53</v>
      </c>
      <c r="AL48" s="19"/>
      <c r="AM48" s="112">
        <v>72.55</v>
      </c>
      <c r="AN48" s="19"/>
      <c r="AO48" s="112">
        <v>70.2</v>
      </c>
      <c r="AP48" s="19"/>
      <c r="AQ48" s="112">
        <v>68.7</v>
      </c>
      <c r="AR48" s="19"/>
      <c r="AS48" s="112">
        <v>68.2</v>
      </c>
      <c r="AT48" s="19"/>
      <c r="AU48" s="112">
        <v>67.739999999999995</v>
      </c>
      <c r="AV48" s="19"/>
      <c r="AW48" s="112">
        <v>64.2</v>
      </c>
      <c r="AX48" s="19"/>
      <c r="AY48" s="112">
        <v>64.52</v>
      </c>
      <c r="AZ48" s="19"/>
      <c r="BA48" s="112">
        <f t="shared" si="30"/>
        <v>877.7600000000001</v>
      </c>
      <c r="BB48" s="19"/>
      <c r="BC48" s="23"/>
      <c r="BD48" s="27"/>
      <c r="BE48" s="27"/>
      <c r="BF48" s="27"/>
      <c r="BG48" s="27"/>
      <c r="BH48" s="27"/>
      <c r="BI48" s="27"/>
      <c r="BJ48" s="108"/>
      <c r="BK48" s="27"/>
      <c r="BL48" s="108"/>
      <c r="BM48" s="108"/>
      <c r="BN48" s="108"/>
      <c r="BO48" s="108"/>
      <c r="BP48" s="18"/>
    </row>
    <row r="49" spans="1:68" ht="27" customHeight="1">
      <c r="A49" s="598"/>
      <c r="B49" s="17" t="s">
        <v>691</v>
      </c>
      <c r="C49" s="112">
        <v>10.172865910181001</v>
      </c>
      <c r="D49" s="19">
        <f t="shared" si="31"/>
        <v>-0.39477217865788294</v>
      </c>
      <c r="E49" s="112">
        <v>10.8848531041738</v>
      </c>
      <c r="F49" s="19">
        <f t="shared" si="32"/>
        <v>9.9775392455728085E-2</v>
      </c>
      <c r="G49" s="112">
        <v>12.8832334919283</v>
      </c>
      <c r="H49" s="19">
        <f t="shared" si="33"/>
        <v>5.1497322574925342E-2</v>
      </c>
      <c r="I49" s="112">
        <f>网约车!AB37-网约车!AB39</f>
        <v>14.966881330183099</v>
      </c>
      <c r="J49" s="19">
        <f t="shared" si="34"/>
        <v>0.19279680680299216</v>
      </c>
      <c r="K49" s="112">
        <f>网约车!AD37-网约车!AD39</f>
        <v>19.852056747684408</v>
      </c>
      <c r="L49" s="19">
        <f t="shared" si="35"/>
        <v>0.45977086584291538</v>
      </c>
      <c r="M49" s="112">
        <f>网约车!AF37-网约车!AF39</f>
        <v>18.332672529737202</v>
      </c>
      <c r="N49" s="19">
        <f t="shared" si="36"/>
        <v>0.55199698571952549</v>
      </c>
      <c r="O49" s="112">
        <f>网约车!AH37-网约车!AH39</f>
        <v>20.608222539272795</v>
      </c>
      <c r="P49" s="19">
        <f t="shared" si="37"/>
        <v>0.59077507570311472</v>
      </c>
      <c r="Q49" s="112">
        <f>网约车!AJ37-网约车!AJ39</f>
        <v>21.990376595064603</v>
      </c>
      <c r="R49" s="19">
        <f t="shared" si="38"/>
        <v>0.77608226590173945</v>
      </c>
      <c r="S49" s="112">
        <f>网约车!AL37-网约车!AL39</f>
        <v>20.513566303657093</v>
      </c>
      <c r="T49" s="19">
        <f t="shared" si="39"/>
        <v>0.36347940375959875</v>
      </c>
      <c r="U49" s="112">
        <f>网约车!AN37-网约车!AN39</f>
        <v>32.512518655349993</v>
      </c>
      <c r="V49" s="19">
        <f t="shared" si="40"/>
        <v>1.0913923842711641</v>
      </c>
      <c r="W49" s="112">
        <f>网约车!AP37-网约车!AP39</f>
        <v>33.340134657392994</v>
      </c>
      <c r="X49" s="19">
        <f t="shared" si="41"/>
        <v>1.2564750811981615</v>
      </c>
      <c r="Y49" s="112">
        <f t="shared" si="27"/>
        <v>182.7172472072323</v>
      </c>
      <c r="Z49" s="19">
        <f t="shared" si="28"/>
        <v>0.37542179170864132</v>
      </c>
      <c r="AA49" s="20"/>
      <c r="AB49" s="540">
        <f t="shared" si="29"/>
        <v>26.705666912456401</v>
      </c>
      <c r="AC49" s="112">
        <v>16.8083249835116</v>
      </c>
      <c r="AD49" s="19"/>
      <c r="AE49" s="112">
        <v>9.8973419289447992</v>
      </c>
      <c r="AF49" s="19"/>
      <c r="AG49" s="112">
        <v>12.2522741763903</v>
      </c>
      <c r="AH49" s="19"/>
      <c r="AI49" s="112">
        <v>12.547720822877</v>
      </c>
      <c r="AJ49" s="19"/>
      <c r="AK49" s="112">
        <v>13.599433453702501</v>
      </c>
      <c r="AL49" s="19"/>
      <c r="AM49" s="112">
        <v>11.8123119428856</v>
      </c>
      <c r="AN49" s="19"/>
      <c r="AO49" s="112">
        <v>12.954831172574201</v>
      </c>
      <c r="AP49" s="19"/>
      <c r="AQ49" s="112">
        <v>12.3813952862706</v>
      </c>
      <c r="AR49" s="19"/>
      <c r="AS49" s="112">
        <v>15.045013695912001</v>
      </c>
      <c r="AT49" s="19"/>
      <c r="AU49" s="112">
        <v>15.545872166250801</v>
      </c>
      <c r="AV49" s="19"/>
      <c r="AW49" s="112">
        <v>14.7753170133347</v>
      </c>
      <c r="AX49" s="19"/>
      <c r="AY49" s="112">
        <v>16.1815277219896</v>
      </c>
      <c r="AZ49" s="19"/>
      <c r="BA49" s="112">
        <f t="shared" si="30"/>
        <v>163.80136436464372</v>
      </c>
      <c r="BB49" s="19"/>
      <c r="BC49" s="23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18"/>
    </row>
    <row r="50" spans="1:68" s="11" customFormat="1" ht="27" customHeight="1">
      <c r="A50" s="716" t="s">
        <v>101</v>
      </c>
      <c r="B50" s="17" t="s">
        <v>689</v>
      </c>
      <c r="C50" s="112">
        <f>C51+C52+C53+C54</f>
        <v>178.85206723188332</v>
      </c>
      <c r="D50" s="19">
        <f t="shared" si="31"/>
        <v>2.6791927350891642E-2</v>
      </c>
      <c r="E50" s="112">
        <f>E51+E52+E53+E54</f>
        <v>189.7159677719807</v>
      </c>
      <c r="F50" s="19">
        <f t="shared" si="32"/>
        <v>2.5412298044107162E-2</v>
      </c>
      <c r="G50" s="112">
        <f>G51+G52+G53+G54</f>
        <v>176.29425700461158</v>
      </c>
      <c r="H50" s="19">
        <f t="shared" si="33"/>
        <v>1.7523617430862615E-2</v>
      </c>
      <c r="I50" s="112">
        <f>I51+I52+I53+I54</f>
        <v>183.28865772850389</v>
      </c>
      <c r="J50" s="19">
        <f t="shared" si="34"/>
        <v>3.5350043496907402E-2</v>
      </c>
      <c r="K50" s="112">
        <f>K51+K52+K53+K54</f>
        <v>183.79606604618397</v>
      </c>
      <c r="L50" s="19">
        <f t="shared" si="35"/>
        <v>-1.8487397777826931E-2</v>
      </c>
      <c r="M50" s="112">
        <f>M51+M52+M53+M54</f>
        <v>176.49077486456193</v>
      </c>
      <c r="N50" s="19">
        <f t="shared" si="36"/>
        <v>1.695551346441615E-3</v>
      </c>
      <c r="O50" s="112">
        <f>O51+O52+O53+O54</f>
        <v>288.8066791230691</v>
      </c>
      <c r="P50" s="19">
        <f t="shared" si="37"/>
        <v>0.58880992509651264</v>
      </c>
      <c r="Q50" s="112">
        <f>Q51+Q52+Q53+Q54</f>
        <v>342.80858309656708</v>
      </c>
      <c r="R50" s="19">
        <f t="shared" si="38"/>
        <v>1.0236060061741661</v>
      </c>
      <c r="S50" s="112">
        <f>S51+S52+S53+S54</f>
        <v>320.10785693565634</v>
      </c>
      <c r="T50" s="19">
        <f t="shared" si="39"/>
        <v>0.9680594569891634</v>
      </c>
      <c r="U50" s="112">
        <f>U51+U52+U53+U54</f>
        <v>293.65255191979179</v>
      </c>
      <c r="V50" s="19">
        <f t="shared" si="40"/>
        <v>0.70980086482313576</v>
      </c>
      <c r="W50" s="112">
        <f>W51+W52+W53+W54</f>
        <v>278.97639612193103</v>
      </c>
      <c r="X50" s="19">
        <f t="shared" si="41"/>
        <v>0.77003519670463794</v>
      </c>
      <c r="Y50" s="112">
        <f t="shared" si="27"/>
        <v>2333.8134617228097</v>
      </c>
      <c r="Z50" s="19">
        <f t="shared" si="28"/>
        <v>0.32714876308359297</v>
      </c>
      <c r="AA50" s="20"/>
      <c r="AB50" s="540">
        <f t="shared" si="29"/>
        <v>359.19963565083231</v>
      </c>
      <c r="AC50" s="540">
        <f>AC51+AC52+AC53+AC54</f>
        <v>174.18530713746364</v>
      </c>
      <c r="AD50" s="20"/>
      <c r="AE50" s="540">
        <f>AE51+AE52+AE53+AE54</f>
        <v>185.01432851336864</v>
      </c>
      <c r="AF50" s="20"/>
      <c r="AG50" s="540">
        <f>AG51+AG52+AG53+AG54</f>
        <v>173.25814751085144</v>
      </c>
      <c r="AH50" s="20"/>
      <c r="AI50" s="540">
        <f>AI51+AI52+AI53+AI54</f>
        <v>177.03061769277974</v>
      </c>
      <c r="AJ50" s="20"/>
      <c r="AK50" s="540">
        <f>AK51+AK52+AK53+AK54</f>
        <v>187.25797878709284</v>
      </c>
      <c r="AL50" s="20"/>
      <c r="AM50" s="540">
        <f>AM51+AM52+AM53+AM54</f>
        <v>176.192032227087</v>
      </c>
      <c r="AN50" s="20"/>
      <c r="AO50" s="540">
        <f>AO51+AO52+AO53+AO54</f>
        <v>181.77547519129797</v>
      </c>
      <c r="AP50" s="20"/>
      <c r="AQ50" s="540">
        <f>AQ51+AQ52+AQ53+AQ54</f>
        <v>169.40480609893115</v>
      </c>
      <c r="AR50" s="20"/>
      <c r="AS50" s="540">
        <f>AS51+AS52+AS53+AS54</f>
        <v>162.6515173608492</v>
      </c>
      <c r="AT50" s="20"/>
      <c r="AU50" s="540">
        <f>AU51+AU52+AU53+AU54</f>
        <v>171.74663901586436</v>
      </c>
      <c r="AV50" s="20"/>
      <c r="AW50" s="540">
        <f>AW51+AW52+AW53+AW54</f>
        <v>157.61064900930512</v>
      </c>
      <c r="AX50" s="20"/>
      <c r="AY50" s="540">
        <f>AY51+AY52+AY53+AY54</f>
        <v>159.07899964234866</v>
      </c>
      <c r="AZ50" s="20"/>
      <c r="BA50" s="540">
        <f t="shared" si="30"/>
        <v>2075.20649818724</v>
      </c>
      <c r="BB50" s="20"/>
      <c r="BC50" s="22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</row>
    <row r="51" spans="1:68" s="12" customFormat="1" ht="27" customHeight="1">
      <c r="A51" s="597"/>
      <c r="B51" s="17" t="s">
        <v>690</v>
      </c>
      <c r="C51" s="112">
        <v>164.49529999999999</v>
      </c>
      <c r="D51" s="19">
        <f t="shared" si="31"/>
        <v>4.5928044452894001E-2</v>
      </c>
      <c r="E51" s="112">
        <v>172.6711</v>
      </c>
      <c r="F51" s="19">
        <f t="shared" si="32"/>
        <v>3.8111751263588012E-2</v>
      </c>
      <c r="G51" s="112">
        <v>158.00559999999999</v>
      </c>
      <c r="H51" s="19">
        <f t="shared" si="33"/>
        <v>1.1133594170957162E-2</v>
      </c>
      <c r="I51" s="112">
        <f>中口径明细!AB51</f>
        <v>162.07830000000001</v>
      </c>
      <c r="J51" s="19">
        <f t="shared" si="34"/>
        <v>1.3550628660621067E-2</v>
      </c>
      <c r="K51" s="112">
        <f>中口径明细!AD51</f>
        <v>163.54759999999999</v>
      </c>
      <c r="L51" s="19">
        <f t="shared" si="35"/>
        <v>-3.6223330750260074E-2</v>
      </c>
      <c r="M51" s="112">
        <f>中口径明细!AF51</f>
        <v>161.1131</v>
      </c>
      <c r="N51" s="19">
        <f t="shared" si="36"/>
        <v>4.0808110269148212E-3</v>
      </c>
      <c r="O51" s="112">
        <f>中口径明细!AH51</f>
        <v>167.11689999999999</v>
      </c>
      <c r="P51" s="19">
        <f t="shared" si="37"/>
        <v>8.2966397130956882E-3</v>
      </c>
      <c r="Q51" s="112">
        <f>中口径明细!AJ51</f>
        <v>162.88310000000001</v>
      </c>
      <c r="R51" s="19">
        <f t="shared" si="38"/>
        <v>4.9889424666646587E-2</v>
      </c>
      <c r="S51" s="112">
        <f>中口径明细!AL51</f>
        <v>136.80439999999999</v>
      </c>
      <c r="T51" s="19">
        <f t="shared" si="39"/>
        <v>-7.2231381306741782E-2</v>
      </c>
      <c r="U51" s="112">
        <f>中口径明细!AN51</f>
        <v>145.87379999999999</v>
      </c>
      <c r="V51" s="19">
        <f t="shared" si="40"/>
        <v>-6.6158456368835883E-2</v>
      </c>
      <c r="W51" s="112">
        <f>中口径明细!AP51</f>
        <v>133.74930000000001</v>
      </c>
      <c r="X51" s="19">
        <f t="shared" si="41"/>
        <v>-6.3262175904525764E-2</v>
      </c>
      <c r="Y51" s="112">
        <f t="shared" si="27"/>
        <v>1594.5892000000001</v>
      </c>
      <c r="Z51" s="19">
        <f t="shared" si="28"/>
        <v>6.6918263449178284E-5</v>
      </c>
      <c r="AA51" s="20"/>
      <c r="AB51" s="540">
        <f t="shared" si="29"/>
        <v>323.60399999999998</v>
      </c>
      <c r="AC51" s="112">
        <v>157.27209999999999</v>
      </c>
      <c r="AD51" s="19"/>
      <c r="AE51" s="112">
        <v>166.33189999999999</v>
      </c>
      <c r="AF51" s="19"/>
      <c r="AG51" s="112">
        <v>156.26580000000001</v>
      </c>
      <c r="AH51" s="19"/>
      <c r="AI51" s="112">
        <v>159.91139999999999</v>
      </c>
      <c r="AJ51" s="19"/>
      <c r="AK51" s="112">
        <v>169.69450000000001</v>
      </c>
      <c r="AL51" s="19"/>
      <c r="AM51" s="112">
        <v>160.45830000000001</v>
      </c>
      <c r="AN51" s="19"/>
      <c r="AO51" s="112">
        <v>165.74180000000001</v>
      </c>
      <c r="AP51" s="19"/>
      <c r="AQ51" s="112">
        <v>155.1431</v>
      </c>
      <c r="AR51" s="19"/>
      <c r="AS51" s="112">
        <v>147.45529999999999</v>
      </c>
      <c r="AT51" s="19"/>
      <c r="AU51" s="112">
        <v>156.20830000000001</v>
      </c>
      <c r="AV51" s="19"/>
      <c r="AW51" s="112">
        <v>142.78200000000001</v>
      </c>
      <c r="AX51" s="19"/>
      <c r="AY51" s="112">
        <v>144.35120000000001</v>
      </c>
      <c r="AZ51" s="19"/>
      <c r="BA51" s="112">
        <f t="shared" si="30"/>
        <v>1881.6157000000001</v>
      </c>
      <c r="BB51" s="19"/>
      <c r="BC51" s="23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18"/>
    </row>
    <row r="52" spans="1:68" s="12" customFormat="1" ht="27" customHeight="1">
      <c r="A52" s="597"/>
      <c r="B52" s="17" t="s">
        <v>647</v>
      </c>
      <c r="C52" s="112">
        <v>9.9599999999999191</v>
      </c>
      <c r="D52" s="19">
        <f t="shared" si="31"/>
        <v>-2.1611001964634946E-2</v>
      </c>
      <c r="E52" s="112">
        <v>9.98000000000002</v>
      </c>
      <c r="F52" s="19">
        <f t="shared" si="32"/>
        <v>-1.6748768472904518E-2</v>
      </c>
      <c r="G52" s="112">
        <f>公交!Z41-公交!Z43</f>
        <v>9.9700000000000273</v>
      </c>
      <c r="H52" s="19">
        <f t="shared" si="33"/>
        <v>-1.7733990147780543E-2</v>
      </c>
      <c r="I52" s="112">
        <f>公交!AB41-公交!AB43</f>
        <v>9.9799999999999045</v>
      </c>
      <c r="J52" s="19">
        <f t="shared" si="34"/>
        <v>-1.7716535433080272E-2</v>
      </c>
      <c r="K52" s="112">
        <f>公交!AD41-公交!AD43</f>
        <v>10</v>
      </c>
      <c r="L52" s="19">
        <f t="shared" si="35"/>
        <v>-1.5748031496062964E-2</v>
      </c>
      <c r="M52" s="112">
        <f>公交!AF41-公交!AF43</f>
        <v>6.8999999999999773</v>
      </c>
      <c r="N52" s="19">
        <f t="shared" si="36"/>
        <v>-0.32086614173228567</v>
      </c>
      <c r="O52" s="112">
        <f>公交!AH41-公交!AH43</f>
        <v>7.4000000000000909</v>
      </c>
      <c r="P52" s="19">
        <f t="shared" si="37"/>
        <v>-0.27734374999999112</v>
      </c>
      <c r="Q52" s="112">
        <f>公交!AJ41-公交!AJ43</f>
        <v>8.2000000000000455</v>
      </c>
      <c r="R52" s="19">
        <f t="shared" si="38"/>
        <v>-0.19999999999999551</v>
      </c>
      <c r="S52" s="112">
        <f>公交!AL41-公交!AL43</f>
        <v>8.17999999999995</v>
      </c>
      <c r="T52" s="19">
        <f t="shared" si="39"/>
        <v>-0.18200000000000505</v>
      </c>
      <c r="U52" s="112">
        <f>公交!AN41-公交!AN43</f>
        <v>8.1899999999999409</v>
      </c>
      <c r="V52" s="19">
        <f t="shared" si="40"/>
        <v>-0.18263473053892798</v>
      </c>
      <c r="W52" s="112">
        <f>公交!AP41-公交!AP43</f>
        <v>8.2100000000000364</v>
      </c>
      <c r="X52" s="19">
        <f t="shared" si="41"/>
        <v>-0.17321248741188455</v>
      </c>
      <c r="Y52" s="112">
        <f t="shared" si="27"/>
        <v>88.759999999999877</v>
      </c>
      <c r="Z52" s="19">
        <f t="shared" si="28"/>
        <v>-0.12525869715186777</v>
      </c>
      <c r="AA52" s="20"/>
      <c r="AB52" s="540">
        <f t="shared" si="29"/>
        <v>20.329999999999899</v>
      </c>
      <c r="AC52" s="112">
        <v>10.1799999999999</v>
      </c>
      <c r="AD52" s="19"/>
      <c r="AE52" s="112">
        <v>10.15</v>
      </c>
      <c r="AF52" s="19"/>
      <c r="AG52" s="112">
        <v>10.15</v>
      </c>
      <c r="AH52" s="19"/>
      <c r="AI52" s="112">
        <v>10.16</v>
      </c>
      <c r="AJ52" s="19"/>
      <c r="AK52" s="112">
        <v>10.16</v>
      </c>
      <c r="AL52" s="19"/>
      <c r="AM52" s="112">
        <v>10.16</v>
      </c>
      <c r="AN52" s="19"/>
      <c r="AO52" s="112">
        <v>10.24</v>
      </c>
      <c r="AP52" s="19"/>
      <c r="AQ52" s="112">
        <v>10.25</v>
      </c>
      <c r="AR52" s="19"/>
      <c r="AS52" s="112">
        <v>10</v>
      </c>
      <c r="AT52" s="19"/>
      <c r="AU52" s="112">
        <v>10.02</v>
      </c>
      <c r="AV52" s="19"/>
      <c r="AW52" s="112">
        <v>9.9300000000000601</v>
      </c>
      <c r="AX52" s="19"/>
      <c r="AY52" s="112">
        <v>9.9300000000000601</v>
      </c>
      <c r="AZ52" s="19"/>
      <c r="BA52" s="112">
        <f t="shared" si="30"/>
        <v>121.33000000000001</v>
      </c>
      <c r="BB52" s="19"/>
      <c r="BC52" s="23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18"/>
    </row>
    <row r="53" spans="1:68" s="12" customFormat="1" ht="27" customHeight="1">
      <c r="A53" s="597"/>
      <c r="B53" s="17" t="s">
        <v>648</v>
      </c>
      <c r="C53" s="112">
        <v>2.5599999999999499</v>
      </c>
      <c r="D53" s="19">
        <f t="shared" si="31"/>
        <v>-8.2437275985667968E-2</v>
      </c>
      <c r="E53" s="112">
        <v>2.3199999999999399</v>
      </c>
      <c r="F53" s="19">
        <f t="shared" si="32"/>
        <v>-0.60942760942761565</v>
      </c>
      <c r="G53" s="112">
        <f>出租!Z41-出租!Z43</f>
        <v>2.3500000000000227</v>
      </c>
      <c r="H53" s="19">
        <f t="shared" si="33"/>
        <v>-8.5603112840436646E-2</v>
      </c>
      <c r="I53" s="112">
        <f>出租!AB41-出租!AB43</f>
        <v>2.1599999999999682</v>
      </c>
      <c r="J53" s="19">
        <f t="shared" si="34"/>
        <v>-0.10743801652896467</v>
      </c>
      <c r="K53" s="112">
        <f>出租!AD41-出租!AD43</f>
        <v>2.2799999999999727</v>
      </c>
      <c r="L53" s="19">
        <f t="shared" si="35"/>
        <v>-2.1459227467793385E-2</v>
      </c>
      <c r="M53" s="112">
        <f>出租!AF41-出租!AF43</f>
        <v>2.1599999999999682</v>
      </c>
      <c r="N53" s="19">
        <f t="shared" si="36"/>
        <v>-8.8607594936722323E-2</v>
      </c>
      <c r="O53" s="112">
        <f>出租!AH41-出租!AH43</f>
        <v>89.340000000000032</v>
      </c>
      <c r="P53" s="19">
        <f t="shared" si="37"/>
        <v>35.765432098766205</v>
      </c>
      <c r="Q53" s="112">
        <f>出租!AJ41-出租!AJ43</f>
        <v>138.36000000000001</v>
      </c>
      <c r="R53" s="19">
        <f t="shared" si="38"/>
        <v>59.684210526316591</v>
      </c>
      <c r="S53" s="112">
        <f>出租!AL41-出租!AL43</f>
        <v>143.74</v>
      </c>
      <c r="T53" s="19">
        <f t="shared" si="39"/>
        <v>68.439613526572074</v>
      </c>
      <c r="U53" s="112">
        <f>出租!AN41-出租!AN43</f>
        <v>113.57999999999993</v>
      </c>
      <c r="V53" s="19">
        <f t="shared" si="40"/>
        <v>52.829383886255634</v>
      </c>
      <c r="W53" s="112">
        <f>出租!AP41-出租!AP43</f>
        <v>112.75</v>
      </c>
      <c r="X53" s="19">
        <f t="shared" si="41"/>
        <v>53.733009708736269</v>
      </c>
      <c r="Y53" s="112">
        <f t="shared" si="27"/>
        <v>498.8499999999998</v>
      </c>
      <c r="Z53" s="19">
        <f t="shared" si="28"/>
        <v>17.266202856096854</v>
      </c>
      <c r="AA53" s="20"/>
      <c r="AB53" s="540">
        <f t="shared" si="29"/>
        <v>8.729999999999901</v>
      </c>
      <c r="AC53" s="112">
        <v>2.7899999999999601</v>
      </c>
      <c r="AD53" s="19"/>
      <c r="AE53" s="112">
        <v>5.93999999999994</v>
      </c>
      <c r="AF53" s="19"/>
      <c r="AG53" s="112">
        <v>2.5699999999999399</v>
      </c>
      <c r="AH53" s="19"/>
      <c r="AI53" s="112">
        <v>2.4200000000000701</v>
      </c>
      <c r="AJ53" s="19"/>
      <c r="AK53" s="112">
        <v>2.3299999999999299</v>
      </c>
      <c r="AL53" s="19"/>
      <c r="AM53" s="112">
        <v>2.37</v>
      </c>
      <c r="AN53" s="19"/>
      <c r="AO53" s="112">
        <v>2.42999999999995</v>
      </c>
      <c r="AP53" s="19"/>
      <c r="AQ53" s="112">
        <v>2.2799999999999701</v>
      </c>
      <c r="AR53" s="19"/>
      <c r="AS53" s="112">
        <v>2.0699999999999399</v>
      </c>
      <c r="AT53" s="19"/>
      <c r="AU53" s="112">
        <v>2.1100000000000101</v>
      </c>
      <c r="AV53" s="19"/>
      <c r="AW53" s="112">
        <v>2.06000000000006</v>
      </c>
      <c r="AX53" s="19"/>
      <c r="AY53" s="112">
        <v>2.16999999999996</v>
      </c>
      <c r="AZ53" s="19"/>
      <c r="BA53" s="112">
        <f t="shared" si="30"/>
        <v>31.539999999999729</v>
      </c>
      <c r="BB53" s="19"/>
      <c r="BC53" s="23"/>
      <c r="BD53" s="24"/>
      <c r="BE53" s="24"/>
      <c r="BF53" s="24"/>
      <c r="BG53" s="24"/>
      <c r="BH53" s="24"/>
      <c r="BI53" s="24"/>
      <c r="BJ53" s="137"/>
      <c r="BK53" s="24"/>
      <c r="BL53" s="137"/>
      <c r="BM53" s="137"/>
      <c r="BN53" s="137"/>
      <c r="BO53" s="137"/>
      <c r="BP53" s="18"/>
    </row>
    <row r="54" spans="1:68" s="12" customFormat="1" ht="29.1" customHeight="1">
      <c r="A54" s="598"/>
      <c r="B54" s="17" t="s">
        <v>691</v>
      </c>
      <c r="C54" s="112">
        <v>1.83676723188347</v>
      </c>
      <c r="D54" s="19">
        <f t="shared" si="31"/>
        <v>-0.5341945863222276</v>
      </c>
      <c r="E54" s="112">
        <v>4.7448677719807497</v>
      </c>
      <c r="F54" s="19">
        <f t="shared" si="32"/>
        <v>0.83027911763518158</v>
      </c>
      <c r="G54" s="112">
        <v>5.9686570046115399</v>
      </c>
      <c r="H54" s="19">
        <f t="shared" si="33"/>
        <v>0.39704389435819976</v>
      </c>
      <c r="I54" s="112">
        <f>网约车!AB41-网约车!AB43</f>
        <v>9.0703577285040069</v>
      </c>
      <c r="J54" s="19">
        <f t="shared" si="34"/>
        <v>0.99822047374633693</v>
      </c>
      <c r="K54" s="112">
        <f>网约车!AD41-网约车!AD43</f>
        <v>7.9684660461840053</v>
      </c>
      <c r="L54" s="19">
        <f t="shared" si="35"/>
        <v>0.57061187807782598</v>
      </c>
      <c r="M54" s="112">
        <f>网约车!AF41-网约车!AF43</f>
        <v>6.3176748645619796</v>
      </c>
      <c r="N54" s="19">
        <f t="shared" si="36"/>
        <v>0.97197344120933526</v>
      </c>
      <c r="O54" s="112">
        <f>网约车!AH41-网约车!AH43</f>
        <v>24.949779123069007</v>
      </c>
      <c r="P54" s="19">
        <f t="shared" si="37"/>
        <v>6.4174162795549829</v>
      </c>
      <c r="Q54" s="112">
        <f>网约车!AJ41-网约车!AJ43</f>
        <v>33.365483096567004</v>
      </c>
      <c r="R54" s="19">
        <f t="shared" si="38"/>
        <v>18.267405200663315</v>
      </c>
      <c r="S54" s="112">
        <f>网约车!AL41-网约车!AL43</f>
        <v>31.383456935656397</v>
      </c>
      <c r="T54" s="19">
        <f t="shared" si="39"/>
        <v>9.0387955516729495</v>
      </c>
      <c r="U54" s="112">
        <f>网约车!AN41-网约车!AN43</f>
        <v>26.00875191979199</v>
      </c>
      <c r="V54" s="19">
        <f t="shared" si="40"/>
        <v>6.6309169360009683</v>
      </c>
      <c r="W54" s="112">
        <f>网约车!AP41-网约车!AP43</f>
        <v>24.267096121931004</v>
      </c>
      <c r="X54" s="19">
        <f t="shared" si="41"/>
        <v>7.5488188368425426</v>
      </c>
      <c r="Y54" s="112">
        <f t="shared" si="27"/>
        <v>151.61426172281014</v>
      </c>
      <c r="Z54" s="19">
        <f t="shared" si="28"/>
        <v>3.3005831541372768</v>
      </c>
      <c r="AA54" s="20"/>
      <c r="AB54" s="540">
        <f t="shared" si="29"/>
        <v>6.5356356508325</v>
      </c>
      <c r="AC54" s="112">
        <v>3.9432071374638</v>
      </c>
      <c r="AD54" s="19"/>
      <c r="AE54" s="112">
        <v>2.5924285133686999</v>
      </c>
      <c r="AF54" s="19"/>
      <c r="AG54" s="112">
        <v>4.2723475108514997</v>
      </c>
      <c r="AH54" s="19"/>
      <c r="AI54" s="112">
        <v>4.5392176927797001</v>
      </c>
      <c r="AJ54" s="19"/>
      <c r="AK54" s="112">
        <v>5.0734787870929097</v>
      </c>
      <c r="AL54" s="19"/>
      <c r="AM54" s="112">
        <v>3.2037322270869901</v>
      </c>
      <c r="AN54" s="19"/>
      <c r="AO54" s="112">
        <v>3.3636751912979999</v>
      </c>
      <c r="AP54" s="19"/>
      <c r="AQ54" s="112">
        <v>1.7317060989311801</v>
      </c>
      <c r="AR54" s="19"/>
      <c r="AS54" s="112">
        <v>3.12621736084927</v>
      </c>
      <c r="AT54" s="19"/>
      <c r="AU54" s="112">
        <v>3.4083390158643301</v>
      </c>
      <c r="AV54" s="19"/>
      <c r="AW54" s="112">
        <v>2.8386490093050001</v>
      </c>
      <c r="AX54" s="19"/>
      <c r="AY54" s="112">
        <v>2.6277996423486298</v>
      </c>
      <c r="AZ54" s="19"/>
      <c r="BA54" s="112">
        <f t="shared" si="30"/>
        <v>40.720798187240014</v>
      </c>
      <c r="BB54" s="19"/>
      <c r="BC54" s="23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18"/>
    </row>
    <row r="55" spans="1:68" s="13" customFormat="1" ht="27" customHeight="1">
      <c r="A55" s="716" t="s">
        <v>102</v>
      </c>
      <c r="B55" s="17" t="s">
        <v>689</v>
      </c>
      <c r="C55" s="112">
        <f>C56+C57+C58+C59</f>
        <v>398.96433405940098</v>
      </c>
      <c r="D55" s="19">
        <f t="shared" si="31"/>
        <v>0.12649998407812091</v>
      </c>
      <c r="E55" s="112">
        <f>E56+E57+E58+E59</f>
        <v>409.54464903101621</v>
      </c>
      <c r="F55" s="19">
        <f t="shared" si="32"/>
        <v>0.23057717843110948</v>
      </c>
      <c r="G55" s="112">
        <f>G56+G57+G58+G59</f>
        <v>401.79438914671397</v>
      </c>
      <c r="H55" s="19">
        <f t="shared" si="33"/>
        <v>0.20383578313174788</v>
      </c>
      <c r="I55" s="112">
        <f>I56+I57+I58+I59</f>
        <v>400.09943125191751</v>
      </c>
      <c r="J55" s="19">
        <f t="shared" si="34"/>
        <v>0.14813690277434799</v>
      </c>
      <c r="K55" s="112">
        <f>K56+K57+K58+K59</f>
        <v>396.57392658745073</v>
      </c>
      <c r="L55" s="19">
        <f t="shared" si="35"/>
        <v>0.15668324892075169</v>
      </c>
      <c r="M55" s="112">
        <f>M56+M57+M58+M59</f>
        <v>395.25403476562036</v>
      </c>
      <c r="N55" s="19">
        <f t="shared" si="36"/>
        <v>0.16914070662980407</v>
      </c>
      <c r="O55" s="112">
        <f>O56+O57+O58+O59</f>
        <v>410.74561537188021</v>
      </c>
      <c r="P55" s="19">
        <f t="shared" si="37"/>
        <v>0.23449142235561649</v>
      </c>
      <c r="Q55" s="112">
        <f>Q56+Q57+Q58+Q59</f>
        <v>420.83447923965173</v>
      </c>
      <c r="R55" s="19">
        <f t="shared" si="38"/>
        <v>0.12096944758275652</v>
      </c>
      <c r="S55" s="112">
        <f>S56+S57+S58+S59</f>
        <v>429.51711033367218</v>
      </c>
      <c r="T55" s="19">
        <f t="shared" si="39"/>
        <v>1.681919331703674E-2</v>
      </c>
      <c r="U55" s="112">
        <f>U56+U57+U58+U59</f>
        <v>469.45020275849203</v>
      </c>
      <c r="V55" s="19">
        <f t="shared" si="40"/>
        <v>6.0378898639952494E-2</v>
      </c>
      <c r="W55" s="112">
        <f>W56+W57+W58+W59</f>
        <v>428.84099968152515</v>
      </c>
      <c r="X55" s="19">
        <f t="shared" si="41"/>
        <v>6.3128419270432223E-2</v>
      </c>
      <c r="Y55" s="112">
        <f t="shared" si="27"/>
        <v>4132.7781725458153</v>
      </c>
      <c r="Z55" s="19">
        <f t="shared" si="28"/>
        <v>0.14057648132503364</v>
      </c>
      <c r="AA55" s="20"/>
      <c r="AB55" s="540">
        <f t="shared" si="29"/>
        <v>686.96971099447364</v>
      </c>
      <c r="AC55" s="540">
        <f>AC56+AC57+AC58+AC59</f>
        <v>354.16275161858636</v>
      </c>
      <c r="AD55" s="20"/>
      <c r="AE55" s="540">
        <f>AE56+AE57+AE58+AE59</f>
        <v>332.80695937588723</v>
      </c>
      <c r="AF55" s="20"/>
      <c r="AG55" s="540">
        <f>AG56+AG57+AG58+AG59</f>
        <v>333.76179274340575</v>
      </c>
      <c r="AH55" s="20"/>
      <c r="AI55" s="540">
        <f>AI56+AI57+AI58+AI59</f>
        <v>348.47711129667613</v>
      </c>
      <c r="AJ55" s="20"/>
      <c r="AK55" s="540">
        <f>AK56+AK57+AK58+AK59</f>
        <v>342.85438728145823</v>
      </c>
      <c r="AL55" s="20"/>
      <c r="AM55" s="540">
        <f>AM56+AM57+AM58+AM59</f>
        <v>338.07225471174473</v>
      </c>
      <c r="AN55" s="20"/>
      <c r="AO55" s="540">
        <f>AO56+AO57+AO58+AO59</f>
        <v>332.72456003631743</v>
      </c>
      <c r="AP55" s="20"/>
      <c r="AQ55" s="540">
        <f>AQ56+AQ57+AQ58+AQ59</f>
        <v>375.42011528247582</v>
      </c>
      <c r="AR55" s="20"/>
      <c r="AS55" s="540">
        <f>AS56+AS57+AS58+AS59</f>
        <v>422.41247328594818</v>
      </c>
      <c r="AT55" s="20"/>
      <c r="AU55" s="540">
        <f>AU56+AU57+AU58+AU59</f>
        <v>442.71929907376631</v>
      </c>
      <c r="AV55" s="20"/>
      <c r="AW55" s="540">
        <f>AW56+AW57+AW58+AW59</f>
        <v>403.37648012063835</v>
      </c>
      <c r="AX55" s="20"/>
      <c r="AY55" s="540">
        <f>AY56+AY57+AY58+AY59</f>
        <v>391.95663834895123</v>
      </c>
      <c r="AZ55" s="20"/>
      <c r="BA55" s="540">
        <f t="shared" si="30"/>
        <v>4418.7448231758563</v>
      </c>
      <c r="BB55" s="20"/>
      <c r="BC55" s="22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</row>
    <row r="56" spans="1:68" ht="27" customHeight="1">
      <c r="A56" s="597"/>
      <c r="B56" s="17" t="s">
        <v>690</v>
      </c>
      <c r="C56" s="112">
        <v>166.59970000000001</v>
      </c>
      <c r="D56" s="19">
        <f t="shared" si="31"/>
        <v>0.10327785367701448</v>
      </c>
      <c r="E56" s="112">
        <v>162.56229999999999</v>
      </c>
      <c r="F56" s="19">
        <f t="shared" si="32"/>
        <v>7.1770558900395853E-2</v>
      </c>
      <c r="G56" s="112">
        <v>156.3913</v>
      </c>
      <c r="H56" s="19">
        <f t="shared" si="33"/>
        <v>0.12775491455194832</v>
      </c>
      <c r="I56" s="112">
        <f>中口径明细!AB56</f>
        <v>158.5341</v>
      </c>
      <c r="J56" s="19">
        <f t="shared" si="34"/>
        <v>0.12447733690251495</v>
      </c>
      <c r="K56" s="112">
        <f>中口径明细!AD56</f>
        <v>153.93899999999999</v>
      </c>
      <c r="L56" s="19">
        <f t="shared" si="35"/>
        <v>0.10338435999492535</v>
      </c>
      <c r="M56" s="112">
        <f>中口径明细!AF56</f>
        <v>150.49449999999999</v>
      </c>
      <c r="N56" s="19">
        <f t="shared" si="36"/>
        <v>0.11309042174725348</v>
      </c>
      <c r="O56" s="112">
        <f>中口径明细!AH56</f>
        <v>145.77170000000001</v>
      </c>
      <c r="P56" s="19">
        <f t="shared" si="37"/>
        <v>0.11315704670516391</v>
      </c>
      <c r="Q56" s="112">
        <f>中口径明细!AJ56</f>
        <v>146.7911</v>
      </c>
      <c r="R56" s="19">
        <f t="shared" si="38"/>
        <v>-6.1248908827545301E-2</v>
      </c>
      <c r="S56" s="112">
        <f>中口径明细!AL56</f>
        <v>151.28370000000001</v>
      </c>
      <c r="T56" s="19">
        <f t="shared" si="39"/>
        <v>-0.18873947741256691</v>
      </c>
      <c r="U56" s="112">
        <f>中口径明细!AN56</f>
        <v>156.92259999999999</v>
      </c>
      <c r="V56" s="19">
        <f t="shared" si="40"/>
        <v>-0.22621305317305584</v>
      </c>
      <c r="W56" s="112">
        <f>中口径明细!AP56</f>
        <v>149.90790000000001</v>
      </c>
      <c r="X56" s="19">
        <f t="shared" si="41"/>
        <v>-0.13659360064691584</v>
      </c>
      <c r="Y56" s="112">
        <f t="shared" si="27"/>
        <v>1549.29</v>
      </c>
      <c r="Z56" s="19">
        <f t="shared" si="28"/>
        <v>1.0191504673429108E-2</v>
      </c>
      <c r="AA56" s="20"/>
      <c r="AB56" s="540">
        <f t="shared" si="29"/>
        <v>302.6807</v>
      </c>
      <c r="AC56" s="112">
        <v>151.0043</v>
      </c>
      <c r="AD56" s="19"/>
      <c r="AE56" s="112">
        <v>151.6764</v>
      </c>
      <c r="AF56" s="19"/>
      <c r="AG56" s="112">
        <v>138.67490000000001</v>
      </c>
      <c r="AH56" s="19"/>
      <c r="AI56" s="112">
        <v>140.9847</v>
      </c>
      <c r="AJ56" s="19"/>
      <c r="AK56" s="112">
        <v>139.5153</v>
      </c>
      <c r="AL56" s="19"/>
      <c r="AM56" s="112">
        <v>135.20419999999999</v>
      </c>
      <c r="AN56" s="19"/>
      <c r="AO56" s="112">
        <v>130.95339999999999</v>
      </c>
      <c r="AP56" s="19"/>
      <c r="AQ56" s="112">
        <v>156.36850000000001</v>
      </c>
      <c r="AR56" s="19"/>
      <c r="AS56" s="112">
        <v>186.47980000000001</v>
      </c>
      <c r="AT56" s="19"/>
      <c r="AU56" s="112">
        <v>202.79820000000001</v>
      </c>
      <c r="AV56" s="19"/>
      <c r="AW56" s="112">
        <v>173.62379999999999</v>
      </c>
      <c r="AX56" s="19"/>
      <c r="AY56" s="112">
        <v>163.3938</v>
      </c>
      <c r="AZ56" s="19"/>
      <c r="BA56" s="112">
        <f t="shared" si="30"/>
        <v>1870.6773000000001</v>
      </c>
      <c r="BB56" s="19"/>
      <c r="BC56" s="23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18"/>
    </row>
    <row r="57" spans="1:68" ht="27" customHeight="1">
      <c r="A57" s="597"/>
      <c r="B57" s="17" t="s">
        <v>647</v>
      </c>
      <c r="C57" s="112">
        <v>210.96</v>
      </c>
      <c r="D57" s="19">
        <f t="shared" si="31"/>
        <v>0.16855924223120811</v>
      </c>
      <c r="E57" s="112">
        <v>224.46</v>
      </c>
      <c r="F57" s="19">
        <f t="shared" si="32"/>
        <v>0.35707376058041107</v>
      </c>
      <c r="G57" s="112">
        <f>公交!Z45-公交!Z47</f>
        <v>227.7</v>
      </c>
      <c r="H57" s="19">
        <f t="shared" si="33"/>
        <v>0.31504475887958416</v>
      </c>
      <c r="I57" s="112">
        <f>公交!AB45-公交!AB47</f>
        <v>222.65999999999997</v>
      </c>
      <c r="J57" s="19">
        <f t="shared" si="34"/>
        <v>0.19767629498144257</v>
      </c>
      <c r="K57" s="112">
        <f>公交!AD45-公交!AD47</f>
        <v>225.42999999999995</v>
      </c>
      <c r="L57" s="19">
        <f t="shared" si="35"/>
        <v>0.21860641115735957</v>
      </c>
      <c r="M57" s="112">
        <f>公交!AF45-公交!AF47</f>
        <v>226.78000000000003</v>
      </c>
      <c r="N57" s="19">
        <f t="shared" si="36"/>
        <v>0.22915989159891614</v>
      </c>
      <c r="O57" s="112">
        <f>公交!AH45-公交!AH47</f>
        <v>224.32000000000005</v>
      </c>
      <c r="P57" s="19">
        <f t="shared" si="37"/>
        <v>0.22358588337969798</v>
      </c>
      <c r="Q57" s="112">
        <f>公交!AJ45-公交!AJ47</f>
        <v>231.92000000000002</v>
      </c>
      <c r="R57" s="19">
        <f t="shared" si="38"/>
        <v>0.152340256384776</v>
      </c>
      <c r="S57" s="112">
        <f>公交!AL45-公交!AL47</f>
        <v>236.69999999999993</v>
      </c>
      <c r="T57" s="19">
        <f t="shared" si="39"/>
        <v>9.0080132633323817E-2</v>
      </c>
      <c r="U57" s="112">
        <f>公交!AN45-公交!AN47</f>
        <v>251.69000000000005</v>
      </c>
      <c r="V57" s="19">
        <f t="shared" si="40"/>
        <v>0.14378550329470596</v>
      </c>
      <c r="W57" s="112">
        <f>公交!AP45-公交!AP47</f>
        <v>240.85000000000002</v>
      </c>
      <c r="X57" s="19">
        <f t="shared" si="41"/>
        <v>0.13834010776065786</v>
      </c>
      <c r="Y57" s="112">
        <f t="shared" si="27"/>
        <v>2282.62</v>
      </c>
      <c r="Z57" s="19">
        <f t="shared" si="28"/>
        <v>0.20374843112231433</v>
      </c>
      <c r="AA57" s="20"/>
      <c r="AB57" s="540">
        <f t="shared" si="29"/>
        <v>345.93</v>
      </c>
      <c r="AC57" s="112">
        <v>180.53</v>
      </c>
      <c r="AD57" s="19"/>
      <c r="AE57" s="112">
        <v>165.4</v>
      </c>
      <c r="AF57" s="19"/>
      <c r="AG57" s="112">
        <v>173.15</v>
      </c>
      <c r="AH57" s="19"/>
      <c r="AI57" s="112">
        <v>185.91</v>
      </c>
      <c r="AJ57" s="19"/>
      <c r="AK57" s="112">
        <v>184.99</v>
      </c>
      <c r="AL57" s="19"/>
      <c r="AM57" s="112">
        <v>184.5</v>
      </c>
      <c r="AN57" s="19"/>
      <c r="AO57" s="112">
        <v>183.33</v>
      </c>
      <c r="AP57" s="19"/>
      <c r="AQ57" s="112">
        <v>201.26</v>
      </c>
      <c r="AR57" s="19"/>
      <c r="AS57" s="112">
        <v>217.14</v>
      </c>
      <c r="AT57" s="19"/>
      <c r="AU57" s="112">
        <v>220.05</v>
      </c>
      <c r="AV57" s="19"/>
      <c r="AW57" s="112">
        <v>211.58</v>
      </c>
      <c r="AX57" s="19"/>
      <c r="AY57" s="112">
        <v>209.87</v>
      </c>
      <c r="AZ57" s="19"/>
      <c r="BA57" s="112">
        <f t="shared" si="30"/>
        <v>2317.71</v>
      </c>
      <c r="BB57" s="19"/>
      <c r="BC57" s="23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18"/>
    </row>
    <row r="58" spans="1:68" ht="27" customHeight="1">
      <c r="A58" s="597"/>
      <c r="B58" s="17" t="s">
        <v>648</v>
      </c>
      <c r="C58" s="112">
        <v>18.010000000000002</v>
      </c>
      <c r="D58" s="19">
        <f t="shared" si="31"/>
        <v>0.1049079754601161</v>
      </c>
      <c r="E58" s="112">
        <v>17.82</v>
      </c>
      <c r="F58" s="19">
        <f t="shared" si="32"/>
        <v>0.5783879539415413</v>
      </c>
      <c r="G58" s="112">
        <f>出租!Z45-出租!Z47</f>
        <v>12.5</v>
      </c>
      <c r="H58" s="19">
        <f t="shared" si="33"/>
        <v>-0.22311995027967202</v>
      </c>
      <c r="I58" s="112">
        <f>出租!AB45-出租!AB47</f>
        <v>12.319999999999993</v>
      </c>
      <c r="J58" s="19">
        <f t="shared" si="34"/>
        <v>-0.19582245430809442</v>
      </c>
      <c r="K58" s="112">
        <f>出租!AD45-出租!AD47</f>
        <v>11.150000000000034</v>
      </c>
      <c r="L58" s="19">
        <f t="shared" si="35"/>
        <v>-5.1063829787231119E-2</v>
      </c>
      <c r="M58" s="112">
        <f>出租!AF45-出租!AF47</f>
        <v>12.029999999999973</v>
      </c>
      <c r="N58" s="19">
        <f t="shared" si="36"/>
        <v>-7.7453987730063401E-2</v>
      </c>
      <c r="O58" s="112">
        <f>出租!AH45-出租!AH47</f>
        <v>29.04000000000002</v>
      </c>
      <c r="P58" s="19">
        <f t="shared" si="37"/>
        <v>1.2184873949579846</v>
      </c>
      <c r="Q58" s="112">
        <f>出租!AJ45-出租!AJ47</f>
        <v>29.310000000000002</v>
      </c>
      <c r="R58" s="19">
        <f t="shared" si="38"/>
        <v>1.1840536512667663</v>
      </c>
      <c r="S58" s="112">
        <f>出租!AL45-出租!AL47</f>
        <v>29.859999999999957</v>
      </c>
      <c r="T58" s="19">
        <f t="shared" si="39"/>
        <v>1.2085798816568016</v>
      </c>
      <c r="U58" s="112">
        <f>出租!AN45-出租!AN47</f>
        <v>44.849999999999966</v>
      </c>
      <c r="V58" s="19">
        <f t="shared" si="40"/>
        <v>2.1562280084447547</v>
      </c>
      <c r="W58" s="112">
        <f>出租!AP45-出租!AP47</f>
        <v>27.599999999999966</v>
      </c>
      <c r="X58" s="19">
        <f t="shared" si="41"/>
        <v>1.1279876638396273</v>
      </c>
      <c r="Y58" s="112">
        <f t="shared" si="27"/>
        <v>216.88999999999993</v>
      </c>
      <c r="Z58" s="19">
        <f t="shared" si="28"/>
        <v>0.57132507425921841</v>
      </c>
      <c r="AA58" s="20"/>
      <c r="AB58" s="540">
        <f t="shared" si="29"/>
        <v>27.590000000000099</v>
      </c>
      <c r="AC58" s="112">
        <v>16.3000000000001</v>
      </c>
      <c r="AD58" s="19"/>
      <c r="AE58" s="112">
        <v>11.29</v>
      </c>
      <c r="AF58" s="19"/>
      <c r="AG58" s="112">
        <v>16.0899999999999</v>
      </c>
      <c r="AH58" s="19"/>
      <c r="AI58" s="112">
        <v>15.32</v>
      </c>
      <c r="AJ58" s="19"/>
      <c r="AK58" s="112">
        <v>11.75</v>
      </c>
      <c r="AL58" s="19"/>
      <c r="AM58" s="112">
        <v>13.04</v>
      </c>
      <c r="AN58" s="19"/>
      <c r="AO58" s="112">
        <v>13.09</v>
      </c>
      <c r="AP58" s="19"/>
      <c r="AQ58" s="112">
        <v>13.42</v>
      </c>
      <c r="AR58" s="19"/>
      <c r="AS58" s="112">
        <v>13.52</v>
      </c>
      <c r="AT58" s="19"/>
      <c r="AU58" s="112">
        <v>14.21</v>
      </c>
      <c r="AV58" s="19"/>
      <c r="AW58" s="112">
        <v>12.97</v>
      </c>
      <c r="AX58" s="19"/>
      <c r="AY58" s="112">
        <v>12.99</v>
      </c>
      <c r="AZ58" s="19"/>
      <c r="BA58" s="112">
        <f t="shared" si="30"/>
        <v>163.99</v>
      </c>
      <c r="BB58" s="19"/>
      <c r="BC58" s="23"/>
      <c r="BD58" s="27"/>
      <c r="BE58" s="27"/>
      <c r="BF58" s="27"/>
      <c r="BG58" s="27"/>
      <c r="BH58" s="27"/>
      <c r="BI58" s="27"/>
      <c r="BJ58" s="108"/>
      <c r="BK58" s="27"/>
      <c r="BL58" s="108"/>
      <c r="BM58" s="108"/>
      <c r="BN58" s="108"/>
      <c r="BO58" s="108"/>
      <c r="BP58" s="18"/>
    </row>
    <row r="59" spans="1:68" ht="27" customHeight="1">
      <c r="A59" s="598"/>
      <c r="B59" s="17" t="s">
        <v>691</v>
      </c>
      <c r="C59" s="112">
        <v>3.3946340594009698</v>
      </c>
      <c r="D59" s="19">
        <f t="shared" si="31"/>
        <v>-0.46359168656181593</v>
      </c>
      <c r="E59" s="112">
        <v>4.7023490310162597</v>
      </c>
      <c r="F59" s="19">
        <f t="shared" si="32"/>
        <v>5.8954206659325603E-2</v>
      </c>
      <c r="G59" s="112">
        <v>5.2030891467139799</v>
      </c>
      <c r="H59" s="19">
        <f t="shared" si="33"/>
        <v>-0.11011038254770611</v>
      </c>
      <c r="I59" s="112">
        <f>网约车!AB45-网约车!AB47</f>
        <v>6.5853312519176015</v>
      </c>
      <c r="J59" s="19">
        <f t="shared" si="34"/>
        <v>5.1564795083467008E-2</v>
      </c>
      <c r="K59" s="112">
        <f>网约车!AD45-网约车!AD47</f>
        <v>6.054926587450808</v>
      </c>
      <c r="L59" s="19">
        <f t="shared" si="35"/>
        <v>-8.2459993450360702E-2</v>
      </c>
      <c r="M59" s="112">
        <f>网约车!AF45-网约车!AF47</f>
        <v>5.949534765620399</v>
      </c>
      <c r="N59" s="19">
        <f t="shared" si="36"/>
        <v>0.11664295648198997</v>
      </c>
      <c r="O59" s="112">
        <f>网约车!AH45-网约车!AH47</f>
        <v>11.613915371880111</v>
      </c>
      <c r="P59" s="19">
        <f t="shared" si="37"/>
        <v>1.1703547068408477</v>
      </c>
      <c r="Q59" s="112">
        <f>网约车!AJ45-网约车!AJ47</f>
        <v>12.813379239651709</v>
      </c>
      <c r="R59" s="19">
        <f t="shared" si="38"/>
        <v>1.9310399959062892</v>
      </c>
      <c r="S59" s="112">
        <f>网约车!AL45-网约车!AL47</f>
        <v>11.673410333672294</v>
      </c>
      <c r="T59" s="19">
        <f t="shared" si="39"/>
        <v>1.2139453177920645</v>
      </c>
      <c r="U59" s="112">
        <f>网约车!AN45-网约车!AN47</f>
        <v>15.987602758492002</v>
      </c>
      <c r="V59" s="19">
        <f t="shared" si="40"/>
        <v>1.8241164039292395</v>
      </c>
      <c r="W59" s="112">
        <f>网约车!AP45-网约车!AP47</f>
        <v>10.483099681525104</v>
      </c>
      <c r="X59" s="19">
        <f t="shared" si="41"/>
        <v>1.0149421910334451</v>
      </c>
      <c r="Y59" s="112">
        <f t="shared" si="27"/>
        <v>83.978172545816136</v>
      </c>
      <c r="Z59" s="19">
        <f t="shared" si="28"/>
        <v>0.51415681763714893</v>
      </c>
      <c r="AA59" s="20"/>
      <c r="AB59" s="540">
        <f t="shared" si="29"/>
        <v>10.769010994473401</v>
      </c>
      <c r="AC59" s="112">
        <v>6.3284516185862003</v>
      </c>
      <c r="AD59" s="19"/>
      <c r="AE59" s="112">
        <v>4.4405593758872</v>
      </c>
      <c r="AF59" s="19"/>
      <c r="AG59" s="112">
        <v>5.8468927434057996</v>
      </c>
      <c r="AH59" s="19"/>
      <c r="AI59" s="112">
        <v>6.2624112966761096</v>
      </c>
      <c r="AJ59" s="19"/>
      <c r="AK59" s="112">
        <v>6.5990872814582104</v>
      </c>
      <c r="AL59" s="19"/>
      <c r="AM59" s="112">
        <v>5.3280547117447004</v>
      </c>
      <c r="AN59" s="19"/>
      <c r="AO59" s="112">
        <v>5.3511600363173999</v>
      </c>
      <c r="AP59" s="19"/>
      <c r="AQ59" s="112">
        <v>4.3716152824757897</v>
      </c>
      <c r="AR59" s="19"/>
      <c r="AS59" s="112">
        <v>5.2726732859481897</v>
      </c>
      <c r="AT59" s="19"/>
      <c r="AU59" s="112">
        <v>5.6610990737662901</v>
      </c>
      <c r="AV59" s="19"/>
      <c r="AW59" s="112">
        <v>5.20268012063831</v>
      </c>
      <c r="AX59" s="19"/>
      <c r="AY59" s="112">
        <v>5.7028383489512304</v>
      </c>
      <c r="AZ59" s="19"/>
      <c r="BA59" s="112">
        <f t="shared" si="30"/>
        <v>66.367523175855425</v>
      </c>
      <c r="BB59" s="19"/>
      <c r="BC59" s="23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18"/>
    </row>
    <row r="60" spans="1:68" s="13" customFormat="1" ht="27" customHeight="1">
      <c r="A60" s="716" t="s">
        <v>103</v>
      </c>
      <c r="B60" s="17" t="s">
        <v>689</v>
      </c>
      <c r="C60" s="112">
        <f>C61+C62+C63+C64</f>
        <v>281.36023581476599</v>
      </c>
      <c r="D60" s="19">
        <f t="shared" si="31"/>
        <v>-0.10112837995230883</v>
      </c>
      <c r="E60" s="112">
        <f>E61+E62+E63+E64</f>
        <v>258.08606952927227</v>
      </c>
      <c r="F60" s="19">
        <f t="shared" si="32"/>
        <v>0.1390491183615985</v>
      </c>
      <c r="G60" s="112">
        <f>G61+G62+G63+G64</f>
        <v>264.32122172481388</v>
      </c>
      <c r="H60" s="19">
        <f t="shared" si="33"/>
        <v>0.16976216815712131</v>
      </c>
      <c r="I60" s="112">
        <f>I61+I62+I63+I64</f>
        <v>269.9001193751966</v>
      </c>
      <c r="J60" s="19">
        <f t="shared" si="34"/>
        <v>0.12163717106835836</v>
      </c>
      <c r="K60" s="112">
        <f>K61+K62+K63+K64</f>
        <v>276.95465035194042</v>
      </c>
      <c r="L60" s="19">
        <f t="shared" si="35"/>
        <v>0.11603390002585923</v>
      </c>
      <c r="M60" s="112">
        <f>M61+M62+M63+M64</f>
        <v>263.01851008799275</v>
      </c>
      <c r="N60" s="19">
        <f t="shared" si="36"/>
        <v>5.9487571927137939E-2</v>
      </c>
      <c r="O60" s="112">
        <f>O61+O62+O63+O64</f>
        <v>250.32737261193202</v>
      </c>
      <c r="P60" s="19">
        <f t="shared" si="37"/>
        <v>5.0536438594460442E-2</v>
      </c>
      <c r="Q60" s="112">
        <f>Q61+Q62+Q63+Q64</f>
        <v>256.63864600990075</v>
      </c>
      <c r="R60" s="19">
        <f t="shared" si="38"/>
        <v>1.3231799010773981E-2</v>
      </c>
      <c r="S60" s="112">
        <f>S61+S62+S63+S64</f>
        <v>261.82775151672865</v>
      </c>
      <c r="T60" s="19">
        <f t="shared" si="39"/>
        <v>2.7283230960134741E-2</v>
      </c>
      <c r="U60" s="112">
        <f>U61+U62+U63+U64</f>
        <v>284.11807266429599</v>
      </c>
      <c r="V60" s="19">
        <f t="shared" si="40"/>
        <v>4.8872497125879821E-2</v>
      </c>
      <c r="W60" s="112">
        <f>W61+W62+W63+W64</f>
        <v>289.37302554586694</v>
      </c>
      <c r="X60" s="19">
        <f t="shared" si="41"/>
        <v>0.11506639840684718</v>
      </c>
      <c r="Y60" s="112">
        <f t="shared" si="27"/>
        <v>2666.5526496868397</v>
      </c>
      <c r="Z60" s="19">
        <f t="shared" si="28"/>
        <v>5.8187904607659435E-2</v>
      </c>
      <c r="AA60" s="20"/>
      <c r="AB60" s="540">
        <f t="shared" si="29"/>
        <v>539.59520961900466</v>
      </c>
      <c r="AC60" s="540">
        <f>AC61+AC62+AC63+AC64</f>
        <v>313.01492842752998</v>
      </c>
      <c r="AD60" s="20"/>
      <c r="AE60" s="540">
        <f>AE61+AE62+AE63+AE64</f>
        <v>226.58028119147463</v>
      </c>
      <c r="AF60" s="20"/>
      <c r="AG60" s="540">
        <f>AG61+AG62+AG63+AG64</f>
        <v>225.96150646693721</v>
      </c>
      <c r="AH60" s="20"/>
      <c r="AI60" s="540">
        <f>AI61+AI62+AI63+AI64</f>
        <v>240.63050542281599</v>
      </c>
      <c r="AJ60" s="20"/>
      <c r="AK60" s="540">
        <f>AK61+AK62+AK63+AK64</f>
        <v>248.15971122877468</v>
      </c>
      <c r="AL60" s="20"/>
      <c r="AM60" s="540">
        <f>AM61+AM62+AM63+AM64</f>
        <v>248.250679910836</v>
      </c>
      <c r="AN60" s="20"/>
      <c r="AO60" s="540">
        <f>AO61+AO62+AO63+AO64</f>
        <v>238.28528303773203</v>
      </c>
      <c r="AP60" s="20"/>
      <c r="AQ60" s="540">
        <f>AQ61+AQ62+AQ63+AQ64</f>
        <v>253.28720067852097</v>
      </c>
      <c r="AR60" s="20"/>
      <c r="AS60" s="540">
        <f>AS61+AS62+AS63+AS64</f>
        <v>254.8739662303407</v>
      </c>
      <c r="AT60" s="20"/>
      <c r="AU60" s="540">
        <f>AU61+AU62+AU63+AU64</f>
        <v>270.87951437647212</v>
      </c>
      <c r="AV60" s="20"/>
      <c r="AW60" s="540">
        <f>AW61+AW62+AW63+AW64</f>
        <v>259.511923199649</v>
      </c>
      <c r="AX60" s="20"/>
      <c r="AY60" s="540">
        <f>AY61+AY62+AY63+AY64</f>
        <v>195.95210312648734</v>
      </c>
      <c r="AZ60" s="20"/>
      <c r="BA60" s="540">
        <f t="shared" si="30"/>
        <v>2975.3876032975704</v>
      </c>
      <c r="BB60" s="20"/>
      <c r="BC60" s="22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</row>
    <row r="61" spans="1:68" ht="27" customHeight="1">
      <c r="A61" s="597"/>
      <c r="B61" s="17" t="s">
        <v>690</v>
      </c>
      <c r="C61" s="112">
        <v>59.089100000000002</v>
      </c>
      <c r="D61" s="19">
        <f t="shared" si="31"/>
        <v>0.11612905663085971</v>
      </c>
      <c r="E61" s="112">
        <v>65.031599999999997</v>
      </c>
      <c r="F61" s="19">
        <f t="shared" si="32"/>
        <v>0.31501032287026343</v>
      </c>
      <c r="G61" s="112">
        <v>65.318700000000007</v>
      </c>
      <c r="H61" s="19">
        <f t="shared" si="33"/>
        <v>0.24766630947401014</v>
      </c>
      <c r="I61" s="112">
        <f>中口径明细!AB61</f>
        <v>60.188200000000002</v>
      </c>
      <c r="J61" s="19">
        <f t="shared" si="34"/>
        <v>0.23680906458765305</v>
      </c>
      <c r="K61" s="112">
        <f>中口径明细!AD61</f>
        <v>57.1571</v>
      </c>
      <c r="L61" s="19">
        <f t="shared" si="35"/>
        <v>8.7261127111002867E-2</v>
      </c>
      <c r="M61" s="112">
        <f>中口径明细!AF61</f>
        <v>59.0458</v>
      </c>
      <c r="N61" s="19">
        <f t="shared" si="36"/>
        <v>0.13754373256477037</v>
      </c>
      <c r="O61" s="112">
        <f>中口径明细!AH61</f>
        <v>53.502499999999998</v>
      </c>
      <c r="P61" s="19">
        <f t="shared" si="37"/>
        <v>0.10286236096338253</v>
      </c>
      <c r="Q61" s="112">
        <f>中口径明细!AJ61</f>
        <v>53.6282</v>
      </c>
      <c r="R61" s="19">
        <f t="shared" si="38"/>
        <v>1.5220296757925356E-2</v>
      </c>
      <c r="S61" s="112">
        <f>中口径明细!AL61</f>
        <v>53.3324</v>
      </c>
      <c r="T61" s="19">
        <f t="shared" si="39"/>
        <v>-4.2836221625579762E-2</v>
      </c>
      <c r="U61" s="112">
        <f>中口径明细!AN61</f>
        <v>52.671199999999999</v>
      </c>
      <c r="V61" s="19">
        <f t="shared" si="40"/>
        <v>-0.13173806682184142</v>
      </c>
      <c r="W61" s="112">
        <f>中口径明细!AP61</f>
        <v>48.951999999999998</v>
      </c>
      <c r="X61" s="19">
        <f t="shared" si="41"/>
        <v>-0.18443509234916411</v>
      </c>
      <c r="Y61" s="112">
        <f t="shared" si="27"/>
        <v>578.96479999999997</v>
      </c>
      <c r="Z61" s="19">
        <f t="shared" si="28"/>
        <v>0.10151862802175016</v>
      </c>
      <c r="AA61" s="20"/>
      <c r="AB61" s="540">
        <f t="shared" si="29"/>
        <v>102.39439999999999</v>
      </c>
      <c r="AC61" s="112">
        <v>52.941099999999999</v>
      </c>
      <c r="AD61" s="19"/>
      <c r="AE61" s="112">
        <v>49.453299999999999</v>
      </c>
      <c r="AF61" s="19"/>
      <c r="AG61" s="112">
        <v>52.352699999999999</v>
      </c>
      <c r="AH61" s="19"/>
      <c r="AI61" s="112">
        <v>48.664099999999998</v>
      </c>
      <c r="AJ61" s="19"/>
      <c r="AK61" s="112">
        <v>52.569800000000001</v>
      </c>
      <c r="AL61" s="19"/>
      <c r="AM61" s="112">
        <v>51.906399999999998</v>
      </c>
      <c r="AN61" s="19"/>
      <c r="AO61" s="112">
        <v>48.5124</v>
      </c>
      <c r="AP61" s="19"/>
      <c r="AQ61" s="112">
        <v>52.824199999999998</v>
      </c>
      <c r="AR61" s="19"/>
      <c r="AS61" s="112">
        <v>55.719200000000001</v>
      </c>
      <c r="AT61" s="19"/>
      <c r="AU61" s="112">
        <v>60.662799999999997</v>
      </c>
      <c r="AV61" s="19"/>
      <c r="AW61" s="112">
        <v>60.022199999999998</v>
      </c>
      <c r="AX61" s="19"/>
      <c r="AY61" s="112">
        <v>57.431399999999996</v>
      </c>
      <c r="AZ61" s="19"/>
      <c r="BA61" s="112">
        <f t="shared" si="30"/>
        <v>643.05960000000005</v>
      </c>
      <c r="BB61" s="19"/>
      <c r="BC61" s="23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18"/>
    </row>
    <row r="62" spans="1:68" ht="27" customHeight="1">
      <c r="A62" s="597"/>
      <c r="B62" s="17" t="s">
        <v>647</v>
      </c>
      <c r="C62" s="112">
        <v>144.69999999999999</v>
      </c>
      <c r="D62" s="19">
        <f t="shared" si="31"/>
        <v>-9.2049946664993554E-2</v>
      </c>
      <c r="E62" s="112">
        <v>130.01</v>
      </c>
      <c r="F62" s="19">
        <f t="shared" si="32"/>
        <v>5.0246385006866401E-2</v>
      </c>
      <c r="G62" s="112">
        <f>公交!Z49-公交!Z51</f>
        <v>133.31999999999994</v>
      </c>
      <c r="H62" s="19">
        <f t="shared" si="33"/>
        <v>0.10355103054382853</v>
      </c>
      <c r="I62" s="112">
        <f>公交!AB49-公交!AB51</f>
        <v>140.59999999999991</v>
      </c>
      <c r="J62" s="19">
        <f t="shared" si="34"/>
        <v>4.333630157316648E-2</v>
      </c>
      <c r="K62" s="112">
        <f>公交!AD49-公交!AD51</f>
        <v>144.08999999999992</v>
      </c>
      <c r="L62" s="19">
        <f t="shared" si="35"/>
        <v>4.3223284100781356E-2</v>
      </c>
      <c r="M62" s="112">
        <f>公交!AF49-公交!AF51</f>
        <v>132.70000000000005</v>
      </c>
      <c r="N62" s="19">
        <f t="shared" si="36"/>
        <v>2.2027110289587482E-2</v>
      </c>
      <c r="O62" s="112">
        <f>公交!AH49-公交!AH51</f>
        <v>128.36000000000001</v>
      </c>
      <c r="P62" s="19">
        <f t="shared" si="37"/>
        <v>1.5185068016450698E-2</v>
      </c>
      <c r="Q62" s="112">
        <f>公交!AJ49-公交!AJ51</f>
        <v>133.53999999999996</v>
      </c>
      <c r="R62" s="19">
        <f t="shared" si="38"/>
        <v>-2.2186424544190064E-2</v>
      </c>
      <c r="S62" s="112">
        <f>公交!AL49-公交!AL51</f>
        <v>141.73000000000002</v>
      </c>
      <c r="T62" s="19">
        <f t="shared" si="39"/>
        <v>7.1439371031146282E-2</v>
      </c>
      <c r="U62" s="112">
        <f>公交!AN49-公交!AN51</f>
        <v>157.77999999999997</v>
      </c>
      <c r="V62" s="19">
        <f t="shared" si="40"/>
        <v>0.14316765686132427</v>
      </c>
      <c r="W62" s="112">
        <f>公交!AP49-公交!AP51</f>
        <v>160.29999999999995</v>
      </c>
      <c r="X62" s="19">
        <f t="shared" si="41"/>
        <v>0.23488175025036551</v>
      </c>
      <c r="Y62" s="112">
        <f t="shared" si="27"/>
        <v>1386.8299999999997</v>
      </c>
      <c r="Z62" s="19">
        <f t="shared" si="28"/>
        <v>3.4947761194029647E-2</v>
      </c>
      <c r="AA62" s="20"/>
      <c r="AB62" s="540">
        <f t="shared" si="29"/>
        <v>283.16000000000003</v>
      </c>
      <c r="AC62" s="112">
        <v>159.37</v>
      </c>
      <c r="AD62" s="19"/>
      <c r="AE62" s="112">
        <v>123.79</v>
      </c>
      <c r="AF62" s="19"/>
      <c r="AG62" s="112">
        <v>120.81</v>
      </c>
      <c r="AH62" s="19"/>
      <c r="AI62" s="112">
        <v>134.76</v>
      </c>
      <c r="AJ62" s="19"/>
      <c r="AK62" s="112">
        <v>138.12</v>
      </c>
      <c r="AL62" s="19"/>
      <c r="AM62" s="112">
        <v>129.84</v>
      </c>
      <c r="AN62" s="19"/>
      <c r="AO62" s="112">
        <v>126.44</v>
      </c>
      <c r="AP62" s="19"/>
      <c r="AQ62" s="112">
        <v>136.57</v>
      </c>
      <c r="AR62" s="19"/>
      <c r="AS62" s="112">
        <v>132.28</v>
      </c>
      <c r="AT62" s="19"/>
      <c r="AU62" s="112">
        <v>138.02000000000001</v>
      </c>
      <c r="AV62" s="19"/>
      <c r="AW62" s="112">
        <v>129.81</v>
      </c>
      <c r="AX62" s="19"/>
      <c r="AY62" s="112">
        <v>120.17</v>
      </c>
      <c r="AZ62" s="19"/>
      <c r="BA62" s="112">
        <f t="shared" si="30"/>
        <v>1589.98</v>
      </c>
      <c r="BB62" s="19"/>
      <c r="BC62" s="23"/>
      <c r="BD62" s="27"/>
      <c r="BE62" s="27"/>
      <c r="BF62" s="27"/>
      <c r="BG62" s="27"/>
      <c r="BH62" s="27"/>
      <c r="BI62" s="27"/>
      <c r="BJ62" s="108"/>
      <c r="BK62" s="27"/>
      <c r="BL62" s="108"/>
      <c r="BM62" s="108"/>
      <c r="BN62" s="108"/>
      <c r="BO62" s="108"/>
      <c r="BP62" s="18"/>
    </row>
    <row r="63" spans="1:68" ht="27" customHeight="1">
      <c r="A63" s="597"/>
      <c r="B63" s="17" t="s">
        <v>648</v>
      </c>
      <c r="C63" s="112">
        <v>44.66</v>
      </c>
      <c r="D63" s="19">
        <f t="shared" si="31"/>
        <v>-0.330936329588015</v>
      </c>
      <c r="E63" s="112">
        <v>42.32</v>
      </c>
      <c r="F63" s="19">
        <f t="shared" si="32"/>
        <v>0.15376226826608508</v>
      </c>
      <c r="G63" s="112">
        <f>出租!Z49-出租!Z51</f>
        <v>42.210000000000008</v>
      </c>
      <c r="H63" s="19">
        <f t="shared" si="33"/>
        <v>0.25438335809806856</v>
      </c>
      <c r="I63" s="112">
        <f>出租!AB49-出租!AB51</f>
        <v>44.419999999999987</v>
      </c>
      <c r="J63" s="19">
        <f t="shared" si="34"/>
        <v>0.25728842343617297</v>
      </c>
      <c r="K63" s="112">
        <f>出租!AD49-出租!AD51</f>
        <v>47.349999999999994</v>
      </c>
      <c r="L63" s="19">
        <f t="shared" si="35"/>
        <v>0.33606094808126397</v>
      </c>
      <c r="M63" s="112">
        <f>出租!AF49-出租!AF51</f>
        <v>45.200000000000017</v>
      </c>
      <c r="N63" s="19">
        <f t="shared" si="36"/>
        <v>0.18947368421052668</v>
      </c>
      <c r="O63" s="112">
        <f>出租!AH49-出租!AH51</f>
        <v>43.210000000000008</v>
      </c>
      <c r="P63" s="19">
        <f t="shared" si="37"/>
        <v>0.17899045020463866</v>
      </c>
      <c r="Q63" s="112">
        <f>出租!AJ49-出租!AJ51</f>
        <v>43.69</v>
      </c>
      <c r="R63" s="19">
        <f t="shared" si="38"/>
        <v>0.16351531291611199</v>
      </c>
      <c r="S63" s="112">
        <f>出租!AL49-出租!AL51</f>
        <v>42.800000000000011</v>
      </c>
      <c r="T63" s="19">
        <f t="shared" si="39"/>
        <v>0.10480123902942728</v>
      </c>
      <c r="U63" s="112">
        <f>出租!AN49-出租!AN51</f>
        <v>41.490000000000009</v>
      </c>
      <c r="V63" s="19">
        <f t="shared" si="40"/>
        <v>-2.0306965761511031E-2</v>
      </c>
      <c r="W63" s="112">
        <f>出租!AP49-出租!AP51</f>
        <v>44.509999999999991</v>
      </c>
      <c r="X63" s="19">
        <f t="shared" si="41"/>
        <v>0.10173267326732649</v>
      </c>
      <c r="Y63" s="112">
        <f t="shared" si="27"/>
        <v>437.35</v>
      </c>
      <c r="Z63" s="19">
        <f t="shared" si="28"/>
        <v>9.0267736949693367E-2</v>
      </c>
      <c r="AA63" s="20"/>
      <c r="AB63" s="540">
        <f t="shared" si="29"/>
        <v>103.43</v>
      </c>
      <c r="AC63" s="112">
        <v>66.75</v>
      </c>
      <c r="AD63" s="19"/>
      <c r="AE63" s="112">
        <v>36.68</v>
      </c>
      <c r="AF63" s="19"/>
      <c r="AG63" s="112">
        <v>33.65</v>
      </c>
      <c r="AH63" s="19"/>
      <c r="AI63" s="112">
        <v>35.33</v>
      </c>
      <c r="AJ63" s="19"/>
      <c r="AK63" s="112">
        <v>35.44</v>
      </c>
      <c r="AL63" s="19"/>
      <c r="AM63" s="112">
        <v>38</v>
      </c>
      <c r="AN63" s="19"/>
      <c r="AO63" s="112">
        <v>36.65</v>
      </c>
      <c r="AP63" s="19"/>
      <c r="AQ63" s="112">
        <v>37.549999999999997</v>
      </c>
      <c r="AR63" s="19"/>
      <c r="AS63" s="112">
        <v>38.74</v>
      </c>
      <c r="AT63" s="19"/>
      <c r="AU63" s="112">
        <v>42.35</v>
      </c>
      <c r="AV63" s="19"/>
      <c r="AW63" s="112">
        <v>40.4</v>
      </c>
      <c r="AX63" s="19"/>
      <c r="AY63" s="112">
        <v>9.2100000000000097</v>
      </c>
      <c r="AZ63" s="19"/>
      <c r="BA63" s="112">
        <f t="shared" si="30"/>
        <v>450.75000000000006</v>
      </c>
      <c r="BB63" s="19"/>
      <c r="BC63" s="23"/>
      <c r="BD63" s="27"/>
      <c r="BE63" s="27"/>
      <c r="BF63" s="27"/>
      <c r="BG63" s="27"/>
      <c r="BH63" s="27"/>
      <c r="BI63" s="27"/>
      <c r="BJ63" s="108"/>
      <c r="BK63" s="27"/>
      <c r="BL63" s="108"/>
      <c r="BM63" s="108"/>
      <c r="BN63" s="108"/>
      <c r="BO63" s="108"/>
      <c r="BP63" s="18"/>
    </row>
    <row r="64" spans="1:68" ht="27" customHeight="1">
      <c r="A64" s="598"/>
      <c r="B64" s="17" t="s">
        <v>691</v>
      </c>
      <c r="C64" s="112">
        <v>32.911135814765998</v>
      </c>
      <c r="D64" s="19">
        <f t="shared" si="31"/>
        <v>-3.0709132402830241E-2</v>
      </c>
      <c r="E64" s="112">
        <v>20.724469529272302</v>
      </c>
      <c r="F64" s="19">
        <f t="shared" si="32"/>
        <v>0.24419120674036243</v>
      </c>
      <c r="G64" s="112">
        <v>23.472521724813902</v>
      </c>
      <c r="H64" s="19">
        <f t="shared" si="33"/>
        <v>0.22579554842450023</v>
      </c>
      <c r="I64" s="112">
        <f>网约车!AB49-网约车!AB51</f>
        <v>24.691919375196704</v>
      </c>
      <c r="J64" s="19">
        <f t="shared" si="34"/>
        <v>0.12870094048651448</v>
      </c>
      <c r="K64" s="112">
        <f>网约车!AD49-网约车!AD51</f>
        <v>28.357550351940489</v>
      </c>
      <c r="L64" s="19">
        <f t="shared" si="35"/>
        <v>0.28722944261803685</v>
      </c>
      <c r="M64" s="112">
        <f>网约车!AF49-网约车!AF51</f>
        <v>26.072710087992704</v>
      </c>
      <c r="N64" s="19">
        <f t="shared" si="36"/>
        <v>-8.5305428884696277E-2</v>
      </c>
      <c r="O64" s="112">
        <f>网约车!AH49-网约车!AH51</f>
        <v>25.254872611932001</v>
      </c>
      <c r="P64" s="19">
        <f t="shared" si="37"/>
        <v>-5.3517846020636695E-2</v>
      </c>
      <c r="Q64" s="112">
        <f>网约车!AJ49-网约车!AJ51</f>
        <v>25.7804460099008</v>
      </c>
      <c r="R64" s="19">
        <f t="shared" si="38"/>
        <v>-2.1354995791306508E-2</v>
      </c>
      <c r="S64" s="112">
        <f>网约车!AL49-网约车!AL51</f>
        <v>23.965351516728603</v>
      </c>
      <c r="T64" s="19">
        <f t="shared" si="39"/>
        <v>-0.14819439690654956</v>
      </c>
      <c r="U64" s="112">
        <f>网约车!AN49-网约车!AN51</f>
        <v>32.176872664295999</v>
      </c>
      <c r="V64" s="19">
        <f t="shared" si="40"/>
        <v>7.8070847545642863E-2</v>
      </c>
      <c r="W64" s="112">
        <f>网约车!AP49-网约车!AP51</f>
        <v>35.611025545866994</v>
      </c>
      <c r="X64" s="19">
        <f t="shared" si="41"/>
        <v>0.21623504781950587</v>
      </c>
      <c r="Y64" s="112">
        <f t="shared" si="27"/>
        <v>263.40784968683948</v>
      </c>
      <c r="Z64" s="19">
        <f t="shared" si="28"/>
        <v>4.0407499107077083E-2</v>
      </c>
      <c r="AA64" s="20"/>
      <c r="AB64" s="540">
        <f t="shared" si="29"/>
        <v>50.610809619004598</v>
      </c>
      <c r="AC64" s="112">
        <v>33.953828427529999</v>
      </c>
      <c r="AD64" s="19"/>
      <c r="AE64" s="112">
        <v>16.6569811914746</v>
      </c>
      <c r="AF64" s="19"/>
      <c r="AG64" s="112">
        <v>19.148806466937199</v>
      </c>
      <c r="AH64" s="19"/>
      <c r="AI64" s="112">
        <v>21.876405422815999</v>
      </c>
      <c r="AJ64" s="19"/>
      <c r="AK64" s="112">
        <v>22.029911228774701</v>
      </c>
      <c r="AL64" s="19"/>
      <c r="AM64" s="112">
        <v>28.504279910836001</v>
      </c>
      <c r="AN64" s="19"/>
      <c r="AO64" s="112">
        <v>26.682883037732001</v>
      </c>
      <c r="AP64" s="19"/>
      <c r="AQ64" s="112">
        <v>26.343000678521001</v>
      </c>
      <c r="AR64" s="19"/>
      <c r="AS64" s="112">
        <v>28.134766230340698</v>
      </c>
      <c r="AT64" s="19"/>
      <c r="AU64" s="112">
        <v>29.8467143764721</v>
      </c>
      <c r="AV64" s="19"/>
      <c r="AW64" s="112">
        <v>29.279723199648998</v>
      </c>
      <c r="AX64" s="19"/>
      <c r="AY64" s="112">
        <v>9.1407031264873204</v>
      </c>
      <c r="AZ64" s="19"/>
      <c r="BA64" s="112">
        <f t="shared" si="30"/>
        <v>291.59800329757064</v>
      </c>
      <c r="BB64" s="19"/>
      <c r="BC64" s="23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18"/>
    </row>
    <row r="65" spans="1:68" s="13" customFormat="1" ht="27" customHeight="1">
      <c r="A65" s="716" t="s">
        <v>104</v>
      </c>
      <c r="B65" s="17" t="s">
        <v>689</v>
      </c>
      <c r="C65" s="112">
        <f>C66+C67+C68+C69</f>
        <v>179.24941619315902</v>
      </c>
      <c r="D65" s="19">
        <f t="shared" si="31"/>
        <v>5.8196742573955573E-2</v>
      </c>
      <c r="E65" s="112">
        <f>E66+E67+E68+E69</f>
        <v>182.71198514994953</v>
      </c>
      <c r="F65" s="19">
        <f t="shared" si="32"/>
        <v>1.205394418884187E-2</v>
      </c>
      <c r="G65" s="112">
        <f>G66+G67+G68+G69</f>
        <v>175.42682398292024</v>
      </c>
      <c r="H65" s="19">
        <f t="shared" si="33"/>
        <v>-4.6512280065380551E-4</v>
      </c>
      <c r="I65" s="112">
        <f>I66+I67+I68+I69</f>
        <v>176.56376061783769</v>
      </c>
      <c r="J65" s="19">
        <f t="shared" si="34"/>
        <v>2.9834481468966612E-2</v>
      </c>
      <c r="K65" s="112">
        <f>K66+K67+K68+K69</f>
        <v>178.24978250855969</v>
      </c>
      <c r="L65" s="19">
        <f t="shared" si="35"/>
        <v>1.9788390522698762E-2</v>
      </c>
      <c r="M65" s="112">
        <f>M66+M67+M68+M69</f>
        <v>172.86676576673062</v>
      </c>
      <c r="N65" s="19">
        <f t="shared" si="36"/>
        <v>8.4726293993291346E-3</v>
      </c>
      <c r="O65" s="112">
        <f>O66+O67+O68+O69</f>
        <v>169.07607059580039</v>
      </c>
      <c r="P65" s="19">
        <f t="shared" si="37"/>
        <v>8.6376871228714958E-3</v>
      </c>
      <c r="Q65" s="112">
        <f>Q66+Q67+Q68+Q69</f>
        <v>162.00877690889692</v>
      </c>
      <c r="R65" s="19">
        <f t="shared" si="38"/>
        <v>1.7284322106891903E-3</v>
      </c>
      <c r="S65" s="112">
        <f>S66+S67+S68+S69</f>
        <v>160.2652253677669</v>
      </c>
      <c r="T65" s="19">
        <f t="shared" si="39"/>
        <v>-6.3539879027423307E-3</v>
      </c>
      <c r="U65" s="112">
        <f>U66+U67+U68+U69</f>
        <v>169.87545881680091</v>
      </c>
      <c r="V65" s="19">
        <f t="shared" si="40"/>
        <v>-1.1246887863503252E-2</v>
      </c>
      <c r="W65" s="112">
        <f>W66+W67+W68+W69</f>
        <v>165.9364649728121</v>
      </c>
      <c r="X65" s="19">
        <f t="shared" si="41"/>
        <v>-2.7677250696902411E-2</v>
      </c>
      <c r="Y65" s="112">
        <f t="shared" si="27"/>
        <v>1726.294065908422</v>
      </c>
      <c r="Z65" s="19">
        <f t="shared" si="28"/>
        <v>1.2165687979487805E-2</v>
      </c>
      <c r="AA65" s="20"/>
      <c r="AB65" s="540">
        <f t="shared" si="29"/>
        <v>349.92720561979701</v>
      </c>
      <c r="AC65" s="540">
        <f>AC66+AC67+AC68+AC69</f>
        <v>169.39138912595129</v>
      </c>
      <c r="AD65" s="20"/>
      <c r="AE65" s="540">
        <f>AE66+AE67+AE68+AE69</f>
        <v>180.53581649384572</v>
      </c>
      <c r="AF65" s="20"/>
      <c r="AG65" s="540">
        <f>AG66+AG67+AG68+AG69</f>
        <v>175.50845696796361</v>
      </c>
      <c r="AH65" s="20"/>
      <c r="AI65" s="540">
        <f>AI66+AI67+AI68+AI69</f>
        <v>171.4486782050503</v>
      </c>
      <c r="AJ65" s="20"/>
      <c r="AK65" s="540">
        <f>AK66+AK67+AK68+AK69</f>
        <v>174.79095091207762</v>
      </c>
      <c r="AL65" s="20"/>
      <c r="AM65" s="540">
        <f>AM66+AM67+AM68+AM69</f>
        <v>171.41443478708419</v>
      </c>
      <c r="AN65" s="20"/>
      <c r="AO65" s="540">
        <f>AO66+AO67+AO68+AO69</f>
        <v>167.62815107383912</v>
      </c>
      <c r="AP65" s="20"/>
      <c r="AQ65" s="540">
        <f>AQ66+AQ67+AQ68+AQ69</f>
        <v>161.7292388830013</v>
      </c>
      <c r="AR65" s="20"/>
      <c r="AS65" s="540">
        <f>AS66+AS67+AS68+AS69</f>
        <v>161.29006046076719</v>
      </c>
      <c r="AT65" s="20"/>
      <c r="AU65" s="540">
        <f>AU66+AU67+AU68+AU69</f>
        <v>171.8077614438393</v>
      </c>
      <c r="AV65" s="20"/>
      <c r="AW65" s="540">
        <f>AW66+AW67+AW68+AW69</f>
        <v>170.65986072191089</v>
      </c>
      <c r="AX65" s="20"/>
      <c r="AY65" s="540">
        <f>AY66+AY67+AY68+AY69</f>
        <v>174.53179590083624</v>
      </c>
      <c r="AZ65" s="20"/>
      <c r="BA65" s="540">
        <f t="shared" si="30"/>
        <v>2050.7365949761665</v>
      </c>
      <c r="BB65" s="20"/>
      <c r="BC65" s="22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</row>
    <row r="66" spans="1:68" ht="27" customHeight="1">
      <c r="A66" s="597"/>
      <c r="B66" s="17" t="s">
        <v>690</v>
      </c>
      <c r="C66" s="112">
        <v>130.3227</v>
      </c>
      <c r="D66" s="19">
        <f t="shared" si="31"/>
        <v>5.0668384421213242E-2</v>
      </c>
      <c r="E66" s="112">
        <v>133.26689999999999</v>
      </c>
      <c r="F66" s="19">
        <f t="shared" si="32"/>
        <v>2.6801316604565528E-2</v>
      </c>
      <c r="G66" s="112">
        <v>128.1825</v>
      </c>
      <c r="H66" s="19">
        <f t="shared" si="33"/>
        <v>2.9396411879025308E-2</v>
      </c>
      <c r="I66" s="112">
        <f>中口径明细!AB66</f>
        <v>130.13640000000001</v>
      </c>
      <c r="J66" s="19">
        <f t="shared" si="34"/>
        <v>3.4285600747084199E-2</v>
      </c>
      <c r="K66" s="112">
        <f>中口径明细!AD66</f>
        <v>133.13210000000001</v>
      </c>
      <c r="L66" s="19">
        <f t="shared" si="35"/>
        <v>1.4027682145838494E-2</v>
      </c>
      <c r="M66" s="112">
        <f>中口径明细!AF66</f>
        <v>130.78960000000001</v>
      </c>
      <c r="N66" s="19">
        <f t="shared" si="36"/>
        <v>1.9534843113227174E-2</v>
      </c>
      <c r="O66" s="112">
        <f>中口径明细!AH66</f>
        <v>128.10390000000001</v>
      </c>
      <c r="P66" s="19">
        <f t="shared" si="37"/>
        <v>1.3826719258480669E-2</v>
      </c>
      <c r="Q66" s="112">
        <f>中口径明细!AJ66</f>
        <v>120.2483</v>
      </c>
      <c r="R66" s="19">
        <f t="shared" si="38"/>
        <v>-2.7748176345122277E-2</v>
      </c>
      <c r="S66" s="112">
        <f>中口径明细!AL66</f>
        <v>118.1387</v>
      </c>
      <c r="T66" s="19">
        <f t="shared" si="39"/>
        <v>-4.5225021942124521E-2</v>
      </c>
      <c r="U66" s="112">
        <f>中口径明细!AN66</f>
        <v>123.2278</v>
      </c>
      <c r="V66" s="19">
        <f t="shared" si="40"/>
        <v>-5.1535711399400275E-2</v>
      </c>
      <c r="W66" s="112">
        <f>中口径明细!AP66</f>
        <v>118.7277</v>
      </c>
      <c r="X66" s="19">
        <f t="shared" si="41"/>
        <v>-7.0704675135604744E-2</v>
      </c>
      <c r="Y66" s="112">
        <f t="shared" si="27"/>
        <v>1275.5489000000002</v>
      </c>
      <c r="Z66" s="19">
        <f t="shared" si="28"/>
        <v>6.3979365017625689E-3</v>
      </c>
      <c r="AA66" s="20"/>
      <c r="AB66" s="540">
        <f t="shared" si="29"/>
        <v>253.8263</v>
      </c>
      <c r="AC66" s="112">
        <v>124.03789999999999</v>
      </c>
      <c r="AD66" s="19"/>
      <c r="AE66" s="112">
        <v>129.7884</v>
      </c>
      <c r="AF66" s="19"/>
      <c r="AG66" s="112">
        <v>124.52200000000001</v>
      </c>
      <c r="AH66" s="19"/>
      <c r="AI66" s="112">
        <v>125.82250000000001</v>
      </c>
      <c r="AJ66" s="19"/>
      <c r="AK66" s="112">
        <v>131.29040000000001</v>
      </c>
      <c r="AL66" s="19"/>
      <c r="AM66" s="112">
        <v>128.28360000000001</v>
      </c>
      <c r="AN66" s="19"/>
      <c r="AO66" s="112">
        <v>126.35680000000001</v>
      </c>
      <c r="AP66" s="19"/>
      <c r="AQ66" s="112">
        <v>123.6802</v>
      </c>
      <c r="AR66" s="19"/>
      <c r="AS66" s="112">
        <v>123.7346</v>
      </c>
      <c r="AT66" s="19"/>
      <c r="AU66" s="112">
        <v>129.92349999999999</v>
      </c>
      <c r="AV66" s="19"/>
      <c r="AW66" s="112">
        <v>127.761</v>
      </c>
      <c r="AX66" s="19"/>
      <c r="AY66" s="112">
        <v>126.3934</v>
      </c>
      <c r="AZ66" s="19"/>
      <c r="BA66" s="112">
        <f t="shared" si="30"/>
        <v>1521.5942999999997</v>
      </c>
      <c r="BB66" s="19"/>
      <c r="BC66" s="23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18"/>
    </row>
    <row r="67" spans="1:68" ht="27" customHeight="1">
      <c r="A67" s="597"/>
      <c r="B67" s="17" t="s">
        <v>647</v>
      </c>
      <c r="C67" s="112">
        <v>37.07</v>
      </c>
      <c r="D67" s="19">
        <f t="shared" si="31"/>
        <v>0.11054523666866389</v>
      </c>
      <c r="E67" s="112">
        <v>37.5</v>
      </c>
      <c r="F67" s="19">
        <f t="shared" si="32"/>
        <v>3.0502885408079106E-2</v>
      </c>
      <c r="G67" s="112">
        <f>公交!Z53-公交!Z55</f>
        <v>35.260000000000019</v>
      </c>
      <c r="H67" s="19">
        <f t="shared" si="33"/>
        <v>-4.8826544375505265E-2</v>
      </c>
      <c r="I67" s="112">
        <f>公交!AB53-公交!AB55</f>
        <v>34.19</v>
      </c>
      <c r="J67" s="19">
        <f t="shared" si="34"/>
        <v>7.5157232704402333E-2</v>
      </c>
      <c r="K67" s="112">
        <f>公交!AD53-公交!AD55</f>
        <v>32.159999999999997</v>
      </c>
      <c r="L67" s="19">
        <f t="shared" si="35"/>
        <v>7.8832606507883263E-2</v>
      </c>
      <c r="M67" s="112">
        <f>公交!AF53-公交!AF55</f>
        <v>29.379999999999995</v>
      </c>
      <c r="N67" s="19">
        <f t="shared" si="36"/>
        <v>1.7313019390581497E-2</v>
      </c>
      <c r="O67" s="112">
        <f>公交!AH53-公交!AH55</f>
        <v>27.579999999999984</v>
      </c>
      <c r="P67" s="19">
        <f t="shared" si="37"/>
        <v>2.5445292620858151E-3</v>
      </c>
      <c r="Q67" s="112">
        <f>公交!AJ53-公交!AJ55</f>
        <v>27.819999999999993</v>
      </c>
      <c r="R67" s="19">
        <f t="shared" si="38"/>
        <v>0.12449474535165694</v>
      </c>
      <c r="S67" s="112">
        <f>公交!AL53-公交!AL55</f>
        <v>28.459999999999994</v>
      </c>
      <c r="T67" s="19">
        <f t="shared" si="39"/>
        <v>0.16735028712059052</v>
      </c>
      <c r="U67" s="112">
        <f>公交!AN53-公交!AN55</f>
        <v>32.53</v>
      </c>
      <c r="V67" s="19">
        <f t="shared" si="40"/>
        <v>0.15641663704230369</v>
      </c>
      <c r="W67" s="112">
        <f>公交!AP53-公交!AP55</f>
        <v>32.449999999999989</v>
      </c>
      <c r="X67" s="19">
        <f t="shared" si="41"/>
        <v>0.10374149659863918</v>
      </c>
      <c r="Y67" s="112">
        <f t="shared" si="27"/>
        <v>321.94999999999993</v>
      </c>
      <c r="Z67" s="19">
        <f t="shared" si="28"/>
        <v>6.5741997417987585E-2</v>
      </c>
      <c r="AA67" s="20"/>
      <c r="AB67" s="540">
        <f t="shared" si="29"/>
        <v>69.77000000000001</v>
      </c>
      <c r="AC67" s="112">
        <v>33.380000000000003</v>
      </c>
      <c r="AD67" s="19"/>
      <c r="AE67" s="112">
        <v>36.39</v>
      </c>
      <c r="AF67" s="19"/>
      <c r="AG67" s="112">
        <v>37.07</v>
      </c>
      <c r="AH67" s="19"/>
      <c r="AI67" s="112">
        <v>31.8</v>
      </c>
      <c r="AJ67" s="19"/>
      <c r="AK67" s="112">
        <v>29.81</v>
      </c>
      <c r="AL67" s="19"/>
      <c r="AM67" s="112">
        <v>28.88</v>
      </c>
      <c r="AN67" s="19"/>
      <c r="AO67" s="112">
        <v>27.51</v>
      </c>
      <c r="AP67" s="19"/>
      <c r="AQ67" s="112">
        <v>24.74</v>
      </c>
      <c r="AR67" s="19"/>
      <c r="AS67" s="112">
        <v>24.38</v>
      </c>
      <c r="AT67" s="19"/>
      <c r="AU67" s="112">
        <v>28.13</v>
      </c>
      <c r="AV67" s="19"/>
      <c r="AW67" s="112">
        <v>29.4</v>
      </c>
      <c r="AX67" s="19"/>
      <c r="AY67" s="112">
        <v>34.19</v>
      </c>
      <c r="AZ67" s="19"/>
      <c r="BA67" s="112">
        <f t="shared" si="30"/>
        <v>365.68</v>
      </c>
      <c r="BB67" s="19"/>
      <c r="BC67" s="23"/>
      <c r="BD67" s="27"/>
      <c r="BE67" s="27"/>
      <c r="BF67" s="27"/>
      <c r="BG67" s="27"/>
      <c r="BH67" s="27"/>
      <c r="BI67" s="27"/>
      <c r="BJ67" s="108"/>
      <c r="BK67" s="27"/>
      <c r="BL67" s="108"/>
      <c r="BM67" s="108"/>
      <c r="BN67" s="108"/>
      <c r="BO67" s="108"/>
      <c r="BP67" s="18"/>
    </row>
    <row r="68" spans="1:68" ht="27" customHeight="1">
      <c r="A68" s="597"/>
      <c r="B68" s="17" t="s">
        <v>648</v>
      </c>
      <c r="C68" s="112">
        <v>10.52</v>
      </c>
      <c r="D68" s="19">
        <f t="shared" si="31"/>
        <v>0.34699103713188229</v>
      </c>
      <c r="E68" s="112">
        <v>10.27</v>
      </c>
      <c r="F68" s="19">
        <f t="shared" si="32"/>
        <v>-4.8192771084337283E-2</v>
      </c>
      <c r="G68" s="112">
        <f>出租!Z53-出租!Z55</f>
        <v>10.120000000000005</v>
      </c>
      <c r="H68" s="19">
        <f t="shared" si="33"/>
        <v>-2.955665024630183E-3</v>
      </c>
      <c r="I68" s="112">
        <f>出租!AB53-出租!AB55</f>
        <v>9.9499999999999886</v>
      </c>
      <c r="J68" s="19">
        <f t="shared" si="34"/>
        <v>3.0241935483870108E-3</v>
      </c>
      <c r="K68" s="112">
        <f>出租!AD53-出租!AD55</f>
        <v>10.659999999999997</v>
      </c>
      <c r="L68" s="19">
        <f t="shared" si="35"/>
        <v>5.3359683794466095E-2</v>
      </c>
      <c r="M68" s="112">
        <f>出租!AF53-出租!AF55</f>
        <v>10.460000000000008</v>
      </c>
      <c r="N68" s="19">
        <f t="shared" si="36"/>
        <v>-4.212454212454142E-2</v>
      </c>
      <c r="O68" s="112">
        <f>出租!AH53-出租!AH55</f>
        <v>10.319999999999993</v>
      </c>
      <c r="P68" s="19">
        <f t="shared" si="37"/>
        <v>4.2424242424240699E-2</v>
      </c>
      <c r="Q68" s="112">
        <f>出租!AJ53-出租!AJ55</f>
        <v>10.320000000000022</v>
      </c>
      <c r="R68" s="19">
        <f t="shared" si="38"/>
        <v>3.8229376257547409E-2</v>
      </c>
      <c r="S68" s="112">
        <f>出租!AL53-出租!AL55</f>
        <v>10.159999999999997</v>
      </c>
      <c r="T68" s="19">
        <f t="shared" si="39"/>
        <v>2.2132796780683917E-2</v>
      </c>
      <c r="U68" s="112">
        <f>出租!AN53-出租!AN55</f>
        <v>10.150000000000006</v>
      </c>
      <c r="V68" s="19">
        <f t="shared" si="40"/>
        <v>1.9743336623894159E-3</v>
      </c>
      <c r="W68" s="112">
        <f>出租!AP53-出租!AP55</f>
        <v>9.7700000000000102</v>
      </c>
      <c r="X68" s="19">
        <f t="shared" si="41"/>
        <v>-5.0916496944989342E-3</v>
      </c>
      <c r="Y68" s="112">
        <f t="shared" si="27"/>
        <v>102.93</v>
      </c>
      <c r="Z68" s="19">
        <f t="shared" si="28"/>
        <v>3.3226259787191514E-2</v>
      </c>
      <c r="AA68" s="20"/>
      <c r="AB68" s="540">
        <f t="shared" si="29"/>
        <v>18.599999999999998</v>
      </c>
      <c r="AC68" s="112">
        <v>7.81</v>
      </c>
      <c r="AD68" s="19"/>
      <c r="AE68" s="112">
        <v>10.79</v>
      </c>
      <c r="AF68" s="19"/>
      <c r="AG68" s="112">
        <v>10.15</v>
      </c>
      <c r="AH68" s="19"/>
      <c r="AI68" s="112">
        <v>9.9199999999999893</v>
      </c>
      <c r="AJ68" s="19"/>
      <c r="AK68" s="112">
        <v>10.119999999999999</v>
      </c>
      <c r="AL68" s="19"/>
      <c r="AM68" s="112">
        <v>10.92</v>
      </c>
      <c r="AN68" s="19"/>
      <c r="AO68" s="112">
        <v>9.9000000000000092</v>
      </c>
      <c r="AP68" s="19"/>
      <c r="AQ68" s="112">
        <v>9.94</v>
      </c>
      <c r="AR68" s="19"/>
      <c r="AS68" s="112">
        <v>9.94</v>
      </c>
      <c r="AT68" s="19"/>
      <c r="AU68" s="112">
        <v>10.130000000000001</v>
      </c>
      <c r="AV68" s="19"/>
      <c r="AW68" s="112">
        <v>9.8199999999999896</v>
      </c>
      <c r="AX68" s="19"/>
      <c r="AY68" s="112">
        <v>9.9600000000000097</v>
      </c>
      <c r="AZ68" s="19"/>
      <c r="BA68" s="112">
        <f t="shared" si="30"/>
        <v>119.39999999999999</v>
      </c>
      <c r="BB68" s="19"/>
      <c r="BC68" s="23"/>
      <c r="BD68" s="27"/>
      <c r="BE68" s="27"/>
      <c r="BF68" s="27"/>
      <c r="BG68" s="27"/>
      <c r="BH68" s="27"/>
      <c r="BI68" s="27"/>
      <c r="BJ68" s="108"/>
      <c r="BK68" s="27"/>
      <c r="BL68" s="108"/>
      <c r="BM68" s="108"/>
      <c r="BN68" s="108"/>
      <c r="BO68" s="108"/>
      <c r="BP68" s="18"/>
    </row>
    <row r="69" spans="1:68" ht="27" customHeight="1">
      <c r="A69" s="598"/>
      <c r="B69" s="17" t="s">
        <v>691</v>
      </c>
      <c r="C69" s="112">
        <v>1.3367161931590299</v>
      </c>
      <c r="D69" s="19">
        <f t="shared" si="31"/>
        <v>-0.67894327264428433</v>
      </c>
      <c r="E69" s="112">
        <v>1.6750851499495301</v>
      </c>
      <c r="F69" s="19">
        <f t="shared" si="32"/>
        <v>-0.53044867263486339</v>
      </c>
      <c r="G69" s="112">
        <v>1.8643239829202101</v>
      </c>
      <c r="H69" s="19">
        <f t="shared" si="33"/>
        <v>-0.50501917351569026</v>
      </c>
      <c r="I69" s="112">
        <f>网约车!AB53-网约车!AB55</f>
        <v>2.2873606178377024</v>
      </c>
      <c r="J69" s="19">
        <f t="shared" si="34"/>
        <v>-0.41442491925218039</v>
      </c>
      <c r="K69" s="112">
        <f>网约车!AD53-网约车!AD55</f>
        <v>2.2976825085597028</v>
      </c>
      <c r="L69" s="19">
        <f t="shared" si="35"/>
        <v>-0.35649075867041813</v>
      </c>
      <c r="M69" s="112">
        <f>网约车!AF53-网约车!AF55</f>
        <v>2.2371657667305982</v>
      </c>
      <c r="N69" s="19">
        <f t="shared" si="36"/>
        <v>-0.32834682302300422</v>
      </c>
      <c r="O69" s="112">
        <f>网约车!AH53-网约车!AH55</f>
        <v>3.0721705958004009</v>
      </c>
      <c r="P69" s="19">
        <f t="shared" si="37"/>
        <v>-0.20437936435913517</v>
      </c>
      <c r="Q69" s="112">
        <f>网约车!AJ53-网约车!AJ55</f>
        <v>3.6204769088969009</v>
      </c>
      <c r="R69" s="19">
        <f t="shared" si="38"/>
        <v>7.4631975060969635E-2</v>
      </c>
      <c r="S69" s="112">
        <f>网约车!AL53-网约车!AL55</f>
        <v>3.5065253677669013</v>
      </c>
      <c r="T69" s="19">
        <f t="shared" si="39"/>
        <v>8.3779390997544834E-2</v>
      </c>
      <c r="U69" s="112">
        <f>网约车!AN53-网约车!AN55</f>
        <v>3.9676588168009062</v>
      </c>
      <c r="V69" s="19">
        <f t="shared" si="40"/>
        <v>9.4749614033862839E-2</v>
      </c>
      <c r="W69" s="112">
        <f>网约车!AP53-网约车!AP55</f>
        <v>4.9887649728120991</v>
      </c>
      <c r="X69" s="19">
        <f t="shared" si="41"/>
        <v>0.35606247420554671</v>
      </c>
      <c r="Y69" s="112">
        <f t="shared" ref="Y69:Y94" si="42">E69+C69+G69+I69+K69+M69+O69+Q69+S69+U69</f>
        <v>25.865165908421883</v>
      </c>
      <c r="Z69" s="19">
        <f t="shared" ref="Z69:Z94" si="43">Y69/SUM(AC69,AE69,AG69,AI69,AK69,AM69,AO69,AQ69,AS69,AU69)-1</f>
        <v>-0.28932164716370912</v>
      </c>
      <c r="AA69" s="20"/>
      <c r="AB69" s="540">
        <f t="shared" ref="AB69:AB94" si="44">AC69+AE69</f>
        <v>7.7309056197969896</v>
      </c>
      <c r="AC69" s="112">
        <v>4.1634891259512896</v>
      </c>
      <c r="AD69" s="19"/>
      <c r="AE69" s="112">
        <v>3.5674164938457</v>
      </c>
      <c r="AF69" s="19"/>
      <c r="AG69" s="112">
        <v>3.7664569679636002</v>
      </c>
      <c r="AH69" s="19"/>
      <c r="AI69" s="112">
        <v>3.9061782050503</v>
      </c>
      <c r="AJ69" s="19"/>
      <c r="AK69" s="112">
        <v>3.5705509120776</v>
      </c>
      <c r="AL69" s="19"/>
      <c r="AM69" s="112">
        <v>3.3308347870841999</v>
      </c>
      <c r="AN69" s="19"/>
      <c r="AO69" s="112">
        <v>3.8613510738391001</v>
      </c>
      <c r="AP69" s="19"/>
      <c r="AQ69" s="112">
        <v>3.36903888300131</v>
      </c>
      <c r="AR69" s="19"/>
      <c r="AS69" s="112">
        <v>3.23546046076719</v>
      </c>
      <c r="AT69" s="19"/>
      <c r="AU69" s="112">
        <v>3.6242614438393201</v>
      </c>
      <c r="AV69" s="19"/>
      <c r="AW69" s="112">
        <v>3.6788607219109002</v>
      </c>
      <c r="AX69" s="19"/>
      <c r="AY69" s="112">
        <v>3.9883959008362502</v>
      </c>
      <c r="AZ69" s="19"/>
      <c r="BA69" s="112">
        <f t="shared" ref="BA69:BA94" si="45">AC69+AE69+AG69+AI69+AK69+AM69+AO69+AQ69+AS69+AU69+AW69+AY69</f>
        <v>44.062294976166768</v>
      </c>
      <c r="BB69" s="19"/>
      <c r="BC69" s="23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18"/>
    </row>
    <row r="70" spans="1:68" s="13" customFormat="1" ht="27" customHeight="1">
      <c r="A70" s="716" t="s">
        <v>105</v>
      </c>
      <c r="B70" s="17" t="s">
        <v>689</v>
      </c>
      <c r="C70" s="112">
        <f>C71+C72+C73+C74</f>
        <v>289.77065741363867</v>
      </c>
      <c r="D70" s="19">
        <f t="shared" si="31"/>
        <v>2.3704607638678876E-2</v>
      </c>
      <c r="E70" s="112">
        <f>E71+E72+E73+E74</f>
        <v>285.54938802727088</v>
      </c>
      <c r="F70" s="19">
        <f t="shared" si="32"/>
        <v>6.1841494222763194E-2</v>
      </c>
      <c r="G70" s="112">
        <f>G71+G72+G73+G74</f>
        <v>290.20678038173781</v>
      </c>
      <c r="H70" s="19">
        <f t="shared" si="33"/>
        <v>-1.3375034997043955E-2</v>
      </c>
      <c r="I70" s="112">
        <f>I71+I72+I73+I74</f>
        <v>333.77712351933565</v>
      </c>
      <c r="J70" s="19">
        <f t="shared" si="34"/>
        <v>4.71728734804302E-2</v>
      </c>
      <c r="K70" s="112">
        <f>K71+K72+K73+K74</f>
        <v>352.72648423207568</v>
      </c>
      <c r="L70" s="19">
        <f t="shared" si="35"/>
        <v>3.0368350098199937E-3</v>
      </c>
      <c r="M70" s="112">
        <f>M71+M72+M73+M74</f>
        <v>316.46422232408497</v>
      </c>
      <c r="N70" s="19">
        <f t="shared" si="36"/>
        <v>-6.6840456287502792E-2</v>
      </c>
      <c r="O70" s="112">
        <f>O71+O72+O73+O74</f>
        <v>376.60184375946409</v>
      </c>
      <c r="P70" s="19">
        <f t="shared" si="37"/>
        <v>-1.4958772105900686E-2</v>
      </c>
      <c r="Q70" s="112">
        <f>Q71+Q72+Q73+Q74</f>
        <v>387.82519402580999</v>
      </c>
      <c r="R70" s="19">
        <f t="shared" si="38"/>
        <v>-9.5056029850898449E-3</v>
      </c>
      <c r="S70" s="112">
        <f>S71+S72+S73+S74</f>
        <v>330.79584038274095</v>
      </c>
      <c r="T70" s="19">
        <f t="shared" si="39"/>
        <v>-2.5456261120850643E-2</v>
      </c>
      <c r="U70" s="112">
        <f>U71+U72+U73+U74</f>
        <v>339.52265502226987</v>
      </c>
      <c r="V70" s="19">
        <f t="shared" si="40"/>
        <v>-5.7591535199802202E-2</v>
      </c>
      <c r="W70" s="112">
        <f>W71+W72+W73+W74</f>
        <v>336.59282874662409</v>
      </c>
      <c r="X70" s="19">
        <f t="shared" si="41"/>
        <v>4.9235536196579055E-3</v>
      </c>
      <c r="Y70" s="112">
        <f t="shared" si="42"/>
        <v>3303.2401890884285</v>
      </c>
      <c r="Z70" s="19">
        <f t="shared" si="43"/>
        <v>-7.8060479503152536E-3</v>
      </c>
      <c r="AA70" s="20"/>
      <c r="AB70" s="540">
        <f t="shared" si="44"/>
        <v>551.97984511884499</v>
      </c>
      <c r="AC70" s="540">
        <f>AC71+AC72+AC73+AC74</f>
        <v>283.06081192897642</v>
      </c>
      <c r="AD70" s="20"/>
      <c r="AE70" s="540">
        <f>AE71+AE72+AE73+AE74</f>
        <v>268.91903318986857</v>
      </c>
      <c r="AF70" s="20"/>
      <c r="AG70" s="540">
        <f>AG71+AG72+AG73+AG74</f>
        <v>294.14092555510018</v>
      </c>
      <c r="AH70" s="20"/>
      <c r="AI70" s="540">
        <f>AI71+AI72+AI73+AI74</f>
        <v>318.74118588459913</v>
      </c>
      <c r="AJ70" s="20"/>
      <c r="AK70" s="540">
        <f>AK71+AK72+AK73+AK74</f>
        <v>351.65855522008064</v>
      </c>
      <c r="AL70" s="20"/>
      <c r="AM70" s="540">
        <f>AM71+AM72+AM73+AM74</f>
        <v>339.13195707677011</v>
      </c>
      <c r="AN70" s="20"/>
      <c r="AO70" s="540">
        <f>AO71+AO72+AO73+AO74</f>
        <v>382.32089489756072</v>
      </c>
      <c r="AP70" s="20"/>
      <c r="AQ70" s="540">
        <f>AQ71+AQ72+AQ73+AQ74</f>
        <v>391.54708516738026</v>
      </c>
      <c r="AR70" s="20"/>
      <c r="AS70" s="540">
        <f>AS71+AS72+AS73+AS74</f>
        <v>339.43662781436439</v>
      </c>
      <c r="AT70" s="20"/>
      <c r="AU70" s="540">
        <f>AU71+AU72+AU73+AU74</f>
        <v>360.27122813911996</v>
      </c>
      <c r="AV70" s="20"/>
      <c r="AW70" s="540">
        <f>AW71+AW72+AW73+AW74</f>
        <v>334.94371540426374</v>
      </c>
      <c r="AX70" s="20"/>
      <c r="AY70" s="540">
        <f>AY71+AY72+AY73+AY74</f>
        <v>294.63050230951524</v>
      </c>
      <c r="AZ70" s="20"/>
      <c r="BA70" s="540">
        <f t="shared" si="45"/>
        <v>3958.8025225875995</v>
      </c>
      <c r="BB70" s="20"/>
      <c r="BC70" s="22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</row>
    <row r="71" spans="1:68" ht="27" customHeight="1">
      <c r="A71" s="597"/>
      <c r="B71" s="17" t="s">
        <v>690</v>
      </c>
      <c r="C71" s="112">
        <v>158.1695</v>
      </c>
      <c r="D71" s="19">
        <f t="shared" si="31"/>
        <v>-4.7556933980932303E-3</v>
      </c>
      <c r="E71" s="112">
        <v>164.3152</v>
      </c>
      <c r="F71" s="19">
        <f t="shared" si="32"/>
        <v>-2.5760124368625736E-2</v>
      </c>
      <c r="G71" s="112">
        <v>171.38249999999999</v>
      </c>
      <c r="H71" s="19">
        <f t="shared" si="33"/>
        <v>7.8857173773947409E-3</v>
      </c>
      <c r="I71" s="112">
        <f>中口径明细!AB71</f>
        <v>198.91829999999999</v>
      </c>
      <c r="J71" s="19">
        <f t="shared" si="34"/>
        <v>-4.7307216214242942E-3</v>
      </c>
      <c r="K71" s="112">
        <f>中口径明细!AD71</f>
        <v>211.9699</v>
      </c>
      <c r="L71" s="19">
        <f t="shared" si="35"/>
        <v>-4.1038955633610374E-2</v>
      </c>
      <c r="M71" s="112">
        <f>中口径明细!AF71</f>
        <v>187.46789999999999</v>
      </c>
      <c r="N71" s="19">
        <f t="shared" si="36"/>
        <v>-9.8887043093553118E-2</v>
      </c>
      <c r="O71" s="112">
        <f>中口径明细!AH71</f>
        <v>223.17930000000001</v>
      </c>
      <c r="P71" s="19">
        <f t="shared" si="37"/>
        <v>-4.8620755802800675E-2</v>
      </c>
      <c r="Q71" s="112">
        <f>中口径明细!AJ71</f>
        <v>231.61340000000001</v>
      </c>
      <c r="R71" s="19">
        <f t="shared" si="38"/>
        <v>-6.470411268128895E-2</v>
      </c>
      <c r="S71" s="112">
        <f>中口径明细!AL71</f>
        <v>182.6086</v>
      </c>
      <c r="T71" s="19">
        <f t="shared" si="39"/>
        <v>-7.0839786944336458E-2</v>
      </c>
      <c r="U71" s="112">
        <f>中口径明细!AN71</f>
        <v>185.0951</v>
      </c>
      <c r="V71" s="19">
        <f t="shared" si="40"/>
        <v>-0.10755780174722718</v>
      </c>
      <c r="W71" s="112">
        <f>中口径明细!AP71</f>
        <v>165.4614</v>
      </c>
      <c r="X71" s="19">
        <f t="shared" si="41"/>
        <v>-5.7492687456032088E-2</v>
      </c>
      <c r="Y71" s="112">
        <f t="shared" si="42"/>
        <v>1914.7197000000001</v>
      </c>
      <c r="Z71" s="19">
        <f t="shared" si="43"/>
        <v>-4.8693976144012385E-2</v>
      </c>
      <c r="AA71" s="20"/>
      <c r="AB71" s="540">
        <f t="shared" si="44"/>
        <v>327.58519999999999</v>
      </c>
      <c r="AC71" s="112">
        <v>158.92529999999999</v>
      </c>
      <c r="AD71" s="19"/>
      <c r="AE71" s="112">
        <v>168.65989999999999</v>
      </c>
      <c r="AF71" s="19"/>
      <c r="AG71" s="112">
        <v>170.04159999999999</v>
      </c>
      <c r="AH71" s="19"/>
      <c r="AI71" s="112">
        <v>199.8638</v>
      </c>
      <c r="AJ71" s="19"/>
      <c r="AK71" s="112">
        <v>221.0412</v>
      </c>
      <c r="AL71" s="19"/>
      <c r="AM71" s="112">
        <v>208.04040000000001</v>
      </c>
      <c r="AN71" s="19"/>
      <c r="AO71" s="112">
        <v>234.58500000000001</v>
      </c>
      <c r="AP71" s="19"/>
      <c r="AQ71" s="112">
        <v>247.63650000000001</v>
      </c>
      <c r="AR71" s="19"/>
      <c r="AS71" s="112">
        <v>196.5308</v>
      </c>
      <c r="AT71" s="19"/>
      <c r="AU71" s="112">
        <v>207.40289999999999</v>
      </c>
      <c r="AV71" s="19"/>
      <c r="AW71" s="112">
        <v>175.55449999999999</v>
      </c>
      <c r="AX71" s="19"/>
      <c r="AY71" s="112">
        <v>156.2867</v>
      </c>
      <c r="AZ71" s="19"/>
      <c r="BA71" s="112">
        <f t="shared" si="45"/>
        <v>2344.5686000000005</v>
      </c>
      <c r="BB71" s="19"/>
      <c r="BC71" s="23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18"/>
    </row>
    <row r="72" spans="1:68" ht="27" customHeight="1">
      <c r="A72" s="597"/>
      <c r="B72" s="17" t="s">
        <v>647</v>
      </c>
      <c r="C72" s="112">
        <v>79.2</v>
      </c>
      <c r="D72" s="19">
        <f t="shared" si="31"/>
        <v>-0.1120080726538859</v>
      </c>
      <c r="E72" s="112">
        <v>65.040000000000006</v>
      </c>
      <c r="F72" s="19">
        <f t="shared" si="32"/>
        <v>-0.11025991792065648</v>
      </c>
      <c r="G72" s="112">
        <f>公交!Z57-公交!Z59</f>
        <v>74.200000000000045</v>
      </c>
      <c r="H72" s="19">
        <f t="shared" si="33"/>
        <v>-0.1258246936852021</v>
      </c>
      <c r="I72" s="112">
        <f>公交!AB57-公交!AB59</f>
        <v>77.739999999999952</v>
      </c>
      <c r="J72" s="19">
        <f t="shared" si="34"/>
        <v>-6.1677730838865963E-2</v>
      </c>
      <c r="K72" s="112">
        <f>公交!AD57-公交!AD59</f>
        <v>77.019999999999982</v>
      </c>
      <c r="L72" s="19">
        <f t="shared" si="35"/>
        <v>-6.1990013396663213E-2</v>
      </c>
      <c r="M72" s="112">
        <f>公交!AF57-公交!AF59</f>
        <v>67.31</v>
      </c>
      <c r="N72" s="19">
        <f t="shared" si="36"/>
        <v>-0.19010949344242567</v>
      </c>
      <c r="O72" s="112">
        <f>公交!AH57-公交!AH59</f>
        <v>84.11000000000007</v>
      </c>
      <c r="P72" s="19">
        <f t="shared" si="37"/>
        <v>-0.14816690297751678</v>
      </c>
      <c r="Q72" s="112">
        <f>公交!AJ57-公交!AJ59</f>
        <v>84.340000000000032</v>
      </c>
      <c r="R72" s="19">
        <f t="shared" si="38"/>
        <v>-8.385835324788049E-2</v>
      </c>
      <c r="S72" s="112">
        <f>公交!AL57-公交!AL59</f>
        <v>67.569999999999993</v>
      </c>
      <c r="T72" s="19">
        <f t="shared" si="39"/>
        <v>-0.15389431505133988</v>
      </c>
      <c r="U72" s="112">
        <f>公交!AN57-公交!AN59</f>
        <v>62.039999999999964</v>
      </c>
      <c r="V72" s="19">
        <f t="shared" si="40"/>
        <v>-0.17664233576642374</v>
      </c>
      <c r="W72" s="112">
        <f>公交!AP57-公交!AP59</f>
        <v>63.830000000000041</v>
      </c>
      <c r="X72" s="19">
        <f t="shared" si="41"/>
        <v>-0.1908987197363412</v>
      </c>
      <c r="Y72" s="112">
        <f t="shared" si="42"/>
        <v>738.57000000000016</v>
      </c>
      <c r="Z72" s="19">
        <f t="shared" si="43"/>
        <v>-0.12205646359583955</v>
      </c>
      <c r="AA72" s="20"/>
      <c r="AB72" s="540">
        <f t="shared" si="44"/>
        <v>162.29000000000008</v>
      </c>
      <c r="AC72" s="112">
        <v>89.190000000000097</v>
      </c>
      <c r="AD72" s="19"/>
      <c r="AE72" s="112">
        <v>73.099999999999994</v>
      </c>
      <c r="AF72" s="19"/>
      <c r="AG72" s="112">
        <v>84.88</v>
      </c>
      <c r="AH72" s="19"/>
      <c r="AI72" s="112">
        <v>82.85</v>
      </c>
      <c r="AJ72" s="19"/>
      <c r="AK72" s="112">
        <v>82.11</v>
      </c>
      <c r="AL72" s="19"/>
      <c r="AM72" s="112">
        <v>83.11</v>
      </c>
      <c r="AN72" s="19"/>
      <c r="AO72" s="112">
        <v>98.740000000000094</v>
      </c>
      <c r="AP72" s="19"/>
      <c r="AQ72" s="112">
        <v>92.059999999999903</v>
      </c>
      <c r="AR72" s="19"/>
      <c r="AS72" s="112">
        <v>79.86</v>
      </c>
      <c r="AT72" s="19"/>
      <c r="AU72" s="112">
        <v>75.349999999999994</v>
      </c>
      <c r="AV72" s="19"/>
      <c r="AW72" s="112">
        <v>78.89</v>
      </c>
      <c r="AX72" s="19"/>
      <c r="AY72" s="112">
        <v>76.639999999999901</v>
      </c>
      <c r="AZ72" s="19"/>
      <c r="BA72" s="112">
        <f t="shared" si="45"/>
        <v>996.78000000000009</v>
      </c>
      <c r="BB72" s="19"/>
      <c r="BC72" s="23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18"/>
    </row>
    <row r="73" spans="1:68" ht="27" customHeight="1">
      <c r="A73" s="597"/>
      <c r="B73" s="17" t="s">
        <v>648</v>
      </c>
      <c r="C73" s="112">
        <v>46.34</v>
      </c>
      <c r="D73" s="19">
        <f t="shared" si="31"/>
        <v>0.57833787465940079</v>
      </c>
      <c r="E73" s="112">
        <v>48.28</v>
      </c>
      <c r="F73" s="19">
        <f t="shared" si="32"/>
        <v>1.1240651121865377</v>
      </c>
      <c r="G73" s="112">
        <f>出租!Z57-出租!Z59</f>
        <v>35.140000000000043</v>
      </c>
      <c r="H73" s="19">
        <f t="shared" si="33"/>
        <v>6.5171264019401098E-2</v>
      </c>
      <c r="I73" s="112">
        <f>出租!AB57-出租!AB59</f>
        <v>44.710000000000036</v>
      </c>
      <c r="J73" s="19">
        <f t="shared" si="34"/>
        <v>0.51098344035147125</v>
      </c>
      <c r="K73" s="112">
        <f>出租!AD57-出租!AD59</f>
        <v>48.230000000000018</v>
      </c>
      <c r="L73" s="19">
        <f t="shared" si="35"/>
        <v>0.22941626306398222</v>
      </c>
      <c r="M73" s="112">
        <f>出租!AF57-出租!AF59</f>
        <v>44.70999999999998</v>
      </c>
      <c r="N73" s="19">
        <f t="shared" si="36"/>
        <v>0.17349081364829333</v>
      </c>
      <c r="O73" s="112">
        <f>出租!AH57-出租!AH59</f>
        <v>48.610000000000014</v>
      </c>
      <c r="P73" s="19">
        <f t="shared" si="37"/>
        <v>0.24641025641025349</v>
      </c>
      <c r="Q73" s="112">
        <f>出租!AJ57-出租!AJ59</f>
        <v>48.879999999999939</v>
      </c>
      <c r="R73" s="19">
        <f t="shared" si="38"/>
        <v>0.13253012048192647</v>
      </c>
      <c r="S73" s="112">
        <f>出租!AL57-出租!AL59</f>
        <v>58.379999999999939</v>
      </c>
      <c r="T73" s="19">
        <f t="shared" si="39"/>
        <v>0.13469387755101914</v>
      </c>
      <c r="U73" s="112">
        <f>出租!AN57-出租!AN59</f>
        <v>59.38999999999993</v>
      </c>
      <c r="V73" s="19">
        <f t="shared" si="40"/>
        <v>-6.5313188542651446E-2</v>
      </c>
      <c r="W73" s="112">
        <f>出租!AP57-出租!AP59</f>
        <v>70.10000000000008</v>
      </c>
      <c r="X73" s="19">
        <f t="shared" si="41"/>
        <v>6.77837014470688E-2</v>
      </c>
      <c r="Y73" s="112">
        <f t="shared" si="42"/>
        <v>482.6699999999999</v>
      </c>
      <c r="Z73" s="19">
        <f t="shared" si="43"/>
        <v>0.24031864319671015</v>
      </c>
      <c r="AA73" s="20"/>
      <c r="AB73" s="540">
        <f t="shared" si="44"/>
        <v>52.09</v>
      </c>
      <c r="AC73" s="112">
        <v>29.36</v>
      </c>
      <c r="AD73" s="19"/>
      <c r="AE73" s="112">
        <v>22.73</v>
      </c>
      <c r="AF73" s="19"/>
      <c r="AG73" s="112">
        <v>32.99</v>
      </c>
      <c r="AH73" s="19"/>
      <c r="AI73" s="112">
        <v>29.59</v>
      </c>
      <c r="AJ73" s="19"/>
      <c r="AK73" s="112">
        <v>39.229999999999997</v>
      </c>
      <c r="AL73" s="19"/>
      <c r="AM73" s="112">
        <v>38.1</v>
      </c>
      <c r="AN73" s="19"/>
      <c r="AO73" s="112">
        <v>39.000000000000099</v>
      </c>
      <c r="AP73" s="19"/>
      <c r="AQ73" s="112">
        <v>43.16</v>
      </c>
      <c r="AR73" s="19"/>
      <c r="AS73" s="112">
        <v>51.45</v>
      </c>
      <c r="AT73" s="19"/>
      <c r="AU73" s="112">
        <v>63.54</v>
      </c>
      <c r="AV73" s="19"/>
      <c r="AW73" s="112">
        <v>65.650000000000006</v>
      </c>
      <c r="AX73" s="19"/>
      <c r="AY73" s="112">
        <v>49.27</v>
      </c>
      <c r="AZ73" s="19"/>
      <c r="BA73" s="112">
        <f t="shared" si="45"/>
        <v>504.07000000000005</v>
      </c>
      <c r="BB73" s="19"/>
      <c r="BC73" s="23"/>
      <c r="BD73" s="27"/>
      <c r="BE73" s="27"/>
      <c r="BF73" s="27"/>
      <c r="BG73" s="27"/>
      <c r="BH73" s="27"/>
      <c r="BI73" s="27"/>
      <c r="BJ73" s="108"/>
      <c r="BK73" s="27"/>
      <c r="BL73" s="108"/>
      <c r="BM73" s="108"/>
      <c r="BN73" s="108"/>
      <c r="BO73" s="108"/>
      <c r="BP73" s="18"/>
    </row>
    <row r="74" spans="1:68" ht="27" customHeight="1">
      <c r="A74" s="598"/>
      <c r="B74" s="17" t="s">
        <v>691</v>
      </c>
      <c r="C74" s="112">
        <v>6.0611574136386297</v>
      </c>
      <c r="D74" s="19">
        <f t="shared" si="31"/>
        <v>8.5157008115011701E-2</v>
      </c>
      <c r="E74" s="112">
        <v>7.9141880272708001</v>
      </c>
      <c r="F74" s="19">
        <f t="shared" si="32"/>
        <v>0.78684805536534541</v>
      </c>
      <c r="G74" s="112">
        <v>9.4842803817377295</v>
      </c>
      <c r="H74" s="19">
        <f t="shared" si="33"/>
        <v>0.52252122606958107</v>
      </c>
      <c r="I74" s="112">
        <f>网约车!AB57-网约车!AB59</f>
        <v>12.408823519335698</v>
      </c>
      <c r="J74" s="19">
        <f t="shared" si="34"/>
        <v>0.92761840625751235</v>
      </c>
      <c r="K74" s="112">
        <f>网约车!AD57-网约车!AD59</f>
        <v>15.50658423207571</v>
      </c>
      <c r="L74" s="19">
        <f t="shared" si="35"/>
        <v>0.67144448651832556</v>
      </c>
      <c r="M74" s="112">
        <f>网约车!AF57-网约车!AF59</f>
        <v>16.976322324085004</v>
      </c>
      <c r="N74" s="19">
        <f t="shared" si="36"/>
        <v>0.71798049560362665</v>
      </c>
      <c r="O74" s="112">
        <f>网约车!AH57-网约车!AH59</f>
        <v>20.702543759464007</v>
      </c>
      <c r="P74" s="19">
        <f t="shared" si="37"/>
        <v>1.0711045855950792</v>
      </c>
      <c r="Q74" s="112">
        <f>网约车!AJ57-网约车!AJ59</f>
        <v>22.99179402580998</v>
      </c>
      <c r="R74" s="19">
        <f t="shared" si="38"/>
        <v>1.6455979180905214</v>
      </c>
      <c r="S74" s="112">
        <f>网约车!AL57-网约车!AL59</f>
        <v>22.237240382740993</v>
      </c>
      <c r="T74" s="19">
        <f t="shared" si="39"/>
        <v>0.91769322024551636</v>
      </c>
      <c r="U74" s="112">
        <f>网约车!AN57-网约车!AN59</f>
        <v>32.997555022270006</v>
      </c>
      <c r="V74" s="19">
        <f t="shared" si="40"/>
        <v>1.3606224359494363</v>
      </c>
      <c r="W74" s="112">
        <f>网约车!AP57-网约车!AP59</f>
        <v>37.201428746624003</v>
      </c>
      <c r="X74" s="19">
        <f t="shared" si="41"/>
        <v>1.505279082687577</v>
      </c>
      <c r="Y74" s="112">
        <f t="shared" si="42"/>
        <v>167.28048908842854</v>
      </c>
      <c r="Z74" s="19">
        <f t="shared" si="43"/>
        <v>0.94284240489197968</v>
      </c>
      <c r="AA74" s="20"/>
      <c r="AB74" s="540">
        <f t="shared" si="44"/>
        <v>10.014645118844889</v>
      </c>
      <c r="AC74" s="112">
        <v>5.5855119289762998</v>
      </c>
      <c r="AD74" s="19"/>
      <c r="AE74" s="112">
        <v>4.4291331898685904</v>
      </c>
      <c r="AF74" s="19"/>
      <c r="AG74" s="112">
        <v>6.2293255551001998</v>
      </c>
      <c r="AH74" s="19"/>
      <c r="AI74" s="112">
        <v>6.4373858845991903</v>
      </c>
      <c r="AJ74" s="19"/>
      <c r="AK74" s="112">
        <v>9.2773552200805902</v>
      </c>
      <c r="AL74" s="19"/>
      <c r="AM74" s="112">
        <v>9.8815570767700898</v>
      </c>
      <c r="AN74" s="19"/>
      <c r="AO74" s="112">
        <v>9.9958948975605004</v>
      </c>
      <c r="AP74" s="19"/>
      <c r="AQ74" s="112">
        <v>8.6905851673804104</v>
      </c>
      <c r="AR74" s="19"/>
      <c r="AS74" s="112">
        <v>11.5958278143644</v>
      </c>
      <c r="AT74" s="19"/>
      <c r="AU74" s="112">
        <v>13.97832813912</v>
      </c>
      <c r="AV74" s="19"/>
      <c r="AW74" s="112">
        <v>14.849215404263701</v>
      </c>
      <c r="AX74" s="19"/>
      <c r="AY74" s="112">
        <v>12.433802309515301</v>
      </c>
      <c r="AZ74" s="19"/>
      <c r="BA74" s="112">
        <f t="shared" si="45"/>
        <v>113.38392258759927</v>
      </c>
      <c r="BB74" s="19"/>
      <c r="BC74" s="23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18"/>
    </row>
    <row r="75" spans="1:68" s="13" customFormat="1" ht="27" customHeight="1">
      <c r="A75" s="716" t="s">
        <v>106</v>
      </c>
      <c r="B75" s="17" t="s">
        <v>689</v>
      </c>
      <c r="C75" s="112">
        <f>C76+C77+C78+C79</f>
        <v>40.68595538054845</v>
      </c>
      <c r="D75" s="19">
        <f t="shared" si="31"/>
        <v>-0.30017468616986398</v>
      </c>
      <c r="E75" s="112">
        <f>E76+E77+E78+E79</f>
        <v>43.868039741449962</v>
      </c>
      <c r="F75" s="19">
        <f t="shared" si="32"/>
        <v>-0.20214542936038782</v>
      </c>
      <c r="G75" s="112">
        <f>G76+G77+G78+G79</f>
        <v>46.017590163918385</v>
      </c>
      <c r="H75" s="19">
        <f t="shared" si="33"/>
        <v>-0.18265000479356996</v>
      </c>
      <c r="I75" s="112">
        <f>I76+I77+I78+I79</f>
        <v>43.899356648261389</v>
      </c>
      <c r="J75" s="19">
        <f t="shared" si="34"/>
        <v>-0.22174585541040015</v>
      </c>
      <c r="K75" s="112">
        <f>K76+K77+K78+K79</f>
        <v>41.962597996752777</v>
      </c>
      <c r="L75" s="19">
        <f t="shared" si="35"/>
        <v>-0.2445393109996542</v>
      </c>
      <c r="M75" s="112">
        <f>M76+M77+M78+M79</f>
        <v>41.567639276640278</v>
      </c>
      <c r="N75" s="19">
        <f t="shared" si="36"/>
        <v>-0.35983480417614144</v>
      </c>
      <c r="O75" s="112">
        <f>O76+O77+O78+O79</f>
        <v>44.808579232531102</v>
      </c>
      <c r="P75" s="19">
        <f t="shared" si="37"/>
        <v>2.7760368615047604E-2</v>
      </c>
      <c r="Q75" s="112">
        <f>Q76+Q77+Q78+Q79</f>
        <v>44.276958533706498</v>
      </c>
      <c r="R75" s="19">
        <f t="shared" si="38"/>
        <v>-0.2137391153888506</v>
      </c>
      <c r="S75" s="112">
        <f>S76+S77+S78+S79</f>
        <v>44.747268511852582</v>
      </c>
      <c r="T75" s="19">
        <f t="shared" si="39"/>
        <v>-6.0379164671097163E-3</v>
      </c>
      <c r="U75" s="112">
        <f>U76+U77+U78+U79</f>
        <v>44.638756544355303</v>
      </c>
      <c r="V75" s="19">
        <f t="shared" si="40"/>
        <v>-0.1977059117131541</v>
      </c>
      <c r="W75" s="112">
        <f>W76+W77+W78+W79</f>
        <v>45.037160412503006</v>
      </c>
      <c r="X75" s="19">
        <f t="shared" si="41"/>
        <v>-2.541050867901673E-2</v>
      </c>
      <c r="Y75" s="112">
        <f t="shared" si="42"/>
        <v>436.47274203001672</v>
      </c>
      <c r="Z75" s="19">
        <f t="shared" si="43"/>
        <v>-0.20188017426915927</v>
      </c>
      <c r="AA75" s="20"/>
      <c r="AB75" s="540">
        <f t="shared" si="44"/>
        <v>113.11980267837289</v>
      </c>
      <c r="AC75" s="540">
        <f>AC76+AC77+AC78+AC79</f>
        <v>58.137301661574199</v>
      </c>
      <c r="AD75" s="20"/>
      <c r="AE75" s="540">
        <f>AE76+AE77+AE78+AE79</f>
        <v>54.982501016798693</v>
      </c>
      <c r="AF75" s="20"/>
      <c r="AG75" s="540">
        <f>AG76+AG77+AG78+AG79</f>
        <v>56.300960951613114</v>
      </c>
      <c r="AH75" s="20"/>
      <c r="AI75" s="540">
        <f>AI76+AI77+AI78+AI79</f>
        <v>56.407481994729402</v>
      </c>
      <c r="AJ75" s="20"/>
      <c r="AK75" s="540">
        <f>AK76+AK77+AK78+AK79</f>
        <v>55.545706888176106</v>
      </c>
      <c r="AL75" s="20"/>
      <c r="AM75" s="540">
        <f>AM76+AM77+AM78+AM79</f>
        <v>64.932676046446005</v>
      </c>
      <c r="AN75" s="20"/>
      <c r="AO75" s="540">
        <f>AO76+AO77+AO78+AO79</f>
        <v>43.598275046266508</v>
      </c>
      <c r="AP75" s="20"/>
      <c r="AQ75" s="540">
        <f>AQ76+AQ77+AQ78+AQ79</f>
        <v>56.313317119423999</v>
      </c>
      <c r="AR75" s="20"/>
      <c r="AS75" s="540">
        <f>AS76+AS77+AS78+AS79</f>
        <v>45.019090016799311</v>
      </c>
      <c r="AT75" s="20"/>
      <c r="AU75" s="540">
        <f>AU76+AU77+AU78+AU79</f>
        <v>55.63889500877827</v>
      </c>
      <c r="AV75" s="20"/>
      <c r="AW75" s="540">
        <f>AW76+AW77+AW78+AW79</f>
        <v>46.211415999836504</v>
      </c>
      <c r="AX75" s="20"/>
      <c r="AY75" s="540">
        <f>AY76+AY77+AY78+AY79</f>
        <v>46.086324686018642</v>
      </c>
      <c r="AZ75" s="20"/>
      <c r="BA75" s="540">
        <f t="shared" si="45"/>
        <v>639.17394643646071</v>
      </c>
      <c r="BB75" s="20"/>
      <c r="BC75" s="22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</row>
    <row r="76" spans="1:68" ht="27" customHeight="1">
      <c r="A76" s="597"/>
      <c r="B76" s="17" t="s">
        <v>690</v>
      </c>
      <c r="C76" s="112">
        <v>7.2840999999999996</v>
      </c>
      <c r="D76" s="19">
        <f t="shared" si="31"/>
        <v>-0.196609571288341</v>
      </c>
      <c r="E76" s="112">
        <v>7.2142999999999997</v>
      </c>
      <c r="F76" s="19">
        <f t="shared" si="32"/>
        <v>-0.13279240293304495</v>
      </c>
      <c r="G76" s="112">
        <v>6.9417</v>
      </c>
      <c r="H76" s="19">
        <f t="shared" si="33"/>
        <v>-0.12824473495836952</v>
      </c>
      <c r="I76" s="112">
        <f>中口径明细!AB76</f>
        <v>6.7996999999999996</v>
      </c>
      <c r="J76" s="19">
        <f t="shared" si="34"/>
        <v>-0.14259955110584321</v>
      </c>
      <c r="K76" s="112">
        <f>中口径明细!AD76</f>
        <v>6.94</v>
      </c>
      <c r="L76" s="19">
        <f t="shared" si="35"/>
        <v>-0.13180544435548436</v>
      </c>
      <c r="M76" s="112">
        <f>中口径明细!AF76</f>
        <v>9.9260999999999999</v>
      </c>
      <c r="N76" s="19">
        <f t="shared" si="36"/>
        <v>0.21916798702973583</v>
      </c>
      <c r="O76" s="112">
        <f>中口径明细!AH76</f>
        <v>10.081099999999999</v>
      </c>
      <c r="P76" s="19">
        <f t="shared" si="37"/>
        <v>0.27984714604915695</v>
      </c>
      <c r="Q76" s="112">
        <f>中口径明细!AJ76</f>
        <v>10.022500000000001</v>
      </c>
      <c r="R76" s="19">
        <f t="shared" si="38"/>
        <v>0.29585094966577463</v>
      </c>
      <c r="S76" s="112">
        <f>中口径明细!AL76</f>
        <v>10.802099999999999</v>
      </c>
      <c r="T76" s="19">
        <f t="shared" si="39"/>
        <v>0.40115962331698962</v>
      </c>
      <c r="U76" s="112">
        <f>中口径明细!AN76</f>
        <v>9.6100999999999992</v>
      </c>
      <c r="V76" s="19">
        <f t="shared" si="40"/>
        <v>0.19738596294496547</v>
      </c>
      <c r="W76" s="112">
        <f>中口径明细!AP76</f>
        <v>9.3551000000000002</v>
      </c>
      <c r="X76" s="19">
        <f t="shared" si="41"/>
        <v>0.15122689572001669</v>
      </c>
      <c r="Y76" s="112">
        <f t="shared" si="42"/>
        <v>85.62169999999999</v>
      </c>
      <c r="Z76" s="19">
        <f t="shared" si="43"/>
        <v>6.0187541248301724E-2</v>
      </c>
      <c r="AA76" s="20"/>
      <c r="AB76" s="540">
        <f t="shared" si="44"/>
        <v>17.3857</v>
      </c>
      <c r="AC76" s="112">
        <v>9.0667000000000009</v>
      </c>
      <c r="AD76" s="19"/>
      <c r="AE76" s="112">
        <v>8.3190000000000008</v>
      </c>
      <c r="AF76" s="19"/>
      <c r="AG76" s="112">
        <v>7.9629000000000003</v>
      </c>
      <c r="AH76" s="19"/>
      <c r="AI76" s="112">
        <v>7.9306000000000001</v>
      </c>
      <c r="AJ76" s="19"/>
      <c r="AK76" s="112">
        <v>7.9935999999999998</v>
      </c>
      <c r="AL76" s="19"/>
      <c r="AM76" s="112">
        <v>8.1417000000000002</v>
      </c>
      <c r="AN76" s="19"/>
      <c r="AO76" s="112">
        <v>7.8768000000000002</v>
      </c>
      <c r="AP76" s="19"/>
      <c r="AQ76" s="112">
        <v>7.7343000000000002</v>
      </c>
      <c r="AR76" s="19"/>
      <c r="AS76" s="112">
        <v>7.7093999999999996</v>
      </c>
      <c r="AT76" s="19"/>
      <c r="AU76" s="112">
        <v>8.0259</v>
      </c>
      <c r="AV76" s="19"/>
      <c r="AW76" s="112">
        <v>8.1262000000000008</v>
      </c>
      <c r="AX76" s="19"/>
      <c r="AY76" s="112">
        <v>8.2232000000000003</v>
      </c>
      <c r="AZ76" s="19"/>
      <c r="BA76" s="112">
        <f t="shared" si="45"/>
        <v>97.110300000000024</v>
      </c>
      <c r="BB76" s="19"/>
      <c r="BC76" s="23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18"/>
    </row>
    <row r="77" spans="1:68" ht="26.7" customHeight="1">
      <c r="A77" s="597"/>
      <c r="B77" s="17" t="s">
        <v>647</v>
      </c>
      <c r="C77" s="112">
        <v>26.4</v>
      </c>
      <c r="D77" s="19">
        <f t="shared" si="31"/>
        <v>-0.10508474576271187</v>
      </c>
      <c r="E77" s="112">
        <v>26.9</v>
      </c>
      <c r="F77" s="19">
        <f t="shared" si="32"/>
        <v>-0.17987804878048774</v>
      </c>
      <c r="G77" s="112">
        <f>公交!Z61-公交!Z63</f>
        <v>28.5</v>
      </c>
      <c r="H77" s="19">
        <f t="shared" si="33"/>
        <v>-0.17391304347826086</v>
      </c>
      <c r="I77" s="112">
        <f>公交!AB61-公交!AB63</f>
        <v>29.400000000000006</v>
      </c>
      <c r="J77" s="19">
        <f t="shared" si="34"/>
        <v>-0.15028901734104039</v>
      </c>
      <c r="K77" s="112">
        <f>公交!AD61-公交!AD63</f>
        <v>26.799999999999983</v>
      </c>
      <c r="L77" s="19">
        <f t="shared" si="35"/>
        <v>-0.19760479041916212</v>
      </c>
      <c r="M77" s="112">
        <f>公交!AF61-公交!AF63</f>
        <v>23.299999999999983</v>
      </c>
      <c r="N77" s="19">
        <f t="shared" si="36"/>
        <v>-0.33237822349570245</v>
      </c>
      <c r="O77" s="112">
        <f>公交!AH61-公交!AH63</f>
        <v>25.439999999999998</v>
      </c>
      <c r="P77" s="19">
        <f t="shared" si="37"/>
        <v>0.20568720379146899</v>
      </c>
      <c r="Q77" s="112">
        <f>公交!AJ61-公交!AJ63</f>
        <v>24.86</v>
      </c>
      <c r="R77" s="19">
        <f t="shared" si="38"/>
        <v>-0.13680555555555562</v>
      </c>
      <c r="S77" s="112">
        <f>公交!AL61-公交!AL63</f>
        <v>24.399999999999991</v>
      </c>
      <c r="T77" s="19">
        <f t="shared" si="39"/>
        <v>8.2644628099171058E-3</v>
      </c>
      <c r="U77" s="112">
        <f>公交!AN61-公交!AN63</f>
        <v>24.950000000000003</v>
      </c>
      <c r="V77" s="19">
        <f t="shared" si="40"/>
        <v>-0.22274143302180682</v>
      </c>
      <c r="W77" s="112">
        <f>公交!AP61-公交!AP63</f>
        <v>23.5</v>
      </c>
      <c r="X77" s="19">
        <f t="shared" si="41"/>
        <v>-8.5603112840466955E-2</v>
      </c>
      <c r="Y77" s="112">
        <f t="shared" si="42"/>
        <v>260.94999999999993</v>
      </c>
      <c r="Z77" s="19">
        <f t="shared" si="43"/>
        <v>-0.14694344557044814</v>
      </c>
      <c r="AA77" s="20"/>
      <c r="AB77" s="540">
        <f t="shared" si="44"/>
        <v>62.3</v>
      </c>
      <c r="AC77" s="112">
        <v>29.5</v>
      </c>
      <c r="AD77" s="19"/>
      <c r="AE77" s="112">
        <v>32.799999999999997</v>
      </c>
      <c r="AF77" s="19"/>
      <c r="AG77" s="112">
        <v>34.5</v>
      </c>
      <c r="AH77" s="19"/>
      <c r="AI77" s="112">
        <v>34.6</v>
      </c>
      <c r="AJ77" s="19"/>
      <c r="AK77" s="112">
        <v>33.4</v>
      </c>
      <c r="AL77" s="19"/>
      <c r="AM77" s="112">
        <v>34.9</v>
      </c>
      <c r="AN77" s="19"/>
      <c r="AO77" s="112">
        <v>21.1</v>
      </c>
      <c r="AP77" s="19"/>
      <c r="AQ77" s="112">
        <v>28.8</v>
      </c>
      <c r="AR77" s="19"/>
      <c r="AS77" s="112">
        <v>24.2</v>
      </c>
      <c r="AT77" s="19"/>
      <c r="AU77" s="112">
        <v>32.1</v>
      </c>
      <c r="AV77" s="19"/>
      <c r="AW77" s="112">
        <v>25.7</v>
      </c>
      <c r="AX77" s="19"/>
      <c r="AY77" s="112">
        <v>24.8</v>
      </c>
      <c r="AZ77" s="19"/>
      <c r="BA77" s="112">
        <f t="shared" si="45"/>
        <v>356.40000000000003</v>
      </c>
      <c r="BB77" s="19"/>
      <c r="BC77" s="23"/>
      <c r="BD77" s="27"/>
      <c r="BE77" s="27"/>
      <c r="BF77" s="27"/>
      <c r="BG77" s="27"/>
      <c r="BH77" s="27"/>
      <c r="BI77" s="27"/>
      <c r="BJ77" s="108"/>
      <c r="BK77" s="27"/>
      <c r="BL77" s="108"/>
      <c r="BM77" s="108"/>
      <c r="BN77" s="108"/>
      <c r="BO77" s="108"/>
      <c r="BP77" s="18"/>
    </row>
    <row r="78" spans="1:68" ht="26.7" customHeight="1">
      <c r="A78" s="597"/>
      <c r="B78" s="17" t="s">
        <v>648</v>
      </c>
      <c r="C78" s="112">
        <v>6</v>
      </c>
      <c r="D78" s="19">
        <f t="shared" ref="D78:D94" si="46">C78/AC78-1</f>
        <v>-0.4285714285714286</v>
      </c>
      <c r="E78" s="112">
        <v>8</v>
      </c>
      <c r="F78" s="19">
        <f t="shared" si="32"/>
        <v>-6.976744186046413E-2</v>
      </c>
      <c r="G78" s="112">
        <f>出租!Z61-出租!Z63</f>
        <v>8</v>
      </c>
      <c r="H78" s="19">
        <f t="shared" si="33"/>
        <v>0.11888111888111719</v>
      </c>
      <c r="I78" s="112">
        <f>出租!AB61-出租!AB63</f>
        <v>6</v>
      </c>
      <c r="J78" s="19">
        <f t="shared" si="34"/>
        <v>-0.1004497751124438</v>
      </c>
      <c r="K78" s="112">
        <f>出租!AD61-出租!AD63</f>
        <v>6</v>
      </c>
      <c r="L78" s="19">
        <f t="shared" si="35"/>
        <v>-6.3962558502340117E-2</v>
      </c>
      <c r="M78" s="112">
        <f>出租!AF61-出租!AF63</f>
        <v>6</v>
      </c>
      <c r="N78" s="19">
        <f t="shared" si="36"/>
        <v>-9.9099099099099086E-2</v>
      </c>
      <c r="O78" s="112">
        <f>出租!AH61-出租!AH63</f>
        <v>6.2000000000000028</v>
      </c>
      <c r="P78" s="19">
        <f t="shared" si="37"/>
        <v>-6.6265060240964901E-2</v>
      </c>
      <c r="Q78" s="112">
        <f>出租!AJ61-出租!AJ63</f>
        <v>6.3999999999999986</v>
      </c>
      <c r="R78" s="19">
        <f t="shared" si="38"/>
        <v>-7.1117561683599617E-2</v>
      </c>
      <c r="S78" s="112">
        <f>出租!AL61-出租!AL63</f>
        <v>6.5999999999999943</v>
      </c>
      <c r="T78" s="19">
        <f t="shared" si="39"/>
        <v>2.643856920684029E-2</v>
      </c>
      <c r="U78" s="112">
        <f>出租!AN61-出租!AN63</f>
        <v>6.5</v>
      </c>
      <c r="V78" s="19">
        <f t="shared" si="40"/>
        <v>-0.16129032258064513</v>
      </c>
      <c r="W78" s="112">
        <f>出租!AP61-出租!AP63</f>
        <v>6.4000000000000057</v>
      </c>
      <c r="X78" s="19">
        <f t="shared" si="41"/>
        <v>6.666666666666754E-2</v>
      </c>
      <c r="Y78" s="112">
        <f t="shared" si="42"/>
        <v>65.699999999999989</v>
      </c>
      <c r="Z78" s="19">
        <f t="shared" si="43"/>
        <v>-0.10854816824966118</v>
      </c>
      <c r="AA78" s="20"/>
      <c r="AB78" s="540">
        <f t="shared" si="44"/>
        <v>19.099999999999991</v>
      </c>
      <c r="AC78" s="112">
        <v>10.5</v>
      </c>
      <c r="AD78" s="19"/>
      <c r="AE78" s="112">
        <v>8.5999999999999908</v>
      </c>
      <c r="AF78" s="19"/>
      <c r="AG78" s="112">
        <v>7.1500000000000101</v>
      </c>
      <c r="AH78" s="19"/>
      <c r="AI78" s="112">
        <v>6.67</v>
      </c>
      <c r="AJ78" s="19"/>
      <c r="AK78" s="112">
        <v>6.41</v>
      </c>
      <c r="AL78" s="19"/>
      <c r="AM78" s="112">
        <v>6.66</v>
      </c>
      <c r="AN78" s="19"/>
      <c r="AO78" s="112">
        <v>6.6400000000000103</v>
      </c>
      <c r="AP78" s="19"/>
      <c r="AQ78" s="112">
        <v>6.89</v>
      </c>
      <c r="AR78" s="19"/>
      <c r="AS78" s="112">
        <v>6.4300000000000104</v>
      </c>
      <c r="AT78" s="19"/>
      <c r="AU78" s="112">
        <v>7.75</v>
      </c>
      <c r="AV78" s="19"/>
      <c r="AW78" s="112">
        <v>6</v>
      </c>
      <c r="AX78" s="19"/>
      <c r="AY78" s="112">
        <v>6</v>
      </c>
      <c r="AZ78" s="19"/>
      <c r="BA78" s="112">
        <f t="shared" si="45"/>
        <v>85.700000000000017</v>
      </c>
      <c r="BB78" s="19"/>
      <c r="BC78" s="23"/>
      <c r="BD78" s="27"/>
      <c r="BE78" s="27"/>
      <c r="BF78" s="27"/>
      <c r="BG78" s="27"/>
      <c r="BH78" s="27"/>
      <c r="BI78" s="27"/>
      <c r="BJ78" s="108"/>
      <c r="BK78" s="27"/>
      <c r="BL78" s="108"/>
      <c r="BM78" s="108"/>
      <c r="BN78" s="108"/>
      <c r="BO78" s="108"/>
      <c r="BP78" s="18"/>
    </row>
    <row r="79" spans="1:68" ht="27" customHeight="1">
      <c r="A79" s="598"/>
      <c r="B79" s="17" t="s">
        <v>691</v>
      </c>
      <c r="C79" s="112">
        <v>1.00185538054845</v>
      </c>
      <c r="D79" s="19">
        <f t="shared" si="46"/>
        <v>-0.88954918119791204</v>
      </c>
      <c r="E79" s="112">
        <v>1.75373974144996</v>
      </c>
      <c r="F79" s="19">
        <f t="shared" ref="F79:F94" si="47">E79/AE79-1</f>
        <v>-0.66681117076774177</v>
      </c>
      <c r="G79" s="112">
        <v>2.5758901639183902</v>
      </c>
      <c r="H79" s="19">
        <f t="shared" ref="H79:H94" si="48">G79/AG79-1</f>
        <v>-0.61485246881652467</v>
      </c>
      <c r="I79" s="112">
        <f>网约车!AB61-网约车!AB63</f>
        <v>1.6996566482613797</v>
      </c>
      <c r="J79" s="19">
        <f t="shared" ref="J79:J94" si="49">I79/AI79-1</f>
        <v>-0.76416199828103371</v>
      </c>
      <c r="K79" s="112">
        <f>网约车!AD61-网约车!AD63</f>
        <v>2.2225979967527998</v>
      </c>
      <c r="L79" s="19">
        <f t="shared" ref="L79:L94" si="50">K79/AK79-1</f>
        <v>-0.71292078127373881</v>
      </c>
      <c r="M79" s="112">
        <f>网约车!AF61-网约车!AF63</f>
        <v>2.3415392766403009</v>
      </c>
      <c r="N79" s="19">
        <f t="shared" ref="N79:N94" si="51">M79/AM79-1</f>
        <v>-0.84626466028835512</v>
      </c>
      <c r="O79" s="112">
        <f>网约车!AH61-网约车!AH63</f>
        <v>3.0874792325310985</v>
      </c>
      <c r="P79" s="19">
        <f t="shared" ref="P79:P94" si="52">O79/AO79-1</f>
        <v>-0.61316934343165919</v>
      </c>
      <c r="Q79" s="112">
        <f>网约车!AJ61-网约车!AJ63</f>
        <v>2.9944585337065011</v>
      </c>
      <c r="R79" s="19">
        <f t="shared" ref="R79:R94" si="53">Q79/AQ79-1</f>
        <v>-0.7676736320573434</v>
      </c>
      <c r="S79" s="112">
        <f>网约车!AL61-网约车!AL63</f>
        <v>2.9451685118525983</v>
      </c>
      <c r="T79" s="19">
        <f t="shared" ref="T79:T94" si="54">S79/AS79-1</f>
        <v>-0.55908604973500975</v>
      </c>
      <c r="U79" s="112">
        <f>网约车!AN61-网约车!AN63</f>
        <v>3.5786565443553009</v>
      </c>
      <c r="V79" s="19">
        <f t="shared" ref="V79:V94" si="55">U79/AU79-1</f>
        <v>-0.53901084049279779</v>
      </c>
      <c r="W79" s="112">
        <f>网约车!AP61-网约车!AP63</f>
        <v>5.7820604125030002</v>
      </c>
      <c r="X79" s="19">
        <f t="shared" ref="X79:X94" si="56">W79/AW79-1</f>
        <v>-9.4461266047843107E-2</v>
      </c>
      <c r="Y79" s="112">
        <f t="shared" si="42"/>
        <v>24.201042030016783</v>
      </c>
      <c r="Z79" s="19">
        <f t="shared" si="43"/>
        <v>-0.72026866437043835</v>
      </c>
      <c r="AA79" s="20"/>
      <c r="AB79" s="540">
        <f t="shared" si="44"/>
        <v>14.334102678372901</v>
      </c>
      <c r="AC79" s="112">
        <v>9.0706016615741998</v>
      </c>
      <c r="AD79" s="19"/>
      <c r="AE79" s="112">
        <v>5.2635010167987</v>
      </c>
      <c r="AF79" s="19"/>
      <c r="AG79" s="112">
        <v>6.6880609516131004</v>
      </c>
      <c r="AH79" s="19"/>
      <c r="AI79" s="112">
        <v>7.2068819947294003</v>
      </c>
      <c r="AJ79" s="19"/>
      <c r="AK79" s="112">
        <v>7.7421068881761004</v>
      </c>
      <c r="AL79" s="19"/>
      <c r="AM79" s="112">
        <v>15.230976046445999</v>
      </c>
      <c r="AN79" s="19"/>
      <c r="AO79" s="112">
        <v>7.9814750462664996</v>
      </c>
      <c r="AP79" s="19"/>
      <c r="AQ79" s="112">
        <v>12.889017119424</v>
      </c>
      <c r="AR79" s="19"/>
      <c r="AS79" s="112">
        <v>6.6796900167992996</v>
      </c>
      <c r="AT79" s="19"/>
      <c r="AU79" s="112">
        <v>7.7629950087782698</v>
      </c>
      <c r="AV79" s="19"/>
      <c r="AW79" s="112">
        <v>6.3852159998365003</v>
      </c>
      <c r="AX79" s="19"/>
      <c r="AY79" s="112">
        <v>7.0631246860186403</v>
      </c>
      <c r="AZ79" s="19"/>
      <c r="BA79" s="112">
        <f t="shared" si="45"/>
        <v>99.963646436460706</v>
      </c>
      <c r="BB79" s="19"/>
      <c r="BC79" s="23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18"/>
    </row>
    <row r="80" spans="1:68" s="11" customFormat="1" ht="27" customHeight="1">
      <c r="A80" s="716" t="s">
        <v>108</v>
      </c>
      <c r="B80" s="17" t="s">
        <v>689</v>
      </c>
      <c r="C80" s="112">
        <f>C81+C82+C83+C84</f>
        <v>141.4098362536526</v>
      </c>
      <c r="D80" s="19">
        <f t="shared" si="46"/>
        <v>-2.8528935425596758E-2</v>
      </c>
      <c r="E80" s="112">
        <f>E81+E82+E83+E84</f>
        <v>135.61331695799595</v>
      </c>
      <c r="F80" s="19">
        <f t="shared" si="47"/>
        <v>0.11492499239114906</v>
      </c>
      <c r="G80" s="112">
        <f>G81+G82+G83+G84</f>
        <v>123.19145175225471</v>
      </c>
      <c r="H80" s="19">
        <f t="shared" si="48"/>
        <v>5.5742811336059628E-2</v>
      </c>
      <c r="I80" s="112">
        <f>I81+I82+I83+I84</f>
        <v>152.58006683283705</v>
      </c>
      <c r="J80" s="19">
        <f t="shared" si="49"/>
        <v>4.6941568938814182E-2</v>
      </c>
      <c r="K80" s="112">
        <f>K81+K82+K83+K84</f>
        <v>158.62215639997942</v>
      </c>
      <c r="L80" s="19">
        <f t="shared" si="50"/>
        <v>4.1531154623837496E-2</v>
      </c>
      <c r="M80" s="112">
        <f>M81+M82+M83+M84</f>
        <v>167.6252641079052</v>
      </c>
      <c r="N80" s="19">
        <f t="shared" si="51"/>
        <v>1.8369291019393996E-2</v>
      </c>
      <c r="O80" s="112">
        <f>O81+O82+O83+O84</f>
        <v>174.83017978534102</v>
      </c>
      <c r="P80" s="19">
        <f t="shared" si="52"/>
        <v>9.8005067833397463E-2</v>
      </c>
      <c r="Q80" s="112">
        <f>Q81+Q82+Q83+Q84</f>
        <v>160.00571427276429</v>
      </c>
      <c r="R80" s="19">
        <f t="shared" si="53"/>
        <v>5.3332548993878515E-3</v>
      </c>
      <c r="S80" s="112">
        <f>S81+S82+S83+S84</f>
        <v>153.36593444254612</v>
      </c>
      <c r="T80" s="19">
        <f t="shared" si="54"/>
        <v>3.935357858470212E-2</v>
      </c>
      <c r="U80" s="112">
        <f>U81+U82+U83+U84</f>
        <v>172.182163827388</v>
      </c>
      <c r="V80" s="19">
        <f t="shared" si="55"/>
        <v>6.6755526168162049E-2</v>
      </c>
      <c r="W80" s="112">
        <f>W81+W82+W83+W84</f>
        <v>152.57059239941876</v>
      </c>
      <c r="X80" s="19">
        <f t="shared" si="56"/>
        <v>4.9691665000736185E-2</v>
      </c>
      <c r="Y80" s="112">
        <f t="shared" si="42"/>
        <v>1539.4260846326642</v>
      </c>
      <c r="Z80" s="19">
        <f t="shared" si="43"/>
        <v>4.4478797994934816E-2</v>
      </c>
      <c r="AA80" s="20"/>
      <c r="AB80" s="540">
        <f t="shared" si="44"/>
        <v>267.1970575058545</v>
      </c>
      <c r="AC80" s="540">
        <f>AC81+AC82+AC83+AC84</f>
        <v>145.56258174874571</v>
      </c>
      <c r="AD80" s="20"/>
      <c r="AE80" s="540">
        <f>AE81+AE82+AE83+AE84</f>
        <v>121.6344757571088</v>
      </c>
      <c r="AF80" s="20"/>
      <c r="AG80" s="540">
        <f>AG81+AG82+AG83+AG84</f>
        <v>116.6869908366735</v>
      </c>
      <c r="AH80" s="20"/>
      <c r="AI80" s="540">
        <f>AI81+AI82+AI83+AI84</f>
        <v>145.73885626443609</v>
      </c>
      <c r="AJ80" s="20"/>
      <c r="AK80" s="540">
        <f>AK81+AK82+AK83+AK84</f>
        <v>152.2970827092233</v>
      </c>
      <c r="AL80" s="20"/>
      <c r="AM80" s="540">
        <f>AM81+AM82+AM83+AM84</f>
        <v>164.60164852389772</v>
      </c>
      <c r="AN80" s="20"/>
      <c r="AO80" s="540">
        <f>AO81+AO82+AO83+AO84</f>
        <v>159.22529404196553</v>
      </c>
      <c r="AP80" s="20"/>
      <c r="AQ80" s="540">
        <f>AQ81+AQ82+AQ83+AQ84</f>
        <v>159.1568900093506</v>
      </c>
      <c r="AR80" s="20"/>
      <c r="AS80" s="540">
        <f>AS81+AS82+AS83+AS84</f>
        <v>147.55896126454485</v>
      </c>
      <c r="AT80" s="20"/>
      <c r="AU80" s="540">
        <f>AU81+AU82+AU83+AU84</f>
        <v>161.40733242402291</v>
      </c>
      <c r="AV80" s="20"/>
      <c r="AW80" s="540">
        <f>AW81+AW82+AW83+AW84</f>
        <v>145.3480078831642</v>
      </c>
      <c r="AX80" s="20"/>
      <c r="AY80" s="540">
        <f>AY81+AY82+AY83+AY84</f>
        <v>143.61667585459071</v>
      </c>
      <c r="AZ80" s="20"/>
      <c r="BA80" s="540">
        <f t="shared" si="45"/>
        <v>1762.8347973177242</v>
      </c>
      <c r="BB80" s="20"/>
      <c r="BC80" s="22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</row>
    <row r="81" spans="1:68" s="12" customFormat="1" ht="27" customHeight="1">
      <c r="A81" s="597"/>
      <c r="B81" s="17" t="s">
        <v>690</v>
      </c>
      <c r="C81" s="112">
        <v>3.1291000000000002</v>
      </c>
      <c r="D81" s="19">
        <f t="shared" si="46"/>
        <v>-0.21842841442701555</v>
      </c>
      <c r="E81" s="112">
        <v>2.6989999999999998</v>
      </c>
      <c r="F81" s="19">
        <f t="shared" si="47"/>
        <v>0.18294179523141652</v>
      </c>
      <c r="G81" s="112">
        <v>2.6030000000000002</v>
      </c>
      <c r="H81" s="19">
        <f t="shared" si="48"/>
        <v>1.4973095219527499E-2</v>
      </c>
      <c r="I81" s="112">
        <f>中口径明细!AB81</f>
        <v>2.2886000000000002</v>
      </c>
      <c r="J81" s="19">
        <f t="shared" si="49"/>
        <v>-0.23858003127391281</v>
      </c>
      <c r="K81" s="112">
        <f>中口径明细!AD81</f>
        <v>2.5255000000000001</v>
      </c>
      <c r="L81" s="19">
        <f t="shared" si="50"/>
        <v>-0.26355232846353482</v>
      </c>
      <c r="M81" s="112">
        <f>中口径明细!AF81</f>
        <v>2.5556999999999999</v>
      </c>
      <c r="N81" s="19">
        <f t="shared" si="51"/>
        <v>-0.24808026126099625</v>
      </c>
      <c r="O81" s="112">
        <f>中口径明细!AH81</f>
        <v>2.4209999999999998</v>
      </c>
      <c r="P81" s="19">
        <f t="shared" si="52"/>
        <v>-0.11477567735566208</v>
      </c>
      <c r="Q81" s="112">
        <f>中口径明细!AJ81</f>
        <v>2.6829999999999998</v>
      </c>
      <c r="R81" s="19">
        <f t="shared" si="53"/>
        <v>2.0152091254752813E-2</v>
      </c>
      <c r="S81" s="112">
        <f>中口径明细!AL81</f>
        <v>2.4104999999999999</v>
      </c>
      <c r="T81" s="19">
        <f t="shared" si="54"/>
        <v>-4.0100350430073317E-2</v>
      </c>
      <c r="U81" s="112">
        <f>中口径明细!AN81</f>
        <v>2.71</v>
      </c>
      <c r="V81" s="19">
        <f t="shared" si="55"/>
        <v>-6.6257795541467046E-2</v>
      </c>
      <c r="W81" s="112">
        <f>中口径明细!AP81</f>
        <v>2.4834999999999998</v>
      </c>
      <c r="X81" s="19">
        <f t="shared" si="56"/>
        <v>-0.22288628825333257</v>
      </c>
      <c r="Y81" s="112">
        <f t="shared" si="42"/>
        <v>26.025400000000001</v>
      </c>
      <c r="Z81" s="19">
        <f t="shared" si="43"/>
        <v>-0.11664816832472891</v>
      </c>
      <c r="AA81" s="20"/>
      <c r="AB81" s="540">
        <f t="shared" si="44"/>
        <v>6.2851999999999997</v>
      </c>
      <c r="AC81" s="112">
        <v>4.0035999999999996</v>
      </c>
      <c r="AD81" s="19"/>
      <c r="AE81" s="112">
        <v>2.2816000000000001</v>
      </c>
      <c r="AF81" s="19"/>
      <c r="AG81" s="112">
        <v>2.5646</v>
      </c>
      <c r="AH81" s="19"/>
      <c r="AI81" s="112">
        <v>3.0057</v>
      </c>
      <c r="AJ81" s="19"/>
      <c r="AK81" s="112">
        <v>3.4293</v>
      </c>
      <c r="AL81" s="19"/>
      <c r="AM81" s="112">
        <v>3.3988999999999998</v>
      </c>
      <c r="AN81" s="19"/>
      <c r="AO81" s="112">
        <v>2.7349000000000001</v>
      </c>
      <c r="AP81" s="19"/>
      <c r="AQ81" s="112">
        <v>2.63</v>
      </c>
      <c r="AR81" s="19"/>
      <c r="AS81" s="112">
        <v>2.5112000000000001</v>
      </c>
      <c r="AT81" s="19"/>
      <c r="AU81" s="112">
        <v>2.9022999999999999</v>
      </c>
      <c r="AV81" s="19"/>
      <c r="AW81" s="112">
        <v>3.1958000000000002</v>
      </c>
      <c r="AX81" s="19"/>
      <c r="AY81" s="112">
        <v>3.1446999999999998</v>
      </c>
      <c r="AZ81" s="19"/>
      <c r="BA81" s="112">
        <f t="shared" si="45"/>
        <v>35.802599999999998</v>
      </c>
      <c r="BB81" s="19"/>
      <c r="BC81" s="23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18"/>
    </row>
    <row r="82" spans="1:68" s="12" customFormat="1" ht="27" customHeight="1">
      <c r="A82" s="597"/>
      <c r="B82" s="17" t="s">
        <v>647</v>
      </c>
      <c r="C82" s="112">
        <v>121.4</v>
      </c>
      <c r="D82" s="19">
        <f t="shared" si="46"/>
        <v>-3.0351437699680517E-2</v>
      </c>
      <c r="E82" s="112">
        <v>115.48</v>
      </c>
      <c r="F82" s="19">
        <f t="shared" si="47"/>
        <v>0.10613026819923377</v>
      </c>
      <c r="G82" s="112">
        <f>公交!Z65-公交!Z67</f>
        <v>102.54</v>
      </c>
      <c r="H82" s="19">
        <f t="shared" si="48"/>
        <v>2.910477719791249E-2</v>
      </c>
      <c r="I82" s="112">
        <f>公交!AB65-公交!AB67</f>
        <v>133.53000000000003</v>
      </c>
      <c r="J82" s="19">
        <f t="shared" si="49"/>
        <v>6.9866196618860954E-2</v>
      </c>
      <c r="K82" s="112">
        <f>公交!AD65-公交!AD67</f>
        <v>136.38999999999999</v>
      </c>
      <c r="L82" s="19">
        <f t="shared" si="50"/>
        <v>6.9054710769713035E-2</v>
      </c>
      <c r="M82" s="112">
        <f>公交!AF65-公交!AF67</f>
        <v>150.41</v>
      </c>
      <c r="N82" s="19">
        <f t="shared" si="51"/>
        <v>8.0919870643190839E-2</v>
      </c>
      <c r="O82" s="112">
        <f>公交!AH65-公交!AH67</f>
        <v>154.88</v>
      </c>
      <c r="P82" s="19">
        <f t="shared" si="52"/>
        <v>0.12549960031974416</v>
      </c>
      <c r="Q82" s="112">
        <f>公交!AJ65-公交!AJ67</f>
        <v>147.07</v>
      </c>
      <c r="R82" s="19">
        <f t="shared" si="53"/>
        <v>8.3228990204021303E-2</v>
      </c>
      <c r="S82" s="112">
        <f>公交!AL65-公交!AL67</f>
        <v>141.24</v>
      </c>
      <c r="T82" s="19">
        <f t="shared" si="54"/>
        <v>9.8716452742123595E-2</v>
      </c>
      <c r="U82" s="112">
        <f>公交!AN65-公交!AN67</f>
        <v>153.07</v>
      </c>
      <c r="V82" s="19">
        <f t="shared" si="55"/>
        <v>0.10896181989422593</v>
      </c>
      <c r="W82" s="112">
        <f>公交!AP65-公交!AP67</f>
        <v>139.21999999999997</v>
      </c>
      <c r="X82" s="19">
        <f t="shared" si="56"/>
        <v>0.11171444542042619</v>
      </c>
      <c r="Y82" s="112">
        <f t="shared" si="42"/>
        <v>1356.01</v>
      </c>
      <c r="Z82" s="19">
        <f t="shared" si="43"/>
        <v>7.5566730650252989E-2</v>
      </c>
      <c r="AA82" s="20"/>
      <c r="AB82" s="540">
        <f t="shared" si="44"/>
        <v>229.60000000000002</v>
      </c>
      <c r="AC82" s="112">
        <v>125.2</v>
      </c>
      <c r="AD82" s="19"/>
      <c r="AE82" s="112">
        <v>104.4</v>
      </c>
      <c r="AF82" s="19"/>
      <c r="AG82" s="112">
        <v>99.64</v>
      </c>
      <c r="AH82" s="19"/>
      <c r="AI82" s="112">
        <v>124.81</v>
      </c>
      <c r="AJ82" s="19"/>
      <c r="AK82" s="112">
        <v>127.58</v>
      </c>
      <c r="AL82" s="19"/>
      <c r="AM82" s="112">
        <v>139.15</v>
      </c>
      <c r="AN82" s="19"/>
      <c r="AO82" s="112">
        <v>137.61000000000001</v>
      </c>
      <c r="AP82" s="19"/>
      <c r="AQ82" s="112">
        <v>135.77000000000001</v>
      </c>
      <c r="AR82" s="19"/>
      <c r="AS82" s="112">
        <v>128.55000000000001</v>
      </c>
      <c r="AT82" s="19"/>
      <c r="AU82" s="112">
        <v>138.03</v>
      </c>
      <c r="AV82" s="19"/>
      <c r="AW82" s="112">
        <v>125.23</v>
      </c>
      <c r="AX82" s="19"/>
      <c r="AY82" s="112">
        <v>124.17</v>
      </c>
      <c r="AZ82" s="19"/>
      <c r="BA82" s="112">
        <f t="shared" si="45"/>
        <v>1510.14</v>
      </c>
      <c r="BB82" s="19"/>
      <c r="BC82" s="23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18"/>
    </row>
    <row r="83" spans="1:68" s="12" customFormat="1" ht="27" customHeight="1">
      <c r="A83" s="597"/>
      <c r="B83" s="17" t="s">
        <v>648</v>
      </c>
      <c r="C83" s="112">
        <v>15.6</v>
      </c>
      <c r="D83" s="19">
        <f t="shared" si="46"/>
        <v>0.16417910447761197</v>
      </c>
      <c r="E83" s="112">
        <v>15.8</v>
      </c>
      <c r="F83" s="19">
        <f t="shared" si="47"/>
        <v>0.21538461538461551</v>
      </c>
      <c r="G83" s="112">
        <f>出租!Z65-出租!Z67</f>
        <v>14.75</v>
      </c>
      <c r="H83" s="19">
        <f t="shared" si="48"/>
        <v>0.26068376068376087</v>
      </c>
      <c r="I83" s="112">
        <f>出租!AB65-出租!AB67</f>
        <v>14.620000000000005</v>
      </c>
      <c r="J83" s="19">
        <f t="shared" si="49"/>
        <v>1.5277777777778168E-2</v>
      </c>
      <c r="K83" s="112">
        <f>出租!AD65-出租!AD67</f>
        <v>17.13000000000001</v>
      </c>
      <c r="L83" s="19">
        <f t="shared" si="50"/>
        <v>-1.5517241379309654E-2</v>
      </c>
      <c r="M83" s="112">
        <f>出租!AF65-出租!AF67</f>
        <v>12.100000000000009</v>
      </c>
      <c r="N83" s="19">
        <f t="shared" si="51"/>
        <v>-9.701492537313372E-2</v>
      </c>
      <c r="O83" s="112">
        <f>出租!AH65-出租!AH67</f>
        <v>14.100000000000009</v>
      </c>
      <c r="P83" s="19">
        <f t="shared" si="52"/>
        <v>0</v>
      </c>
      <c r="Q83" s="112">
        <f>出租!AJ65-出租!AJ67</f>
        <v>7.7399999999999949</v>
      </c>
      <c r="R83" s="19">
        <f t="shared" si="53"/>
        <v>-0.37073170731707361</v>
      </c>
      <c r="S83" s="112">
        <f>出租!AL65-出租!AL67</f>
        <v>7.3100000000000023</v>
      </c>
      <c r="T83" s="19">
        <f t="shared" si="54"/>
        <v>-0.39083333333333314</v>
      </c>
      <c r="U83" s="112">
        <f>出租!AN65-出租!AN67</f>
        <v>12.569999999999993</v>
      </c>
      <c r="V83" s="19">
        <f t="shared" si="55"/>
        <v>-0.18376623376623424</v>
      </c>
      <c r="W83" s="112">
        <f>出租!AP65-出租!AP67</f>
        <v>7.710000000000008</v>
      </c>
      <c r="X83" s="19">
        <f t="shared" si="56"/>
        <v>-0.41145038167938874</v>
      </c>
      <c r="Y83" s="112">
        <f t="shared" si="42"/>
        <v>131.72000000000003</v>
      </c>
      <c r="Z83" s="19">
        <f t="shared" si="43"/>
        <v>-3.9241429613420586E-2</v>
      </c>
      <c r="AA83" s="20"/>
      <c r="AB83" s="540">
        <f t="shared" si="44"/>
        <v>26.4</v>
      </c>
      <c r="AC83" s="112">
        <v>13.4</v>
      </c>
      <c r="AD83" s="19"/>
      <c r="AE83" s="112">
        <v>13</v>
      </c>
      <c r="AF83" s="19"/>
      <c r="AG83" s="112">
        <v>11.7</v>
      </c>
      <c r="AH83" s="19"/>
      <c r="AI83" s="112">
        <v>14.4</v>
      </c>
      <c r="AJ83" s="19"/>
      <c r="AK83" s="112">
        <v>17.399999999999999</v>
      </c>
      <c r="AL83" s="19"/>
      <c r="AM83" s="112">
        <v>13.4</v>
      </c>
      <c r="AN83" s="19"/>
      <c r="AO83" s="112">
        <v>14.1</v>
      </c>
      <c r="AP83" s="19"/>
      <c r="AQ83" s="112">
        <v>12.3</v>
      </c>
      <c r="AR83" s="19"/>
      <c r="AS83" s="112">
        <v>12</v>
      </c>
      <c r="AT83" s="19"/>
      <c r="AU83" s="112">
        <v>15.4</v>
      </c>
      <c r="AV83" s="19"/>
      <c r="AW83" s="112">
        <v>13.1</v>
      </c>
      <c r="AX83" s="19"/>
      <c r="AY83" s="112">
        <v>12.6</v>
      </c>
      <c r="AZ83" s="19"/>
      <c r="BA83" s="112">
        <f t="shared" si="45"/>
        <v>162.79999999999998</v>
      </c>
      <c r="BB83" s="19"/>
      <c r="BC83" s="23"/>
      <c r="BD83" s="27"/>
      <c r="BE83" s="27"/>
      <c r="BF83" s="27"/>
      <c r="BG83" s="27"/>
      <c r="BH83" s="27"/>
      <c r="BI83" s="27"/>
      <c r="BJ83" s="108"/>
      <c r="BK83" s="27"/>
      <c r="BL83" s="108"/>
      <c r="BM83" s="108"/>
      <c r="BN83" s="108"/>
      <c r="BO83" s="108"/>
      <c r="BP83" s="18"/>
    </row>
    <row r="84" spans="1:68" s="12" customFormat="1" ht="27" customHeight="1">
      <c r="A84" s="598"/>
      <c r="B84" s="17" t="s">
        <v>691</v>
      </c>
      <c r="C84" s="112">
        <v>1.2807362536526199</v>
      </c>
      <c r="D84" s="19">
        <f t="shared" si="46"/>
        <v>-0.56716993803847604</v>
      </c>
      <c r="E84" s="112">
        <v>1.63431695799594</v>
      </c>
      <c r="F84" s="19">
        <f t="shared" si="47"/>
        <v>-0.16312292164683384</v>
      </c>
      <c r="G84" s="112">
        <v>3.2984517522547101</v>
      </c>
      <c r="H84" s="19">
        <f t="shared" si="48"/>
        <v>0.1854739128591254</v>
      </c>
      <c r="I84" s="112">
        <f>网约车!AB65-网约车!AB67</f>
        <v>2.1414668328370201</v>
      </c>
      <c r="J84" s="19">
        <f t="shared" si="49"/>
        <v>-0.39217375781662256</v>
      </c>
      <c r="K84" s="112">
        <f>网约车!AD65-网约车!AD67</f>
        <v>2.5766563999794005</v>
      </c>
      <c r="L84" s="19">
        <f t="shared" si="50"/>
        <v>-0.33724269263645035</v>
      </c>
      <c r="M84" s="112">
        <f>网约车!AF65-网约车!AF67</f>
        <v>2.5595641079051994</v>
      </c>
      <c r="N84" s="19">
        <f t="shared" si="51"/>
        <v>-0.70419062788707709</v>
      </c>
      <c r="O84" s="112">
        <f>网约车!AH65-网约车!AH67</f>
        <v>3.4291797853410007</v>
      </c>
      <c r="P84" s="19">
        <f t="shared" si="52"/>
        <v>-0.28265750579609872</v>
      </c>
      <c r="Q84" s="112">
        <f>网约车!AJ65-网约车!AJ67</f>
        <v>2.512714272764299</v>
      </c>
      <c r="R84" s="19">
        <f t="shared" si="53"/>
        <v>-0.70287963187577807</v>
      </c>
      <c r="S84" s="112">
        <f>网约车!AL65-网约车!AL67</f>
        <v>2.4054344425461007</v>
      </c>
      <c r="T84" s="19">
        <f t="shared" si="54"/>
        <v>-0.46519294798775213</v>
      </c>
      <c r="U84" s="112">
        <f>网约车!AN65-网约车!AN67</f>
        <v>3.8321638273880012</v>
      </c>
      <c r="V84" s="19">
        <f t="shared" si="55"/>
        <v>-0.24489865143555156</v>
      </c>
      <c r="W84" s="112">
        <f>网约车!AP65-网约车!AP67</f>
        <v>3.1570923994187972</v>
      </c>
      <c r="X84" s="19">
        <f t="shared" si="56"/>
        <v>-0.17401342472110382</v>
      </c>
      <c r="Y84" s="112">
        <f t="shared" si="42"/>
        <v>25.67068463266429</v>
      </c>
      <c r="Z84" s="19">
        <f t="shared" si="43"/>
        <v>-0.44874855809382308</v>
      </c>
      <c r="AA84" s="20"/>
      <c r="AB84" s="540">
        <f t="shared" si="44"/>
        <v>4.9118575058545</v>
      </c>
      <c r="AC84" s="112">
        <v>2.9589817487457002</v>
      </c>
      <c r="AD84" s="19"/>
      <c r="AE84" s="112">
        <v>1.9528757571088</v>
      </c>
      <c r="AF84" s="19"/>
      <c r="AG84" s="112">
        <v>2.7823908366735002</v>
      </c>
      <c r="AH84" s="19"/>
      <c r="AI84" s="112">
        <v>3.5231562644360999</v>
      </c>
      <c r="AJ84" s="19"/>
      <c r="AK84" s="112">
        <v>3.8877827092233002</v>
      </c>
      <c r="AL84" s="19"/>
      <c r="AM84" s="112">
        <v>8.6527485238976993</v>
      </c>
      <c r="AN84" s="19"/>
      <c r="AO84" s="112">
        <v>4.7803940419654998</v>
      </c>
      <c r="AP84" s="19"/>
      <c r="AQ84" s="112">
        <v>8.4568900093505803</v>
      </c>
      <c r="AR84" s="19"/>
      <c r="AS84" s="112">
        <v>4.4977612645448302</v>
      </c>
      <c r="AT84" s="19"/>
      <c r="AU84" s="112">
        <v>5.0750324240229103</v>
      </c>
      <c r="AV84" s="19"/>
      <c r="AW84" s="112">
        <v>3.8222078831642001</v>
      </c>
      <c r="AX84" s="19"/>
      <c r="AY84" s="112">
        <v>3.7019758545906898</v>
      </c>
      <c r="AZ84" s="19"/>
      <c r="BA84" s="112">
        <f t="shared" si="45"/>
        <v>54.092197317723809</v>
      </c>
      <c r="BB84" s="19"/>
      <c r="BC84" s="23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18"/>
    </row>
    <row r="85" spans="1:68" s="11" customFormat="1" ht="27" customHeight="1">
      <c r="A85" s="716" t="s">
        <v>110</v>
      </c>
      <c r="B85" s="17" t="s">
        <v>689</v>
      </c>
      <c r="C85" s="112">
        <f>C86+C87+C88+C89</f>
        <v>76.891387948157373</v>
      </c>
      <c r="D85" s="19">
        <f t="shared" si="46"/>
        <v>-0.20125133339947754</v>
      </c>
      <c r="E85" s="112">
        <f>E86+E87+E88+E89</f>
        <v>102.81203316375507</v>
      </c>
      <c r="F85" s="19">
        <f t="shared" si="47"/>
        <v>0.10364013741550182</v>
      </c>
      <c r="G85" s="112">
        <f>G86+G87+G88+G89</f>
        <v>100.33244224069114</v>
      </c>
      <c r="H85" s="19">
        <f t="shared" si="48"/>
        <v>0.19666002701838603</v>
      </c>
      <c r="I85" s="112">
        <f>I86+I87+I88+I89</f>
        <v>96.345994671907391</v>
      </c>
      <c r="J85" s="19">
        <f t="shared" si="49"/>
        <v>0.22067529347880566</v>
      </c>
      <c r="K85" s="112">
        <f>K86+K87+K88+K89</f>
        <v>100.11666890837493</v>
      </c>
      <c r="L85" s="19">
        <f t="shared" si="50"/>
        <v>0.22831295118930095</v>
      </c>
      <c r="M85" s="112">
        <f>M86+M87+M88+M89</f>
        <v>89.436383405106596</v>
      </c>
      <c r="N85" s="19">
        <f t="shared" si="51"/>
        <v>3.4826262459313861E-2</v>
      </c>
      <c r="O85" s="112">
        <f>O86+O87+O88+O89</f>
        <v>86.2108944094484</v>
      </c>
      <c r="P85" s="19">
        <f t="shared" si="52"/>
        <v>7.971408628866361E-2</v>
      </c>
      <c r="Q85" s="112">
        <f>Q86+Q87+Q88+Q89</f>
        <v>85.195573356186898</v>
      </c>
      <c r="R85" s="19">
        <f t="shared" si="53"/>
        <v>-3.4300711204053425E-2</v>
      </c>
      <c r="S85" s="112">
        <f>S86+S87+S88+S89</f>
        <v>81.412465270991902</v>
      </c>
      <c r="T85" s="19">
        <f t="shared" si="54"/>
        <v>5.1460723890188076E-2</v>
      </c>
      <c r="U85" s="112">
        <f>U86+U87+U88+U89</f>
        <v>87.953482079460898</v>
      </c>
      <c r="V85" s="19">
        <f t="shared" si="55"/>
        <v>6.6146593567588674E-2</v>
      </c>
      <c r="W85" s="112">
        <f>W86+W87+W88+W89</f>
        <v>82.63872875867041</v>
      </c>
      <c r="X85" s="19">
        <f t="shared" si="56"/>
        <v>6.6093648660235038E-2</v>
      </c>
      <c r="Y85" s="112">
        <f t="shared" si="42"/>
        <v>906.70732545408055</v>
      </c>
      <c r="Z85" s="19">
        <f t="shared" si="43"/>
        <v>6.9078577904509997E-2</v>
      </c>
      <c r="AA85" s="20"/>
      <c r="AB85" s="540">
        <f t="shared" si="44"/>
        <v>189.42201653754103</v>
      </c>
      <c r="AC85" s="540">
        <f>AC86+AC87+AC88+AC89</f>
        <v>96.2648091487995</v>
      </c>
      <c r="AD85" s="20"/>
      <c r="AE85" s="540">
        <f>AE86+AE87+AE88+AE89</f>
        <v>93.157207388741512</v>
      </c>
      <c r="AF85" s="20"/>
      <c r="AG85" s="540">
        <f>AG86+AG87+AG88+AG89</f>
        <v>83.843731699370608</v>
      </c>
      <c r="AH85" s="20"/>
      <c r="AI85" s="540">
        <f>AI86+AI87+AI88+AI89</f>
        <v>78.928438370642112</v>
      </c>
      <c r="AJ85" s="20"/>
      <c r="AK85" s="540">
        <f>AK86+AK87+AK88+AK89</f>
        <v>81.507460139891904</v>
      </c>
      <c r="AL85" s="20"/>
      <c r="AM85" s="540">
        <f>AM86+AM87+AM88+AM89</f>
        <v>86.426472394077805</v>
      </c>
      <c r="AN85" s="20"/>
      <c r="AO85" s="540">
        <f>AO86+AO87+AO88+AO89</f>
        <v>79.846040265885492</v>
      </c>
      <c r="AP85" s="20"/>
      <c r="AQ85" s="540">
        <f>AQ86+AQ87+AQ88+AQ89</f>
        <v>88.221638293231493</v>
      </c>
      <c r="AR85" s="20"/>
      <c r="AS85" s="540">
        <f>AS86+AS87+AS88+AS89</f>
        <v>77.427966086819254</v>
      </c>
      <c r="AT85" s="20"/>
      <c r="AU85" s="540">
        <f>AU86+AU87+AU88+AU89</f>
        <v>82.496612201467457</v>
      </c>
      <c r="AV85" s="20"/>
      <c r="AW85" s="540">
        <f>AW86+AW87+AW88+AW89</f>
        <v>77.515449850510691</v>
      </c>
      <c r="AX85" s="20"/>
      <c r="AY85" s="540">
        <f>AY86+AY87+AY88+AY89</f>
        <v>72.598508223358138</v>
      </c>
      <c r="AZ85" s="20"/>
      <c r="BA85" s="540">
        <f t="shared" si="45"/>
        <v>998.23433406279594</v>
      </c>
      <c r="BB85" s="20"/>
      <c r="BC85" s="22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</row>
    <row r="86" spans="1:68" s="12" customFormat="1" ht="27" customHeight="1">
      <c r="A86" s="597"/>
      <c r="B86" s="17" t="s">
        <v>690</v>
      </c>
      <c r="C86" s="112">
        <v>6.0416999999999996</v>
      </c>
      <c r="D86" s="19">
        <f t="shared" si="46"/>
        <v>-0.65510489510489511</v>
      </c>
      <c r="E86" s="112">
        <v>6.0284000000000004</v>
      </c>
      <c r="F86" s="19">
        <f t="shared" si="47"/>
        <v>-0.69779880992365262</v>
      </c>
      <c r="G86" s="112">
        <v>6.2222</v>
      </c>
      <c r="H86" s="19">
        <f t="shared" si="48"/>
        <v>-0.63193791296220714</v>
      </c>
      <c r="I86" s="112">
        <f>中口径明细!AB86</f>
        <v>6.4656000000000002</v>
      </c>
      <c r="J86" s="19">
        <f t="shared" si="49"/>
        <v>-0.43650482390775747</v>
      </c>
      <c r="K86" s="112">
        <f>中口径明细!AD86</f>
        <v>5.8760000000000003</v>
      </c>
      <c r="L86" s="19">
        <f t="shared" si="50"/>
        <v>-0.49058942860362897</v>
      </c>
      <c r="M86" s="112">
        <f>中口径明细!AF86</f>
        <v>5.4242999999999997</v>
      </c>
      <c r="N86" s="19">
        <f t="shared" si="51"/>
        <v>-0.45717373682788431</v>
      </c>
      <c r="O86" s="112">
        <f>中口径明细!AH86</f>
        <v>5.367</v>
      </c>
      <c r="P86" s="19">
        <f t="shared" si="52"/>
        <v>-0.46739044140997144</v>
      </c>
      <c r="Q86" s="112">
        <f>中口径明细!AJ86</f>
        <v>5.3440000000000003</v>
      </c>
      <c r="R86" s="19">
        <f t="shared" si="53"/>
        <v>-0.47137784020654239</v>
      </c>
      <c r="S86" s="112">
        <f>中口径明细!AL86</f>
        <v>5.0092999999999996</v>
      </c>
      <c r="T86" s="19">
        <f t="shared" si="54"/>
        <v>-0.44665127531012849</v>
      </c>
      <c r="U86" s="112">
        <f>中口径明细!AN86</f>
        <v>4.5789</v>
      </c>
      <c r="V86" s="19">
        <f t="shared" si="55"/>
        <v>-0.48966831616958673</v>
      </c>
      <c r="W86" s="112">
        <f>中口径明细!AP86</f>
        <v>4.2378999999999998</v>
      </c>
      <c r="X86" s="19">
        <f t="shared" si="56"/>
        <v>-0.51291305097408202</v>
      </c>
      <c r="Y86" s="112">
        <f t="shared" si="42"/>
        <v>56.357399999999991</v>
      </c>
      <c r="Z86" s="19">
        <f t="shared" si="43"/>
        <v>-0.55123741877946242</v>
      </c>
      <c r="AA86" s="20"/>
      <c r="AB86" s="540">
        <f t="shared" si="44"/>
        <v>37.465800000000002</v>
      </c>
      <c r="AC86" s="112">
        <v>17.517499999999998</v>
      </c>
      <c r="AD86" s="19"/>
      <c r="AE86" s="112">
        <v>19.9483</v>
      </c>
      <c r="AF86" s="19"/>
      <c r="AG86" s="112">
        <v>16.9053</v>
      </c>
      <c r="AH86" s="19"/>
      <c r="AI86" s="112">
        <v>11.4741</v>
      </c>
      <c r="AJ86" s="19"/>
      <c r="AK86" s="112">
        <v>11.5349</v>
      </c>
      <c r="AL86" s="19"/>
      <c r="AM86" s="112">
        <v>9.9926999999999992</v>
      </c>
      <c r="AN86" s="19"/>
      <c r="AO86" s="112">
        <v>10.0768</v>
      </c>
      <c r="AP86" s="19"/>
      <c r="AQ86" s="112">
        <v>10.109299999999999</v>
      </c>
      <c r="AR86" s="19"/>
      <c r="AS86" s="112">
        <v>9.0526999999999997</v>
      </c>
      <c r="AT86" s="19"/>
      <c r="AU86" s="112">
        <v>8.9724000000000004</v>
      </c>
      <c r="AV86" s="19"/>
      <c r="AW86" s="112">
        <v>8.7004999999999999</v>
      </c>
      <c r="AX86" s="19"/>
      <c r="AY86" s="112">
        <v>5.3616999999999999</v>
      </c>
      <c r="AZ86" s="19"/>
      <c r="BA86" s="112">
        <f t="shared" si="45"/>
        <v>139.64620000000002</v>
      </c>
      <c r="BB86" s="19"/>
      <c r="BC86" s="23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18"/>
    </row>
    <row r="87" spans="1:68" s="12" customFormat="1" ht="27" customHeight="1">
      <c r="A87" s="597"/>
      <c r="B87" s="17" t="s">
        <v>647</v>
      </c>
      <c r="C87" s="112">
        <v>48.19</v>
      </c>
      <c r="D87" s="19">
        <f t="shared" si="46"/>
        <v>1.1544920235096567E-2</v>
      </c>
      <c r="E87" s="112">
        <v>74.180000000000007</v>
      </c>
      <c r="F87" s="19">
        <f t="shared" si="47"/>
        <v>0.69129046967624275</v>
      </c>
      <c r="G87" s="112">
        <f>公交!Z69-公交!Z71</f>
        <v>68.36999999999999</v>
      </c>
      <c r="H87" s="19">
        <f t="shared" si="48"/>
        <v>0.77170251360456033</v>
      </c>
      <c r="I87" s="112">
        <f>公交!AB69-公交!AB71</f>
        <v>66.449999999999989</v>
      </c>
      <c r="J87" s="19">
        <f t="shared" si="49"/>
        <v>0.68142712550607243</v>
      </c>
      <c r="K87" s="112">
        <f>公交!AD69-公交!AD71</f>
        <v>69.220000000000013</v>
      </c>
      <c r="L87" s="19">
        <f t="shared" si="50"/>
        <v>0.69118006352308847</v>
      </c>
      <c r="M87" s="112">
        <f>公交!AF69-公交!AF71</f>
        <v>60.769999999999996</v>
      </c>
      <c r="N87" s="19">
        <f t="shared" si="51"/>
        <v>0.46610373944511441</v>
      </c>
      <c r="O87" s="112">
        <f>公交!AH69-公交!AH71</f>
        <v>56.030000000000008</v>
      </c>
      <c r="P87" s="19">
        <f t="shared" si="52"/>
        <v>0.36259727626459171</v>
      </c>
      <c r="Q87" s="112">
        <f>公交!AJ69-公交!AJ71</f>
        <v>54.690000000000005</v>
      </c>
      <c r="R87" s="19">
        <f t="shared" si="53"/>
        <v>0.34870530209617767</v>
      </c>
      <c r="S87" s="112">
        <f>公交!AL69-公交!AL71</f>
        <v>52.76</v>
      </c>
      <c r="T87" s="19">
        <f t="shared" si="54"/>
        <v>0.28245017015070495</v>
      </c>
      <c r="U87" s="112">
        <f>公交!AN69-公交!AN71</f>
        <v>56.109999999999992</v>
      </c>
      <c r="V87" s="19">
        <f t="shared" si="55"/>
        <v>0.26888285843509707</v>
      </c>
      <c r="W87" s="112">
        <f>公交!AP69-公交!AP71</f>
        <v>50.73</v>
      </c>
      <c r="X87" s="19">
        <f t="shared" si="56"/>
        <v>0.20127871181624446</v>
      </c>
      <c r="Y87" s="112">
        <f t="shared" si="42"/>
        <v>606.7700000000001</v>
      </c>
      <c r="Z87" s="19">
        <f t="shared" si="43"/>
        <v>0.44806930456780125</v>
      </c>
      <c r="AA87" s="20"/>
      <c r="AB87" s="540">
        <f t="shared" si="44"/>
        <v>91.5</v>
      </c>
      <c r="AC87" s="112">
        <v>47.64</v>
      </c>
      <c r="AD87" s="19"/>
      <c r="AE87" s="112">
        <v>43.86</v>
      </c>
      <c r="AF87" s="19"/>
      <c r="AG87" s="112">
        <v>38.590000000000003</v>
      </c>
      <c r="AH87" s="19"/>
      <c r="AI87" s="112">
        <v>39.520000000000003</v>
      </c>
      <c r="AJ87" s="19"/>
      <c r="AK87" s="112">
        <v>40.93</v>
      </c>
      <c r="AL87" s="19"/>
      <c r="AM87" s="112">
        <v>41.45</v>
      </c>
      <c r="AN87" s="19"/>
      <c r="AO87" s="112">
        <v>41.12</v>
      </c>
      <c r="AP87" s="19"/>
      <c r="AQ87" s="112">
        <v>40.549999999999997</v>
      </c>
      <c r="AR87" s="19"/>
      <c r="AS87" s="112">
        <v>41.14</v>
      </c>
      <c r="AT87" s="19"/>
      <c r="AU87" s="112">
        <v>44.22</v>
      </c>
      <c r="AV87" s="19"/>
      <c r="AW87" s="112">
        <v>42.23</v>
      </c>
      <c r="AX87" s="19"/>
      <c r="AY87" s="112">
        <v>43.06</v>
      </c>
      <c r="AZ87" s="19"/>
      <c r="BA87" s="112">
        <f t="shared" si="45"/>
        <v>504.31</v>
      </c>
      <c r="BB87" s="19"/>
      <c r="BC87" s="23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18"/>
    </row>
    <row r="88" spans="1:68" s="12" customFormat="1" ht="27" customHeight="1">
      <c r="A88" s="597"/>
      <c r="B88" s="17" t="s">
        <v>648</v>
      </c>
      <c r="C88" s="112">
        <v>20.91</v>
      </c>
      <c r="D88" s="19">
        <f t="shared" si="46"/>
        <v>-3.3733826247689502E-2</v>
      </c>
      <c r="E88" s="112">
        <v>20.399999999999999</v>
      </c>
      <c r="F88" s="19">
        <f t="shared" si="47"/>
        <v>-0.157372986369269</v>
      </c>
      <c r="G88" s="112">
        <f>出租!Z69-出租!Z71</f>
        <v>20.950000000000003</v>
      </c>
      <c r="H88" s="19">
        <f t="shared" si="48"/>
        <v>-5.2231718898383406E-3</v>
      </c>
      <c r="I88" s="112">
        <f>出租!AB69-出租!AB71</f>
        <v>20.300000000000004</v>
      </c>
      <c r="J88" s="19">
        <f t="shared" si="49"/>
        <v>-3.4364261168383647E-3</v>
      </c>
      <c r="K88" s="112">
        <f>出租!AD69-出租!AD71</f>
        <v>21.07</v>
      </c>
      <c r="L88" s="19">
        <f t="shared" si="50"/>
        <v>4.7483380816726317E-4</v>
      </c>
      <c r="M88" s="112">
        <f>出租!AF69-出租!AF71</f>
        <v>18.970000000000006</v>
      </c>
      <c r="N88" s="19">
        <f t="shared" si="51"/>
        <v>4.2307692307692601E-2</v>
      </c>
      <c r="O88" s="112">
        <f>出租!AH69-出租!AH71</f>
        <v>19.349999999999994</v>
      </c>
      <c r="P88" s="19">
        <f t="shared" si="52"/>
        <v>2.0031628887717146E-2</v>
      </c>
      <c r="Q88" s="112">
        <f>出租!AJ69-出租!AJ71</f>
        <v>19.339999999999996</v>
      </c>
      <c r="R88" s="19">
        <f t="shared" si="53"/>
        <v>2.7630180658873238E-2</v>
      </c>
      <c r="S88" s="112">
        <f>出租!AL69-出租!AL71</f>
        <v>18.689999999999998</v>
      </c>
      <c r="T88" s="19">
        <f t="shared" si="54"/>
        <v>-1.7350157728706739E-2</v>
      </c>
      <c r="U88" s="112">
        <f>出租!AN69-出租!AN71</f>
        <v>20.46</v>
      </c>
      <c r="V88" s="19">
        <f t="shared" si="55"/>
        <v>-9.2009685230023397E-3</v>
      </c>
      <c r="W88" s="112">
        <f>出租!AP69-出租!AP71</f>
        <v>18.350000000000009</v>
      </c>
      <c r="X88" s="19">
        <f t="shared" si="56"/>
        <v>-1.2378902045209306E-2</v>
      </c>
      <c r="Y88" s="112">
        <f t="shared" si="42"/>
        <v>200.44</v>
      </c>
      <c r="Z88" s="19">
        <f t="shared" si="43"/>
        <v>-1.7450980392156867E-2</v>
      </c>
      <c r="AA88" s="20"/>
      <c r="AB88" s="540">
        <f t="shared" si="44"/>
        <v>45.85</v>
      </c>
      <c r="AC88" s="112">
        <v>21.64</v>
      </c>
      <c r="AD88" s="19"/>
      <c r="AE88" s="112">
        <v>24.21</v>
      </c>
      <c r="AF88" s="19"/>
      <c r="AG88" s="112">
        <v>21.06</v>
      </c>
      <c r="AH88" s="19"/>
      <c r="AI88" s="112">
        <v>20.37</v>
      </c>
      <c r="AJ88" s="19"/>
      <c r="AK88" s="112">
        <v>21.06</v>
      </c>
      <c r="AL88" s="19"/>
      <c r="AM88" s="112">
        <v>18.2</v>
      </c>
      <c r="AN88" s="19"/>
      <c r="AO88" s="112">
        <v>18.97</v>
      </c>
      <c r="AP88" s="19"/>
      <c r="AQ88" s="112">
        <v>18.82</v>
      </c>
      <c r="AR88" s="19"/>
      <c r="AS88" s="112">
        <v>19.02</v>
      </c>
      <c r="AT88" s="19"/>
      <c r="AU88" s="112">
        <v>20.65</v>
      </c>
      <c r="AV88" s="19"/>
      <c r="AW88" s="112">
        <v>18.579999999999998</v>
      </c>
      <c r="AX88" s="19"/>
      <c r="AY88" s="112">
        <v>16.059999999999999</v>
      </c>
      <c r="AZ88" s="19"/>
      <c r="BA88" s="112">
        <f t="shared" si="45"/>
        <v>238.64</v>
      </c>
      <c r="BB88" s="19"/>
      <c r="BC88" s="23"/>
      <c r="BD88" s="27"/>
      <c r="BE88" s="27"/>
      <c r="BF88" s="27"/>
      <c r="BG88" s="27"/>
      <c r="BH88" s="27"/>
      <c r="BI88" s="27"/>
      <c r="BJ88" s="108"/>
      <c r="BK88" s="27"/>
      <c r="BL88" s="108"/>
      <c r="BM88" s="108"/>
      <c r="BN88" s="108"/>
      <c r="BO88" s="108"/>
      <c r="BP88" s="18"/>
    </row>
    <row r="89" spans="1:68" s="12" customFormat="1" ht="27" customHeight="1">
      <c r="A89" s="598"/>
      <c r="B89" s="17" t="s">
        <v>691</v>
      </c>
      <c r="C89" s="112">
        <v>1.7496879481573699</v>
      </c>
      <c r="D89" s="19">
        <f t="shared" si="46"/>
        <v>-0.81518635119470684</v>
      </c>
      <c r="E89" s="112">
        <v>2.2036331637550601</v>
      </c>
      <c r="F89" s="19">
        <f t="shared" si="47"/>
        <v>-0.57118644158039167</v>
      </c>
      <c r="G89" s="112">
        <v>4.7902422406911498</v>
      </c>
      <c r="H89" s="19">
        <f t="shared" si="48"/>
        <v>-0.34276090683475624</v>
      </c>
      <c r="I89" s="112">
        <f>网约车!AB69-网约车!AB71</f>
        <v>3.1303946719073901</v>
      </c>
      <c r="J89" s="19">
        <f t="shared" si="49"/>
        <v>-0.58616411396180501</v>
      </c>
      <c r="K89" s="112">
        <f>网约车!AD69-网约车!AD71</f>
        <v>3.9506689083749098</v>
      </c>
      <c r="L89" s="19">
        <f t="shared" si="50"/>
        <v>-0.50508748582651952</v>
      </c>
      <c r="M89" s="112">
        <f>网约车!AF69-网约车!AF71</f>
        <v>4.2720834051065992</v>
      </c>
      <c r="N89" s="19">
        <f t="shared" si="51"/>
        <v>-0.74546345691544202</v>
      </c>
      <c r="O89" s="112">
        <f>网约车!AH69-网约车!AH71</f>
        <v>5.4638944094484003</v>
      </c>
      <c r="P89" s="19">
        <f t="shared" si="52"/>
        <v>-0.43550379375270742</v>
      </c>
      <c r="Q89" s="112">
        <f>网约车!AJ69-网约车!AJ71</f>
        <v>5.8215733561868994</v>
      </c>
      <c r="R89" s="19">
        <f t="shared" si="53"/>
        <v>-0.68938916451586674</v>
      </c>
      <c r="S89" s="112">
        <f>网约车!AL69-网约车!AL71</f>
        <v>4.9531652709918994</v>
      </c>
      <c r="T89" s="19">
        <f t="shared" si="54"/>
        <v>-0.39707792557822752</v>
      </c>
      <c r="U89" s="112">
        <f>网约车!AN69-网约车!AN71</f>
        <v>6.8045820794609</v>
      </c>
      <c r="V89" s="19">
        <f t="shared" si="55"/>
        <v>-0.21372599595985486</v>
      </c>
      <c r="W89" s="112">
        <f>网约车!AP69-网约车!AP71</f>
        <v>9.3208287586704017</v>
      </c>
      <c r="X89" s="19">
        <f t="shared" si="56"/>
        <v>0.16438315451479713</v>
      </c>
      <c r="Y89" s="112">
        <f t="shared" si="42"/>
        <v>43.139925454080576</v>
      </c>
      <c r="Z89" s="19">
        <f t="shared" si="43"/>
        <v>-0.56650425595400877</v>
      </c>
      <c r="AA89" s="20"/>
      <c r="AB89" s="540">
        <f t="shared" si="44"/>
        <v>14.606216537540998</v>
      </c>
      <c r="AC89" s="112">
        <v>9.4673091487994991</v>
      </c>
      <c r="AD89" s="19"/>
      <c r="AE89" s="112">
        <v>5.1389073887415</v>
      </c>
      <c r="AF89" s="19"/>
      <c r="AG89" s="112">
        <v>7.2884316993705998</v>
      </c>
      <c r="AH89" s="19"/>
      <c r="AI89" s="112">
        <v>7.5643383706421004</v>
      </c>
      <c r="AJ89" s="19"/>
      <c r="AK89" s="112">
        <v>7.9825601398919002</v>
      </c>
      <c r="AL89" s="19"/>
      <c r="AM89" s="112">
        <v>16.783772394077801</v>
      </c>
      <c r="AN89" s="19"/>
      <c r="AO89" s="112">
        <v>9.6792402658855003</v>
      </c>
      <c r="AP89" s="19"/>
      <c r="AQ89" s="112">
        <v>18.742338293231501</v>
      </c>
      <c r="AR89" s="19"/>
      <c r="AS89" s="112">
        <v>8.2152660868192502</v>
      </c>
      <c r="AT89" s="19"/>
      <c r="AU89" s="112">
        <v>8.6542122014674607</v>
      </c>
      <c r="AV89" s="19"/>
      <c r="AW89" s="112">
        <v>8.0049498505107</v>
      </c>
      <c r="AX89" s="19"/>
      <c r="AY89" s="112">
        <v>8.1168082233581291</v>
      </c>
      <c r="AZ89" s="19"/>
      <c r="BA89" s="112">
        <f t="shared" si="45"/>
        <v>115.63813406279594</v>
      </c>
      <c r="BB89" s="19"/>
      <c r="BC89" s="23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18"/>
    </row>
    <row r="90" spans="1:68" s="11" customFormat="1" ht="27" customHeight="1">
      <c r="A90" s="716" t="s">
        <v>112</v>
      </c>
      <c r="B90" s="17" t="s">
        <v>689</v>
      </c>
      <c r="C90" s="112">
        <f>C91+C92+C93+C94</f>
        <v>11.971073876409561</v>
      </c>
      <c r="D90" s="19">
        <f t="shared" si="46"/>
        <v>0.42415014986671706</v>
      </c>
      <c r="E90" s="112">
        <f>E91+E92+E93+E94</f>
        <v>10.28211915569597</v>
      </c>
      <c r="F90" s="19">
        <f t="shared" si="47"/>
        <v>-6.1470274288444315E-4</v>
      </c>
      <c r="G90" s="112">
        <f>G91+G92+G93+G94</f>
        <v>6.3236396093360492</v>
      </c>
      <c r="H90" s="19">
        <f t="shared" si="48"/>
        <v>0.27594046201741551</v>
      </c>
      <c r="I90" s="112">
        <f>I91+I92+I93+I94</f>
        <v>11.614322248256462</v>
      </c>
      <c r="J90" s="19">
        <f t="shared" si="49"/>
        <v>0.42448871267184951</v>
      </c>
      <c r="K90" s="112">
        <f>K91+K92+K93+K94</f>
        <v>13.334099523846911</v>
      </c>
      <c r="L90" s="19">
        <f t="shared" si="50"/>
        <v>0.21082672334565911</v>
      </c>
      <c r="M90" s="112">
        <f>M91+M92+M93+M94</f>
        <v>10.055991090535869</v>
      </c>
      <c r="N90" s="19">
        <f t="shared" si="51"/>
        <v>8.943774427098039E-2</v>
      </c>
      <c r="O90" s="112">
        <f>O91+O92+O93+O94</f>
        <v>24.066281026618061</v>
      </c>
      <c r="P90" s="19">
        <f t="shared" si="52"/>
        <v>0.29346600287437674</v>
      </c>
      <c r="Q90" s="112">
        <f>Q91+Q92+Q93+Q94</f>
        <v>29.186248743684708</v>
      </c>
      <c r="R90" s="19">
        <f t="shared" si="53"/>
        <v>-0.1447108281880275</v>
      </c>
      <c r="S90" s="112">
        <f>S91+S92+S93+S94</f>
        <v>9.3494259727193914</v>
      </c>
      <c r="T90" s="19">
        <f t="shared" si="54"/>
        <v>7.2178995580177707E-2</v>
      </c>
      <c r="U90" s="112">
        <f>U91+U92+U93+U94</f>
        <v>9.9189381335805376</v>
      </c>
      <c r="V90" s="19">
        <f t="shared" si="55"/>
        <v>-0.24948327881430199</v>
      </c>
      <c r="W90" s="112">
        <f>W91+W92+W93+W94</f>
        <v>6.8042498374668918</v>
      </c>
      <c r="X90" s="19">
        <f t="shared" si="56"/>
        <v>0.26195128080492536</v>
      </c>
      <c r="Y90" s="112">
        <f t="shared" si="42"/>
        <v>136.1021393806835</v>
      </c>
      <c r="Z90" s="19">
        <f t="shared" si="43"/>
        <v>7.4097133418237426E-2</v>
      </c>
      <c r="AA90" s="20"/>
      <c r="AB90" s="540">
        <f t="shared" si="44"/>
        <v>18.694210169667969</v>
      </c>
      <c r="AC90" s="540">
        <f>AC91+AC92+AC93+AC94</f>
        <v>8.4057666795386048</v>
      </c>
      <c r="AD90" s="20"/>
      <c r="AE90" s="540">
        <f>AE91+AE92+AE93+AE94</f>
        <v>10.288443490129364</v>
      </c>
      <c r="AF90" s="20"/>
      <c r="AG90" s="540">
        <f>AG91+AG92+AG93+AG94</f>
        <v>4.9560616639883133</v>
      </c>
      <c r="AH90" s="20"/>
      <c r="AI90" s="540">
        <f>AI91+AI92+AI93+AI94</f>
        <v>8.1533269761555349</v>
      </c>
      <c r="AJ90" s="20"/>
      <c r="AK90" s="540">
        <f>AK91+AK92+AK93+AK94</f>
        <v>11.012392827772414</v>
      </c>
      <c r="AL90" s="20"/>
      <c r="AM90" s="540">
        <f>AM91+AM92+AM93+AM94</f>
        <v>9.230441246796568</v>
      </c>
      <c r="AN90" s="20"/>
      <c r="AO90" s="540">
        <f>AO91+AO92+AO93+AO94</f>
        <v>18.606040648256151</v>
      </c>
      <c r="AP90" s="20"/>
      <c r="AQ90" s="540">
        <f>AQ91+AQ92+AQ93+AQ94</f>
        <v>34.124422131817937</v>
      </c>
      <c r="AR90" s="20"/>
      <c r="AS90" s="540">
        <f>AS91+AS92+AS93+AS94</f>
        <v>8.720023439426015</v>
      </c>
      <c r="AT90" s="20"/>
      <c r="AU90" s="540">
        <f>AU91+AU92+AU93+AU94</f>
        <v>13.216145428325941</v>
      </c>
      <c r="AV90" s="20"/>
      <c r="AW90" s="540">
        <f>AW91+AW92+AW93+AW94</f>
        <v>5.391848275732845</v>
      </c>
      <c r="AX90" s="20"/>
      <c r="AY90" s="540">
        <f>AY91+AY92+AY93+AY94</f>
        <v>5.3322844866113348</v>
      </c>
      <c r="AZ90" s="20"/>
      <c r="BA90" s="540">
        <f t="shared" si="45"/>
        <v>137.43719729455103</v>
      </c>
      <c r="BB90" s="20"/>
      <c r="BC90" s="22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</row>
    <row r="91" spans="1:68" s="12" customFormat="1" ht="27" customHeight="1">
      <c r="A91" s="597"/>
      <c r="B91" s="17" t="s">
        <v>690</v>
      </c>
      <c r="C91" s="112">
        <v>9.2423000000000002</v>
      </c>
      <c r="D91" s="19">
        <f t="shared" si="46"/>
        <v>0.55573323458120116</v>
      </c>
      <c r="E91" s="112">
        <v>7.6315999999999997</v>
      </c>
      <c r="F91" s="19">
        <f t="shared" si="47"/>
        <v>-2.4591002044989763E-2</v>
      </c>
      <c r="G91" s="112">
        <v>3.3290999999999999</v>
      </c>
      <c r="H91" s="19">
        <f t="shared" si="48"/>
        <v>0.34118926758520662</v>
      </c>
      <c r="I91" s="112">
        <f>中口径明细!AB91</f>
        <v>8.6843000000000004</v>
      </c>
      <c r="J91" s="19">
        <f t="shared" si="49"/>
        <v>0.602358064099489</v>
      </c>
      <c r="K91" s="112">
        <f>中口径明细!AD91</f>
        <v>10.204800000000001</v>
      </c>
      <c r="L91" s="19">
        <f t="shared" si="50"/>
        <v>0.25081816510387944</v>
      </c>
      <c r="M91" s="112">
        <f>中口径明细!AF91</f>
        <v>6.9615</v>
      </c>
      <c r="N91" s="19">
        <f t="shared" si="51"/>
        <v>6.5590081126587929E-2</v>
      </c>
      <c r="O91" s="112">
        <f>中口径明细!AH91</f>
        <v>20.731000000000002</v>
      </c>
      <c r="P91" s="19">
        <f t="shared" si="52"/>
        <v>0.36242056216031493</v>
      </c>
      <c r="Q91" s="112">
        <f>中口径明细!AJ91</f>
        <v>26.020299999999999</v>
      </c>
      <c r="R91" s="19">
        <f t="shared" si="53"/>
        <v>-0.16257506806815181</v>
      </c>
      <c r="S91" s="112">
        <f>中口径明细!AL91</f>
        <v>6.3018000000000001</v>
      </c>
      <c r="T91" s="19">
        <f t="shared" si="54"/>
        <v>3.4506533587234989E-2</v>
      </c>
      <c r="U91" s="112">
        <f>中口径明细!AN91</f>
        <v>6.5631000000000004</v>
      </c>
      <c r="V91" s="19">
        <f t="shared" si="55"/>
        <v>-0.38339330508554192</v>
      </c>
      <c r="W91" s="112">
        <f>中口径明细!AP91</f>
        <v>3.6566000000000001</v>
      </c>
      <c r="X91" s="19">
        <f t="shared" si="56"/>
        <v>0.28767123287671237</v>
      </c>
      <c r="Y91" s="112">
        <f t="shared" si="42"/>
        <v>105.66980000000001</v>
      </c>
      <c r="Z91" s="19">
        <f t="shared" si="43"/>
        <v>6.3271142201087205E-2</v>
      </c>
      <c r="AA91" s="20"/>
      <c r="AB91" s="540">
        <f t="shared" si="44"/>
        <v>13.764800000000001</v>
      </c>
      <c r="AC91" s="112">
        <v>5.9408000000000003</v>
      </c>
      <c r="AD91" s="19"/>
      <c r="AE91" s="112">
        <v>7.8239999999999998</v>
      </c>
      <c r="AF91" s="19"/>
      <c r="AG91" s="112">
        <v>2.4822000000000002</v>
      </c>
      <c r="AH91" s="19"/>
      <c r="AI91" s="112">
        <v>5.4196999999999997</v>
      </c>
      <c r="AJ91" s="19"/>
      <c r="AK91" s="112">
        <v>8.1585000000000001</v>
      </c>
      <c r="AL91" s="19"/>
      <c r="AM91" s="112">
        <v>6.5330000000000004</v>
      </c>
      <c r="AN91" s="19"/>
      <c r="AO91" s="112">
        <v>15.2163</v>
      </c>
      <c r="AP91" s="19"/>
      <c r="AQ91" s="112">
        <v>31.0718</v>
      </c>
      <c r="AR91" s="19"/>
      <c r="AS91" s="112">
        <v>6.0915999999999997</v>
      </c>
      <c r="AT91" s="19"/>
      <c r="AU91" s="112">
        <v>10.6439</v>
      </c>
      <c r="AV91" s="19"/>
      <c r="AW91" s="112">
        <v>2.8397000000000001</v>
      </c>
      <c r="AX91" s="19"/>
      <c r="AY91" s="112">
        <v>2.8174000000000001</v>
      </c>
      <c r="AZ91" s="19"/>
      <c r="BA91" s="112">
        <f t="shared" si="45"/>
        <v>105.0389</v>
      </c>
      <c r="BB91" s="19"/>
      <c r="BC91" s="23"/>
      <c r="BD91" s="108"/>
      <c r="BE91" s="108"/>
      <c r="BF91" s="108"/>
      <c r="BG91" s="108"/>
      <c r="BH91" s="108"/>
      <c r="BI91" s="108"/>
      <c r="BJ91" s="108"/>
      <c r="BK91" s="108"/>
      <c r="BL91" s="108"/>
      <c r="BM91" s="108"/>
      <c r="BN91" s="108"/>
      <c r="BO91" s="108"/>
      <c r="BP91" s="18"/>
    </row>
    <row r="92" spans="1:68" s="12" customFormat="1" ht="27" customHeight="1">
      <c r="A92" s="597"/>
      <c r="B92" s="17" t="s">
        <v>647</v>
      </c>
      <c r="C92" s="112">
        <v>0.3</v>
      </c>
      <c r="D92" s="19">
        <f t="shared" si="46"/>
        <v>0.50000000000000733</v>
      </c>
      <c r="E92" s="112">
        <v>0.22</v>
      </c>
      <c r="F92" s="19">
        <f t="shared" si="47"/>
        <v>9.9999999999999867E-2</v>
      </c>
      <c r="G92" s="112">
        <f>公交!Z73-公交!Z75</f>
        <v>0.53999999999999915</v>
      </c>
      <c r="H92" s="19">
        <f t="shared" si="48"/>
        <v>1.6999999999999957</v>
      </c>
      <c r="I92" s="112">
        <f>公交!AB73-公交!AB75</f>
        <v>0.5</v>
      </c>
      <c r="J92" s="19">
        <f t="shared" si="49"/>
        <v>4.1666666666666741E-2</v>
      </c>
      <c r="K92" s="112">
        <f>公交!AD73-公交!AD75</f>
        <v>0.69999999999999929</v>
      </c>
      <c r="L92" s="19">
        <f t="shared" si="50"/>
        <v>0.16666666666666563</v>
      </c>
      <c r="M92" s="112">
        <f>公交!AF73-公交!AF75</f>
        <v>0.66999999999999993</v>
      </c>
      <c r="N92" s="19">
        <f t="shared" si="51"/>
        <v>0.48888888888889204</v>
      </c>
      <c r="O92" s="112">
        <f>公交!AH73-公交!AH75</f>
        <v>0.79999999999999893</v>
      </c>
      <c r="P92" s="19">
        <f t="shared" si="52"/>
        <v>0.26984126984126622</v>
      </c>
      <c r="Q92" s="112">
        <f>公交!AJ73-公交!AJ75</f>
        <v>0.69999999999999929</v>
      </c>
      <c r="R92" s="19">
        <f t="shared" si="53"/>
        <v>0.94444444444443709</v>
      </c>
      <c r="S92" s="112">
        <f>公交!AL73-公交!AL75</f>
        <v>0.59999999999999964</v>
      </c>
      <c r="T92" s="19">
        <f t="shared" si="54"/>
        <v>0.99999999999999223</v>
      </c>
      <c r="U92" s="112">
        <f>公交!AN73-公交!AN75</f>
        <v>0.90000000000000036</v>
      </c>
      <c r="V92" s="19">
        <f t="shared" si="55"/>
        <v>2.0000000000000111</v>
      </c>
      <c r="W92" s="112">
        <f>公交!AP73-公交!AP75</f>
        <v>0.75</v>
      </c>
      <c r="X92" s="19">
        <f t="shared" si="56"/>
        <v>1.8846153846153846</v>
      </c>
      <c r="Y92" s="112">
        <f t="shared" si="42"/>
        <v>5.9299999999999962</v>
      </c>
      <c r="Z92" s="19">
        <f t="shared" si="43"/>
        <v>0.59408602150537515</v>
      </c>
      <c r="AA92" s="20"/>
      <c r="AB92" s="540">
        <f t="shared" si="44"/>
        <v>0.39999999999999902</v>
      </c>
      <c r="AC92" s="112">
        <v>0.19999999999999901</v>
      </c>
      <c r="AD92" s="19"/>
      <c r="AE92" s="112">
        <v>0.2</v>
      </c>
      <c r="AF92" s="19"/>
      <c r="AG92" s="112">
        <v>0.2</v>
      </c>
      <c r="AH92" s="19"/>
      <c r="AI92" s="112">
        <v>0.48</v>
      </c>
      <c r="AJ92" s="19"/>
      <c r="AK92" s="112">
        <v>0.6</v>
      </c>
      <c r="AL92" s="19"/>
      <c r="AM92" s="112">
        <v>0.44999999999999901</v>
      </c>
      <c r="AN92" s="19"/>
      <c r="AO92" s="112">
        <v>0.630000000000001</v>
      </c>
      <c r="AP92" s="19"/>
      <c r="AQ92" s="112">
        <v>0.36000000000000099</v>
      </c>
      <c r="AR92" s="19"/>
      <c r="AS92" s="112">
        <v>0.30000000000000099</v>
      </c>
      <c r="AT92" s="19"/>
      <c r="AU92" s="112">
        <v>0.29999999999999899</v>
      </c>
      <c r="AV92" s="19"/>
      <c r="AW92" s="112">
        <v>0.26</v>
      </c>
      <c r="AX92" s="19"/>
      <c r="AY92" s="112">
        <v>0.29999999999999899</v>
      </c>
      <c r="AZ92" s="19"/>
      <c r="BA92" s="112">
        <f t="shared" si="45"/>
        <v>4.2799999999999994</v>
      </c>
      <c r="BB92" s="19"/>
      <c r="BC92" s="23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18"/>
    </row>
    <row r="93" spans="1:68" s="12" customFormat="1" ht="27" customHeight="1">
      <c r="A93" s="597"/>
      <c r="B93" s="17" t="s">
        <v>648</v>
      </c>
      <c r="C93" s="112">
        <v>2.4</v>
      </c>
      <c r="D93" s="19">
        <f t="shared" si="46"/>
        <v>6.1946902654867353E-2</v>
      </c>
      <c r="E93" s="112">
        <v>2.4</v>
      </c>
      <c r="F93" s="19">
        <f t="shared" si="47"/>
        <v>6.1946902654867353E-2</v>
      </c>
      <c r="G93" s="112">
        <f>出租!Z73-出租!Z75</f>
        <v>2.4000000000000004</v>
      </c>
      <c r="H93" s="19">
        <f t="shared" si="48"/>
        <v>5.7268722466960575E-2</v>
      </c>
      <c r="I93" s="112">
        <f>出租!AB73-出租!AB75</f>
        <v>2.3999999999999986</v>
      </c>
      <c r="J93" s="19">
        <f t="shared" si="49"/>
        <v>6.6666666666665986E-2</v>
      </c>
      <c r="K93" s="112">
        <f>出租!AD73-出租!AD75</f>
        <v>2.4000000000000004</v>
      </c>
      <c r="L93" s="19">
        <f t="shared" si="50"/>
        <v>6.6666666666666874E-2</v>
      </c>
      <c r="M93" s="112">
        <f>出租!AF73-出租!AF75</f>
        <v>2.4000000000000004</v>
      </c>
      <c r="N93" s="19">
        <f t="shared" si="51"/>
        <v>7.1428571428571397E-2</v>
      </c>
      <c r="O93" s="112">
        <f>出租!AH73-出租!AH75</f>
        <v>2.4800000000000022</v>
      </c>
      <c r="P93" s="19">
        <f t="shared" si="52"/>
        <v>-9.8181818181817371E-2</v>
      </c>
      <c r="Q93" s="112">
        <f>出租!AJ73-出租!AJ75</f>
        <v>2.4000000000000004</v>
      </c>
      <c r="R93" s="19">
        <f t="shared" si="53"/>
        <v>-9.7744360902255578E-2</v>
      </c>
      <c r="S93" s="112">
        <f>出租!AL73-出租!AL75</f>
        <v>2.3999999999999986</v>
      </c>
      <c r="T93" s="19">
        <f t="shared" si="54"/>
        <v>3.4482758620689058E-2</v>
      </c>
      <c r="U93" s="112">
        <f>出租!AN73-出租!AN75</f>
        <v>2.4000000000000004</v>
      </c>
      <c r="V93" s="19">
        <f t="shared" si="55"/>
        <v>6.1946902654867575E-2</v>
      </c>
      <c r="W93" s="112">
        <f>出租!AP73-出租!AP75</f>
        <v>2.3500000000000014</v>
      </c>
      <c r="X93" s="19">
        <f t="shared" si="56"/>
        <v>3.0701754385965563E-2</v>
      </c>
      <c r="Y93" s="112">
        <f t="shared" si="42"/>
        <v>24.08</v>
      </c>
      <c r="Z93" s="19">
        <f t="shared" si="43"/>
        <v>2.3809523809523503E-2</v>
      </c>
      <c r="AA93" s="20"/>
      <c r="AB93" s="540">
        <f t="shared" si="44"/>
        <v>4.5199999999999996</v>
      </c>
      <c r="AC93" s="112">
        <v>2.2599999999999998</v>
      </c>
      <c r="AD93" s="19"/>
      <c r="AE93" s="112">
        <v>2.2599999999999998</v>
      </c>
      <c r="AF93" s="19"/>
      <c r="AG93" s="112">
        <v>2.27</v>
      </c>
      <c r="AH93" s="19"/>
      <c r="AI93" s="112">
        <v>2.25</v>
      </c>
      <c r="AJ93" s="19"/>
      <c r="AK93" s="112">
        <v>2.25</v>
      </c>
      <c r="AL93" s="19"/>
      <c r="AM93" s="112">
        <v>2.2400000000000002</v>
      </c>
      <c r="AN93" s="19"/>
      <c r="AO93" s="112">
        <v>2.75</v>
      </c>
      <c r="AP93" s="19"/>
      <c r="AQ93" s="112">
        <v>2.66</v>
      </c>
      <c r="AR93" s="19"/>
      <c r="AS93" s="112">
        <v>2.3199999999999998</v>
      </c>
      <c r="AT93" s="19"/>
      <c r="AU93" s="112">
        <v>2.2599999999999998</v>
      </c>
      <c r="AV93" s="19"/>
      <c r="AW93" s="112">
        <v>2.2799999999999998</v>
      </c>
      <c r="AX93" s="19"/>
      <c r="AY93" s="112">
        <v>2.2000000000000002</v>
      </c>
      <c r="AZ93" s="19"/>
      <c r="BA93" s="112">
        <f t="shared" si="45"/>
        <v>28.000000000000004</v>
      </c>
      <c r="BB93" s="19"/>
      <c r="BC93" s="23"/>
      <c r="BD93" s="27"/>
      <c r="BE93" s="27"/>
      <c r="BF93" s="27"/>
      <c r="BG93" s="27"/>
      <c r="BH93" s="27"/>
      <c r="BI93" s="27"/>
      <c r="BJ93" s="108"/>
      <c r="BK93" s="27"/>
      <c r="BL93" s="108"/>
      <c r="BM93" s="108"/>
      <c r="BN93" s="108"/>
      <c r="BO93" s="108"/>
      <c r="BP93" s="18"/>
    </row>
    <row r="94" spans="1:68" s="12" customFormat="1" ht="27" customHeight="1">
      <c r="A94" s="598"/>
      <c r="B94" s="17" t="s">
        <v>691</v>
      </c>
      <c r="C94" s="112">
        <v>2.87738764095598E-2</v>
      </c>
      <c r="D94" s="19">
        <f t="shared" si="46"/>
        <v>4.7933829203013572</v>
      </c>
      <c r="E94" s="112">
        <v>3.0519155695970499E-2</v>
      </c>
      <c r="F94" s="19">
        <f t="shared" si="47"/>
        <v>5.8682847958386359</v>
      </c>
      <c r="G94" s="112">
        <v>5.4539609336049198E-2</v>
      </c>
      <c r="H94" s="19">
        <f t="shared" si="48"/>
        <v>13.123344107904234</v>
      </c>
      <c r="I94" s="112">
        <f>网约车!AB73-网约车!AB75</f>
        <v>3.0022248256463019E-2</v>
      </c>
      <c r="J94" s="19">
        <f t="shared" si="49"/>
        <v>7.2774870771189981</v>
      </c>
      <c r="K94" s="112">
        <f>网约车!AD73-网约车!AD75</f>
        <v>2.9299523846910994E-2</v>
      </c>
      <c r="L94" s="19">
        <f t="shared" si="50"/>
        <v>6.5265399755244395</v>
      </c>
      <c r="M94" s="112">
        <f>网约车!AF73-网约车!AF75</f>
        <v>2.449109053586801E-2</v>
      </c>
      <c r="N94" s="19">
        <f t="shared" si="51"/>
        <v>2.2912616938278423</v>
      </c>
      <c r="O94" s="112">
        <f>网约车!AH73-网约车!AH75</f>
        <v>5.5281026618058032E-2</v>
      </c>
      <c r="P94" s="19">
        <f t="shared" si="52"/>
        <v>4.6752923588159643</v>
      </c>
      <c r="Q94" s="112">
        <f>网约车!AJ73-网约车!AJ75</f>
        <v>6.594874368470699E-2</v>
      </c>
      <c r="R94" s="19">
        <f t="shared" si="53"/>
        <v>1.0215951567102306</v>
      </c>
      <c r="S94" s="112">
        <f>网约车!AL73-网约车!AL75</f>
        <v>4.7625972719393006E-2</v>
      </c>
      <c r="T94" s="19">
        <f t="shared" si="54"/>
        <v>4.6539817419834932</v>
      </c>
      <c r="U94" s="112">
        <f>网约车!AN73-网约车!AN75</f>
        <v>5.5838133580536964E-2</v>
      </c>
      <c r="V94" s="19">
        <f t="shared" si="55"/>
        <v>3.5599167374362795</v>
      </c>
      <c r="W94" s="112">
        <f>网约车!AP73-网约车!AP75</f>
        <v>4.7649837466889999E-2</v>
      </c>
      <c r="X94" s="19">
        <f t="shared" si="56"/>
        <v>2.9223539632095719</v>
      </c>
      <c r="Y94" s="112">
        <f t="shared" si="42"/>
        <v>0.42233938068351656</v>
      </c>
      <c r="Z94" s="19">
        <f t="shared" si="43"/>
        <v>3.6276397902998623</v>
      </c>
      <c r="AA94" s="20"/>
      <c r="AB94" s="540">
        <f t="shared" si="44"/>
        <v>9.4101696679682999E-3</v>
      </c>
      <c r="AC94" s="112">
        <v>4.9666795386042002E-3</v>
      </c>
      <c r="AD94" s="19"/>
      <c r="AE94" s="112">
        <v>4.4434901293640998E-3</v>
      </c>
      <c r="AF94" s="19"/>
      <c r="AG94" s="112">
        <v>3.8616639883131999E-3</v>
      </c>
      <c r="AH94" s="19"/>
      <c r="AI94" s="112">
        <v>3.6269761555354002E-3</v>
      </c>
      <c r="AJ94" s="19"/>
      <c r="AK94" s="112">
        <v>3.8928277724147001E-3</v>
      </c>
      <c r="AL94" s="19"/>
      <c r="AM94" s="112">
        <v>7.4412467965694002E-3</v>
      </c>
      <c r="AN94" s="19"/>
      <c r="AO94" s="112">
        <v>9.7406482561527997E-3</v>
      </c>
      <c r="AP94" s="19"/>
      <c r="AQ94" s="112">
        <v>3.2622131817938403E-2</v>
      </c>
      <c r="AR94" s="19"/>
      <c r="AS94" s="112">
        <v>8.4234394260150492E-3</v>
      </c>
      <c r="AT94" s="19"/>
      <c r="AU94" s="112">
        <v>1.22454283259415E-2</v>
      </c>
      <c r="AV94" s="19"/>
      <c r="AW94" s="112">
        <v>1.2148275732845701E-2</v>
      </c>
      <c r="AX94" s="19"/>
      <c r="AY94" s="112">
        <v>1.48844866113358E-2</v>
      </c>
      <c r="AZ94" s="19"/>
      <c r="BA94" s="112">
        <f t="shared" si="45"/>
        <v>0.11829729455103026</v>
      </c>
      <c r="BB94" s="19"/>
      <c r="BC94" s="23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18"/>
    </row>
    <row r="95" spans="1:68" ht="28.5" customHeight="1">
      <c r="A95" s="755" t="s">
        <v>650</v>
      </c>
      <c r="B95" s="763"/>
      <c r="F95" s="19"/>
      <c r="H95" s="19"/>
      <c r="J95" s="19"/>
      <c r="L95" s="19"/>
      <c r="N95" s="19"/>
      <c r="P95" s="19"/>
      <c r="R95" s="19"/>
      <c r="T95" s="19"/>
      <c r="V95" s="19"/>
      <c r="X95" s="19"/>
      <c r="Y95" s="18"/>
      <c r="Z95" s="19"/>
      <c r="AA95" s="30"/>
      <c r="AB95" s="30"/>
    </row>
    <row r="96" spans="1:68" ht="51" customHeight="1">
      <c r="A96" s="754" t="s">
        <v>651</v>
      </c>
      <c r="B96" s="763"/>
      <c r="F96" s="19"/>
      <c r="H96" s="19"/>
      <c r="J96" s="19"/>
      <c r="L96" s="19"/>
      <c r="N96" s="19"/>
      <c r="P96" s="19"/>
      <c r="R96" s="19"/>
      <c r="T96" s="19"/>
      <c r="V96" s="19"/>
      <c r="X96" s="19"/>
      <c r="Y96" s="18"/>
      <c r="Z96" s="19"/>
      <c r="AA96" s="30"/>
      <c r="AB96" s="30"/>
    </row>
    <row r="97" spans="1:68">
      <c r="A97" s="728" t="s">
        <v>1</v>
      </c>
      <c r="B97" s="723" t="s">
        <v>2</v>
      </c>
      <c r="C97" s="609" t="s">
        <v>13</v>
      </c>
      <c r="D97" s="714" t="s">
        <v>3</v>
      </c>
      <c r="E97" s="609" t="s">
        <v>14</v>
      </c>
      <c r="F97" s="714" t="s">
        <v>4</v>
      </c>
      <c r="G97" s="609" t="s">
        <v>15</v>
      </c>
      <c r="H97" s="714" t="s">
        <v>5</v>
      </c>
      <c r="I97" s="609" t="s">
        <v>16</v>
      </c>
      <c r="J97" s="714" t="s">
        <v>6</v>
      </c>
      <c r="K97" s="609" t="s">
        <v>17</v>
      </c>
      <c r="L97" s="714" t="s">
        <v>7</v>
      </c>
      <c r="M97" s="609" t="s">
        <v>18</v>
      </c>
      <c r="N97" s="714" t="s">
        <v>8</v>
      </c>
      <c r="O97" s="609" t="s">
        <v>19</v>
      </c>
      <c r="P97" s="714" t="s">
        <v>9</v>
      </c>
      <c r="Q97" s="609" t="s">
        <v>20</v>
      </c>
      <c r="R97" s="714" t="s">
        <v>10</v>
      </c>
      <c r="S97" s="609" t="s">
        <v>21</v>
      </c>
      <c r="T97" s="714" t="s">
        <v>22</v>
      </c>
      <c r="U97" s="609" t="s">
        <v>23</v>
      </c>
      <c r="V97" s="714" t="s">
        <v>24</v>
      </c>
      <c r="W97" s="609" t="s">
        <v>25</v>
      </c>
      <c r="X97" s="714" t="s">
        <v>26</v>
      </c>
      <c r="Y97" s="765" t="s">
        <v>29</v>
      </c>
      <c r="Z97" s="764" t="s">
        <v>44</v>
      </c>
      <c r="AA97" s="31"/>
      <c r="AB97" s="31"/>
      <c r="AC97" s="609" t="s">
        <v>31</v>
      </c>
      <c r="AD97" s="714" t="s">
        <v>3</v>
      </c>
      <c r="AE97" s="609" t="s">
        <v>32</v>
      </c>
      <c r="AF97" s="714" t="s">
        <v>4</v>
      </c>
      <c r="AG97" s="609" t="s">
        <v>33</v>
      </c>
      <c r="AH97" s="714" t="s">
        <v>5</v>
      </c>
      <c r="AI97" s="609" t="s">
        <v>34</v>
      </c>
      <c r="AJ97" s="714" t="s">
        <v>6</v>
      </c>
      <c r="AK97" s="609" t="s">
        <v>35</v>
      </c>
      <c r="AL97" s="714" t="s">
        <v>7</v>
      </c>
      <c r="AM97" s="609" t="s">
        <v>36</v>
      </c>
      <c r="AN97" s="714" t="s">
        <v>8</v>
      </c>
      <c r="AO97" s="609" t="s">
        <v>37</v>
      </c>
      <c r="AP97" s="714" t="s">
        <v>9</v>
      </c>
      <c r="AQ97" s="609" t="s">
        <v>38</v>
      </c>
      <c r="AR97" s="714" t="s">
        <v>10</v>
      </c>
      <c r="AS97" s="609" t="s">
        <v>39</v>
      </c>
      <c r="AT97" s="714" t="s">
        <v>22</v>
      </c>
      <c r="AU97" s="609" t="s">
        <v>40</v>
      </c>
      <c r="AV97" s="714" t="s">
        <v>24</v>
      </c>
      <c r="AW97" s="609" t="s">
        <v>41</v>
      </c>
      <c r="AX97" s="714" t="s">
        <v>26</v>
      </c>
      <c r="AY97" s="609" t="s">
        <v>42</v>
      </c>
      <c r="AZ97" s="714" t="s">
        <v>28</v>
      </c>
      <c r="BA97" s="714" t="s">
        <v>51</v>
      </c>
      <c r="BB97" s="714" t="s">
        <v>44</v>
      </c>
      <c r="BC97" s="15"/>
      <c r="BD97" s="609" t="s">
        <v>45</v>
      </c>
      <c r="BE97" s="609" t="s">
        <v>46</v>
      </c>
      <c r="BF97" s="609" t="s">
        <v>47</v>
      </c>
      <c r="BG97" s="609" t="s">
        <v>48</v>
      </c>
      <c r="BH97" s="609" t="s">
        <v>49</v>
      </c>
      <c r="BI97" s="609" t="s">
        <v>50</v>
      </c>
      <c r="BJ97" s="609" t="s">
        <v>152</v>
      </c>
      <c r="BK97" s="609" t="s">
        <v>153</v>
      </c>
      <c r="BL97" s="609" t="s">
        <v>154</v>
      </c>
      <c r="BM97" s="609" t="s">
        <v>465</v>
      </c>
      <c r="BN97" s="609" t="s">
        <v>466</v>
      </c>
      <c r="BO97" s="609" t="s">
        <v>467</v>
      </c>
      <c r="BP97" s="714" t="s">
        <v>51</v>
      </c>
    </row>
    <row r="98" spans="1:68">
      <c r="A98" s="729"/>
      <c r="B98" s="662"/>
      <c r="C98" s="598"/>
      <c r="D98" s="715"/>
      <c r="E98" s="598"/>
      <c r="F98" s="715"/>
      <c r="G98" s="598"/>
      <c r="H98" s="715"/>
      <c r="I98" s="598"/>
      <c r="J98" s="715"/>
      <c r="K98" s="598"/>
      <c r="L98" s="715"/>
      <c r="M98" s="598"/>
      <c r="N98" s="715"/>
      <c r="O98" s="598"/>
      <c r="P98" s="715"/>
      <c r="Q98" s="598"/>
      <c r="R98" s="715"/>
      <c r="S98" s="598"/>
      <c r="T98" s="715"/>
      <c r="U98" s="598"/>
      <c r="V98" s="715"/>
      <c r="W98" s="598"/>
      <c r="X98" s="715"/>
      <c r="Y98" s="598"/>
      <c r="Z98" s="600"/>
      <c r="AA98" s="32"/>
      <c r="AB98" s="32"/>
      <c r="AC98" s="598"/>
      <c r="AD98" s="715"/>
      <c r="AE98" s="598"/>
      <c r="AF98" s="715"/>
      <c r="AG98" s="598"/>
      <c r="AH98" s="715"/>
      <c r="AI98" s="598"/>
      <c r="AJ98" s="715"/>
      <c r="AK98" s="598"/>
      <c r="AL98" s="715"/>
      <c r="AM98" s="598"/>
      <c r="AN98" s="715"/>
      <c r="AO98" s="598"/>
      <c r="AP98" s="715"/>
      <c r="AQ98" s="598"/>
      <c r="AR98" s="715"/>
      <c r="AS98" s="598"/>
      <c r="AT98" s="715"/>
      <c r="AU98" s="598"/>
      <c r="AV98" s="715"/>
      <c r="AW98" s="598"/>
      <c r="AX98" s="715"/>
      <c r="AY98" s="598"/>
      <c r="AZ98" s="715"/>
      <c r="BA98" s="696"/>
      <c r="BB98" s="715"/>
      <c r="BC98" s="15"/>
      <c r="BD98" s="598"/>
      <c r="BE98" s="598"/>
      <c r="BF98" s="598"/>
      <c r="BG98" s="598"/>
      <c r="BH98" s="598"/>
      <c r="BI98" s="598"/>
      <c r="BJ98" s="598"/>
      <c r="BK98" s="598"/>
      <c r="BL98" s="598"/>
      <c r="BM98" s="598"/>
      <c r="BN98" s="598"/>
      <c r="BO98" s="598"/>
      <c r="BP98" s="696"/>
    </row>
    <row r="99" spans="1:68" s="13" customFormat="1" ht="28.8" customHeight="1">
      <c r="A99" s="730" t="s">
        <v>80</v>
      </c>
      <c r="B99" s="17" t="s">
        <v>692</v>
      </c>
      <c r="C99" s="112">
        <f>C100+C101+C102+C103</f>
        <v>144202.43381000002</v>
      </c>
      <c r="D99" s="19">
        <f t="shared" ref="D99:D106" si="57">C99/AC99-1</f>
        <v>0.10873514179089172</v>
      </c>
      <c r="E99" s="112">
        <f>E100+E101+E102+E103</f>
        <v>152296.55174999996</v>
      </c>
      <c r="F99" s="19">
        <f t="shared" ref="F99:F130" si="58">E99/AE99-1</f>
        <v>0.10116019981660362</v>
      </c>
      <c r="G99" s="112">
        <f>G100+G101+G102+G103</f>
        <v>156792.52589999998</v>
      </c>
      <c r="H99" s="19">
        <f t="shared" ref="H99:H130" si="59">G99/AG99-1</f>
        <v>0.12252522077873285</v>
      </c>
      <c r="I99" s="112">
        <f>I100+I101+I102+I103</f>
        <v>169913.01696400004</v>
      </c>
      <c r="J99" s="19">
        <f t="shared" ref="J99:J130" si="60">I99/AI99-1</f>
        <v>0.10307860808755875</v>
      </c>
      <c r="K99" s="112">
        <f>K100+K101+K102+K103</f>
        <v>165955.78040000005</v>
      </c>
      <c r="L99" s="19">
        <f t="shared" ref="L99:L130" si="61">K99/AK99-1</f>
        <v>8.5239671420525243E-2</v>
      </c>
      <c r="M99" s="112">
        <f>M100+M101+M102+M103</f>
        <v>155737.24969999999</v>
      </c>
      <c r="N99" s="19">
        <f t="shared" ref="N99:N130" si="62">M99/AM99-1</f>
        <v>9.9442047239432618E-2</v>
      </c>
      <c r="O99" s="112">
        <f>O100+O101+O102+O103</f>
        <v>157380.8272</v>
      </c>
      <c r="P99" s="19">
        <f t="shared" ref="P99:P130" si="63">O99/AO99-1</f>
        <v>6.5287885172865767E-2</v>
      </c>
      <c r="Q99" s="112">
        <f>Q100+Q101+Q102+Q103</f>
        <v>154405.82999999999</v>
      </c>
      <c r="R99" s="19">
        <f t="shared" ref="R99:R130" si="64">Q99/AQ99-1</f>
        <v>3.9041322095340059E-2</v>
      </c>
      <c r="S99" s="112">
        <f>S100+S101+S102+S103</f>
        <v>149915.80189999999</v>
      </c>
      <c r="T99" s="19">
        <f t="shared" ref="T99:T130" si="65">S99/AS99-1</f>
        <v>3.5693023301573312E-2</v>
      </c>
      <c r="U99" s="112">
        <f>U100+U101+U102+U103</f>
        <v>157572.66934100003</v>
      </c>
      <c r="V99" s="19">
        <f t="shared" ref="V99:V130" si="66">U99/AU99-1</f>
        <v>-4.2224067749111138E-2</v>
      </c>
      <c r="W99" s="112">
        <f>W100+W101+W102+W103</f>
        <v>150427.71469199998</v>
      </c>
      <c r="X99" s="19">
        <f t="shared" ref="X99:X130" si="67">W99/AW99-1</f>
        <v>-1.4430904500778441E-2</v>
      </c>
      <c r="Y99" s="112">
        <f t="shared" ref="Y99:Y130" si="68">E99+C99+G99+I99+K99+M99+O99+Q99+S99</f>
        <v>1406600.0176240001</v>
      </c>
      <c r="Z99" s="19">
        <f t="shared" ref="Z99:Z130" si="69">Y99/SUM(AC99,AE99,AG99,AI99,AK99,AM99,AO99,AQ99,AS99)-1</f>
        <v>8.3883950888256287E-2</v>
      </c>
      <c r="AA99" s="20"/>
      <c r="AB99" s="540">
        <f t="shared" ref="AB99:AB130" si="70">AC99+AE99</f>
        <v>268365.84388400003</v>
      </c>
      <c r="AC99" s="540">
        <f>AC100+AC101+AC102+AC103</f>
        <v>130060.3078</v>
      </c>
      <c r="AD99" s="20">
        <f>AC99/BD99-1</f>
        <v>0.2152394096046415</v>
      </c>
      <c r="AE99" s="540">
        <f>AE100+AE101+AE102+AE103</f>
        <v>138305.53608400002</v>
      </c>
      <c r="AF99" s="20">
        <f>AE99/BE99-1</f>
        <v>5.5736460623756257E-2</v>
      </c>
      <c r="AG99" s="540">
        <f>AG100+AG101+AG102+AG103</f>
        <v>139678.39919999999</v>
      </c>
      <c r="AH99" s="20">
        <f>AG99/BF99-1</f>
        <v>1.7367494380409187E-3</v>
      </c>
      <c r="AI99" s="540">
        <f>AI100+AI101+AI102+AI103</f>
        <v>154035.27519999997</v>
      </c>
      <c r="AJ99" s="20">
        <f>AI99/BG99-1</f>
        <v>5.081922132177441E-2</v>
      </c>
      <c r="AK99" s="540">
        <f>AK100+AK101+AK102+AK103</f>
        <v>152920.85681199998</v>
      </c>
      <c r="AL99" s="20">
        <f>AK99/BH99-1</f>
        <v>5.8534834145220538E-2</v>
      </c>
      <c r="AM99" s="540">
        <f>AM100+AM101+AM102+AM103</f>
        <v>141651.16759999999</v>
      </c>
      <c r="AN99" s="20">
        <f>AM99/BI99-1</f>
        <v>1.0398101259846415E-2</v>
      </c>
      <c r="AO99" s="540">
        <f>AO100+AO101+AO102+AO103</f>
        <v>147735.48952399998</v>
      </c>
      <c r="AP99" s="20">
        <f>AO99/BJ99-1</f>
        <v>-5.3228660394250449E-2</v>
      </c>
      <c r="AQ99" s="540">
        <f>AQ100+AQ101+AQ102+AQ103</f>
        <v>148604.12835999997</v>
      </c>
      <c r="AR99" s="20">
        <f>AQ99/BK99-1</f>
        <v>5.8193647298052653E-3</v>
      </c>
      <c r="AS99" s="540">
        <f>AS100+AS101+AS102+AS103</f>
        <v>144749.26307999998</v>
      </c>
      <c r="AT99" s="20">
        <f>AS99/BL99-1</f>
        <v>2.7007011886870824E-2</v>
      </c>
      <c r="AU99" s="540">
        <f>AU100+AU101+AU102+AU103</f>
        <v>164519.34532400002</v>
      </c>
      <c r="AV99" s="20">
        <f>AU99/BM99-1</f>
        <v>9.3655069348470787E-2</v>
      </c>
      <c r="AW99" s="540">
        <f>AW100+AW101+AW102+AW103</f>
        <v>152630.30809200002</v>
      </c>
      <c r="AX99" s="20">
        <f>AW99/BN99-1</f>
        <v>6.3435564690788482E-2</v>
      </c>
      <c r="AY99" s="540">
        <f>AY100+AY101+AY102+AY103</f>
        <v>134636.484708</v>
      </c>
      <c r="AZ99" s="20">
        <f>AY99/BO99-1</f>
        <v>2.8428647324523659E-2</v>
      </c>
      <c r="BA99" s="540">
        <f t="shared" ref="BA99:BA130" si="71">AC99+AE99+AG99+AI99+AK99+AM99+AO99+AQ99+AS99+AU99+AW99+AY99</f>
        <v>1749526.5617839999</v>
      </c>
      <c r="BB99" s="20">
        <f>BA99/BP99-1</f>
        <v>4.2434629580726746E-2</v>
      </c>
      <c r="BC99" s="22"/>
      <c r="BD99" s="540">
        <f t="shared" ref="BD99:BO99" si="72">BD100+BD101+BD102+BD103</f>
        <v>107024.43220000001</v>
      </c>
      <c r="BE99" s="540">
        <f t="shared" si="72"/>
        <v>131003.84541259999</v>
      </c>
      <c r="BF99" s="540">
        <f t="shared" si="72"/>
        <v>139436.2334</v>
      </c>
      <c r="BG99" s="540">
        <f t="shared" si="72"/>
        <v>146585.89419999998</v>
      </c>
      <c r="BH99" s="540">
        <f t="shared" si="72"/>
        <v>144464.64289999998</v>
      </c>
      <c r="BI99" s="540">
        <f t="shared" si="72"/>
        <v>140193.42219999997</v>
      </c>
      <c r="BJ99" s="540">
        <f t="shared" si="72"/>
        <v>156041.3622</v>
      </c>
      <c r="BK99" s="540">
        <f t="shared" si="72"/>
        <v>147744.35010000004</v>
      </c>
      <c r="BL99" s="540">
        <f t="shared" si="72"/>
        <v>140942.8187</v>
      </c>
      <c r="BM99" s="540">
        <f t="shared" si="72"/>
        <v>150430.74359999999</v>
      </c>
      <c r="BN99" s="540">
        <f t="shared" si="72"/>
        <v>143525.6758</v>
      </c>
      <c r="BO99" s="540">
        <f t="shared" si="72"/>
        <v>130914.75529999999</v>
      </c>
      <c r="BP99" s="540">
        <f>BD99+BE99+BF99+BG99+BH99+BI99+BJ99+BK99+BL99+BM99+BN99+BO99</f>
        <v>1678308.1760126001</v>
      </c>
    </row>
    <row r="100" spans="1:68" ht="28.8" customHeight="1">
      <c r="A100" s="729"/>
      <c r="B100" s="17" t="s">
        <v>653</v>
      </c>
      <c r="C100" s="112">
        <f>C105+C110+C115+C120+C125+C130+C135+C140+C145+C150+C155+C160+C165+C170+C175+C180+C185</f>
        <v>103778.21381</v>
      </c>
      <c r="D100" s="19">
        <f t="shared" si="57"/>
        <v>0.1827294419673624</v>
      </c>
      <c r="E100" s="112">
        <f>E105+E110+E115+E120+E125+E130+E135+E140+E145+E150+E155+E160+E165+E170+E175+E180+E185</f>
        <v>112395.81174999996</v>
      </c>
      <c r="F100" s="19">
        <f t="shared" si="58"/>
        <v>0.10186607637752854</v>
      </c>
      <c r="G100" s="112">
        <f>G105+G110+G115+G120+G125+G130+G135+G140+G145+G150+G155+G160+G165+G170+G175+G180+G185</f>
        <v>113217.66589999998</v>
      </c>
      <c r="H100" s="19">
        <f t="shared" si="59"/>
        <v>0.12066175635259535</v>
      </c>
      <c r="I100" s="112">
        <f>I105+I110+I115+I120+I125+I130+I135+I140+I145+I150+I155+I160+I165+I170+I175+I180+I185</f>
        <v>126127.506964</v>
      </c>
      <c r="J100" s="19">
        <f t="shared" si="60"/>
        <v>0.10966932548328745</v>
      </c>
      <c r="K100" s="112">
        <f>K105+K110+K115+K120+K125+K130+K135+K140+K145+K150+K155+K160+K165+K170+K175+K180+K185</f>
        <v>120094.28040000002</v>
      </c>
      <c r="L100" s="19">
        <f t="shared" si="61"/>
        <v>6.4601269621365809E-2</v>
      </c>
      <c r="M100" s="112">
        <f>M105+M110+M115+M120+M125+M130+M135+M140+M145+M150+M155+M160+M165+M170+M175+M180+M185</f>
        <v>111570.99970000001</v>
      </c>
      <c r="N100" s="19">
        <f t="shared" si="62"/>
        <v>8.5336026089139372E-2</v>
      </c>
      <c r="O100" s="112">
        <f>O105+O110+O115+O120+O125+O130+O135+O140+O145+O150+O155+O160+O165+O170+O175+O180+O185</f>
        <v>115657.78719999999</v>
      </c>
      <c r="P100" s="19">
        <f t="shared" si="63"/>
        <v>6.3582381587895087E-2</v>
      </c>
      <c r="Q100" s="112">
        <f>Q105+Q110+Q115+Q120+Q125+Q130+Q135+Q140+Q145+Q150+Q155+Q160+Q165+Q170+Q175+Q180+Q185</f>
        <v>115659.11</v>
      </c>
      <c r="R100" s="19">
        <f t="shared" si="64"/>
        <v>4.1768628927023821E-2</v>
      </c>
      <c r="S100" s="112">
        <f>S105+S110+S115+S120+S125+S130+S135+S140+S145+S150+S155+S160+S165+S170+S175+S180+S185</f>
        <v>110618.6519</v>
      </c>
      <c r="T100" s="19">
        <f t="shared" si="65"/>
        <v>4.8135005377127005E-2</v>
      </c>
      <c r="U100" s="112">
        <f>U105+U110+U115+U120+U125+U130+U135+U140+U145+U150+U155+U160+U165+U170+U175+U180+U185</f>
        <v>117451.74934100003</v>
      </c>
      <c r="V100" s="19">
        <f t="shared" si="66"/>
        <v>-5.4160377829736817E-2</v>
      </c>
      <c r="W100" s="112">
        <f>W105+W110+W115+W120+W125+W130+W135+W140+W145+W150+W155+W160+W165+W170+W175+W180+W185</f>
        <v>111181.80469199998</v>
      </c>
      <c r="X100" s="19">
        <f t="shared" si="67"/>
        <v>-1.8814863009160687E-2</v>
      </c>
      <c r="Y100" s="112">
        <f t="shared" si="68"/>
        <v>1029120.0276240001</v>
      </c>
      <c r="Z100" s="19">
        <f t="shared" si="69"/>
        <v>8.8614055448371198E-2</v>
      </c>
      <c r="AA100" s="20"/>
      <c r="AB100" s="540">
        <f t="shared" si="70"/>
        <v>189749.64388400002</v>
      </c>
      <c r="AC100" s="112">
        <f>AC105+AC110+AC115+AC120+AC125+AC130+AC135+AC140+AC145+AC150+AC155+AC160+AC165+AC170+AC175+AC180+AC185</f>
        <v>87744.67779999999</v>
      </c>
      <c r="AD100" s="19">
        <f>AC100/BD100-1</f>
        <v>0.1510076652945096</v>
      </c>
      <c r="AE100" s="112">
        <f>AE105+AE110+AE115+AE120+AE125+AE130+AE135+AE140+AE145+AE150+AE155+AE160+AE165+AE170+AE175+AE180+AE185</f>
        <v>102004.96608400001</v>
      </c>
      <c r="AF100" s="19">
        <f>AE100/BE100-1</f>
        <v>0.10010726742500742</v>
      </c>
      <c r="AG100" s="112">
        <f>AG105+AG110+AG115+AG120+AG125+AG130+AG135+AG140+AG145+AG150+AG155+AG160+AG165+AG170+AG175+AG180+AG185</f>
        <v>101027.50919999999</v>
      </c>
      <c r="AH100" s="19">
        <f>AG100/BF100-1</f>
        <v>2.3810067763796461E-3</v>
      </c>
      <c r="AI100" s="112">
        <f>AI105+AI110+AI115+AI120+AI125+AI130+AI135+AI140+AI145+AI150+AI155+AI160+AI165+AI170+AI175+AI180+AI185</f>
        <v>113662.24519999998</v>
      </c>
      <c r="AJ100" s="19">
        <f>AI100/BG100-1</f>
        <v>8.1001732553048322E-2</v>
      </c>
      <c r="AK100" s="112">
        <f>AK105+AK110+AK115+AK120+AK125+AK130+AK135+AK140+AK145+AK150+AK155+AK160+AK165+AK170+AK175+AK180+AK185</f>
        <v>112806.81681199998</v>
      </c>
      <c r="AL100" s="19">
        <f>AK100/BH100-1</f>
        <v>9.2721121411988738E-2</v>
      </c>
      <c r="AM100" s="112">
        <f>AM105+AM110+AM115+AM120+AM125+AM130+AM135+AM140+AM145+AM150+AM155+AM160+AM165+AM170+AM175+AM180+AM185</f>
        <v>102798.57759999999</v>
      </c>
      <c r="AN100" s="19">
        <f>AM100/BI100-1</f>
        <v>2.6441984673327479E-2</v>
      </c>
      <c r="AO100" s="112">
        <f>AO105+AO110+AO115+AO120+AO125+AO130+AO135+AO140+AO145+AO150+AO155+AO160+AO165+AO170+AO175+AO180+AO185</f>
        <v>108743.60952399997</v>
      </c>
      <c r="AP100" s="19">
        <f>AO100/BJ100-1</f>
        <v>-6.7008933891705591E-2</v>
      </c>
      <c r="AQ100" s="112">
        <f>AQ105+AQ110+AQ115+AQ120+AQ125+AQ130+AQ135+AQ140+AQ145+AQ150+AQ155+AQ160+AQ165+AQ170+AQ175+AQ180+AQ185</f>
        <v>111021.87835999999</v>
      </c>
      <c r="AR100" s="19">
        <f>AQ100/BK100-1</f>
        <v>2.1883212357413528E-2</v>
      </c>
      <c r="AS100" s="112">
        <f>AS105+AS110+AS115+AS120+AS125+AS130+AS135+AS140+AS145+AS150+AS155+AS160+AS165+AS170+AS175+AS180+AS185</f>
        <v>105538.55307999998</v>
      </c>
      <c r="AT100" s="19">
        <f>AS100/BL100-1</f>
        <v>3.8609405873549552E-2</v>
      </c>
      <c r="AU100" s="112">
        <f>AU105+AU110+AU115+AU120+AU125+AU130+AU135+AU140+AU145+AU150+AU155+AU160+AU165+AU170+AU175+AU180+AU185</f>
        <v>124177.23532400001</v>
      </c>
      <c r="AV100" s="19">
        <f>AU100/BM100-1</f>
        <v>0.14686223663899223</v>
      </c>
      <c r="AW100" s="112">
        <f>AW105+AW110+AW115+AW120+AW125+AW130+AW135+AW140+AW145+AW150+AW155+AW160+AW165+AW170+AW175+AW180+AW185</f>
        <v>113313.78809200002</v>
      </c>
      <c r="AX100" s="19">
        <f>AW100/BN100-1</f>
        <v>0.12415001154697913</v>
      </c>
      <c r="AY100" s="112">
        <f>AY105+AY110+AY115+AY120+AY125+AY130+AY135+AY140+AY145+AY150+AY155+AY160+AY165+AY170+AY175+AY180+AY185</f>
        <v>95232.324708</v>
      </c>
      <c r="AZ100" s="19">
        <f>AY100/BO100-1</f>
        <v>9.3660802426342116E-2</v>
      </c>
      <c r="BA100" s="112">
        <f t="shared" si="71"/>
        <v>1278072.181784</v>
      </c>
      <c r="BB100" s="19">
        <f>BA100/BP100-1</f>
        <v>6.3961720941334566E-2</v>
      </c>
      <c r="BC100" s="23"/>
      <c r="BD100" s="137">
        <v>76232.922200000001</v>
      </c>
      <c r="BE100" s="137">
        <v>92722.745412599994</v>
      </c>
      <c r="BF100" s="137">
        <v>100787.5334</v>
      </c>
      <c r="BG100" s="137">
        <v>105145.2942</v>
      </c>
      <c r="BH100" s="137">
        <v>103234.7729</v>
      </c>
      <c r="BI100" s="137">
        <v>100150.4022</v>
      </c>
      <c r="BJ100" s="137">
        <v>116553.7522</v>
      </c>
      <c r="BK100" s="137">
        <v>108644.3901</v>
      </c>
      <c r="BL100" s="137">
        <v>101615.2487</v>
      </c>
      <c r="BM100" s="137">
        <v>108275.6336</v>
      </c>
      <c r="BN100" s="137">
        <v>100799.5258</v>
      </c>
      <c r="BO100" s="137">
        <v>87076.655299999999</v>
      </c>
      <c r="BP100" s="112">
        <f>BD100+BE100+BF100+BG100+BH100+BI100+BJ100+BK100+BL100+BM100+BN100+BO100</f>
        <v>1201238.8760125998</v>
      </c>
    </row>
    <row r="101" spans="1:68" ht="28.8" customHeight="1">
      <c r="A101" s="729"/>
      <c r="B101" s="17" t="s">
        <v>693</v>
      </c>
      <c r="C101" s="112">
        <f>C106+C111+C116+C121+C126+C131+C136+C141+C146+C151+C156+C161+C166+C171+C176+C181+C186</f>
        <v>29935.479999999996</v>
      </c>
      <c r="D101" s="19">
        <f t="shared" si="57"/>
        <v>-1.0399318216228415E-2</v>
      </c>
      <c r="E101" s="112">
        <f>E106+E111+E116+E121+E126+E131+E136+E141+E146+E151+E156+E161+E166+E171+E176+E181+E186</f>
        <v>29730.739999999998</v>
      </c>
      <c r="F101" s="19">
        <f t="shared" si="58"/>
        <v>0.13364084116878372</v>
      </c>
      <c r="G101" s="112">
        <f>G106+G111+G116+G121+G126+G131+G136+G141+G146+G151+G156+G161+G166+G171+G176+G181+G186</f>
        <v>33454.620000000003</v>
      </c>
      <c r="H101" s="19">
        <f t="shared" si="59"/>
        <v>0.16171636644468057</v>
      </c>
      <c r="I101" s="112">
        <f>I106+I111+I116+I121+I126+I131+I136+I141+I146+I151+I156+I161+I166+I171+I176+I181+I186</f>
        <v>33451.83</v>
      </c>
      <c r="J101" s="19">
        <f t="shared" si="60"/>
        <v>0.11008228096985029</v>
      </c>
      <c r="K101" s="112">
        <f>K106+K111+K116+K121+K126+K131+K136+K141+K146+K151+K156+K161+K166+K171+K176+K181+K186</f>
        <v>34521.110000000008</v>
      </c>
      <c r="L101" s="19">
        <f t="shared" si="61"/>
        <v>0.15309056413442534</v>
      </c>
      <c r="M101" s="112">
        <f>M106+M111+M116+M121+M126+M131+M136+M141+M146+M151+M156+M161+M166+M171+M176+M181+M186</f>
        <v>33385.31</v>
      </c>
      <c r="N101" s="19">
        <f t="shared" si="62"/>
        <v>0.17201602085561807</v>
      </c>
      <c r="O101" s="112">
        <f>O106+O111+O116+O121+O126+O131+O136+O141+O146+O151+O156+O161+O166+O171+O176+O181+O186</f>
        <v>30289.88</v>
      </c>
      <c r="P101" s="19">
        <f t="shared" si="63"/>
        <v>8.5098341680873935E-2</v>
      </c>
      <c r="Q101" s="112">
        <f>Q106+Q111+Q116+Q121+Q126+Q131+Q136+Q141+Q146+Q151+Q156+Q161+Q166+Q171+Q176+Q181+Q186</f>
        <v>27467.139999999996</v>
      </c>
      <c r="R101" s="19">
        <f t="shared" si="64"/>
        <v>2.1109083798400929E-2</v>
      </c>
      <c r="S101" s="112">
        <f>S106+S111+S116+S121+S126+S131+S136+S141+S146+S151+S156+S161+S166+S171+S176+S181+S186</f>
        <v>28395.26</v>
      </c>
      <c r="T101" s="19">
        <f t="shared" si="65"/>
        <v>-1.6271643038232475E-2</v>
      </c>
      <c r="U101" s="112">
        <f>U106+U111+U116+U121+U126+U131+U136+U141+U146+U151+U156+U161+U166+U171+U176+U181+U186</f>
        <v>28034.410000000007</v>
      </c>
      <c r="V101" s="19">
        <f t="shared" si="66"/>
        <v>-5.3053430731097806E-2</v>
      </c>
      <c r="W101" s="112">
        <f>W106+W111+W116+W121+W126+W131+W136+W141+W146+W151+W156+W161+W166+W171+W176+W181+W186</f>
        <v>27939.59</v>
      </c>
      <c r="X101" s="19">
        <f t="shared" si="67"/>
        <v>-3.9909295182053883E-2</v>
      </c>
      <c r="Y101" s="112">
        <f t="shared" si="68"/>
        <v>280631.37</v>
      </c>
      <c r="Z101" s="19">
        <f t="shared" si="69"/>
        <v>8.9788156592896851E-2</v>
      </c>
      <c r="AA101" s="20"/>
      <c r="AB101" s="540">
        <f t="shared" si="70"/>
        <v>56475.95</v>
      </c>
      <c r="AC101" s="112">
        <f>AC106+AC111+AC116+AC121+AC126+AC131+AC136+AC141+AC146+AC151+AC156+AC161+AC166+AC171+AC176+AC181+AC186</f>
        <v>30250.059999999998</v>
      </c>
      <c r="AD101" s="19">
        <f>AC101/BD101-1</f>
        <v>0.48472818975426679</v>
      </c>
      <c r="AE101" s="112">
        <f>AE106+AE111+AE116+AE121+AE126+AE131+AE136+AE141+AE146+AE151+AE156+AE161+AE166+AE171+AE176+AE181+AE186</f>
        <v>26225.890000000003</v>
      </c>
      <c r="AF101" s="19">
        <f>AE101/BE101-1</f>
        <v>-5.7065637509860379E-2</v>
      </c>
      <c r="AG101" s="112">
        <f>AG106+AG111+AG116+AG121+AG126+AG131+AG136+AG141+AG146+AG151+AG156+AG161+AG166+AG171+AG176+AG181+AG186</f>
        <v>28797.579999999998</v>
      </c>
      <c r="AH101" s="19">
        <f>AG101/BF101-1</f>
        <v>9.2412916710620241E-3</v>
      </c>
      <c r="AI101" s="112">
        <f>AI106+AI111+AI116+AI121+AI126+AI131+AI136+AI141+AI146+AI151+AI156+AI161+AI166+AI171+AI176+AI181+AI186</f>
        <v>30134.55</v>
      </c>
      <c r="AJ101" s="19">
        <f>AI101/BG101-1</f>
        <v>-2.1908791267642669E-2</v>
      </c>
      <c r="AK101" s="112">
        <f>AK106+AK111+AK116+AK121+AK126+AK131+AK136+AK141+AK146+AK151+AK156+AK161+AK166+AK171+AK176+AK181+AK186</f>
        <v>29937.899999999998</v>
      </c>
      <c r="AL101" s="19">
        <f>AK101/BH101-1</f>
        <v>-1.5109620330037155E-2</v>
      </c>
      <c r="AM101" s="112">
        <f>AM106+AM111+AM116+AM121+AM126+AM131+AM136+AM141+AM146+AM151+AM156+AM161+AM166+AM171+AM176+AM181+AM186</f>
        <v>28485.370000000003</v>
      </c>
      <c r="AN101" s="19">
        <f>AM101/BI101-1</f>
        <v>-3.0072965758972892E-2</v>
      </c>
      <c r="AO101" s="112">
        <f>AO106+AO111+AO116+AO121+AO126+AO131+AO136+AO141+AO146+AO151+AO156+AO161+AO166+AO171+AO176+AO181+AO186</f>
        <v>27914.409999999996</v>
      </c>
      <c r="AP101" s="19">
        <f>AO101/BJ101-1</f>
        <v>-1.73632745534128E-2</v>
      </c>
      <c r="AQ101" s="112">
        <f>AQ106+AQ111+AQ116+AQ121+AQ126+AQ131+AQ136+AQ141+AQ146+AQ151+AQ156+AQ161+AQ166+AQ171+AQ176+AQ181+AQ186</f>
        <v>26899.319999999996</v>
      </c>
      <c r="AR101" s="19">
        <f>AQ101/BK101-1</f>
        <v>-3.9689322717526787E-2</v>
      </c>
      <c r="AS101" s="112">
        <f>AS106+AS111+AS116+AS121+AS126+AS131+AS136+AS141+AS146+AS151+AS156+AS161+AS166+AS171+AS176+AS181+AS186</f>
        <v>28864.939999999995</v>
      </c>
      <c r="AT101" s="19">
        <f>AS101/BL101-1</f>
        <v>9.9437593288345116E-3</v>
      </c>
      <c r="AU101" s="112">
        <f>AU106+AU111+AU116+AU121+AU126+AU131+AU136+AU141+AU146+AU151+AU156+AU161+AU166+AU171+AU176+AU181+AU186</f>
        <v>29605.06</v>
      </c>
      <c r="AV101" s="19">
        <f>AU101/BM101-1</f>
        <v>-4.7615891930599674E-2</v>
      </c>
      <c r="AW101" s="112">
        <f>AW106+AW111+AW116+AW121+AW126+AW131+AW136+AW141+AW146+AW151+AW156+AW161+AW166+AW171+AW176+AW181+AW186</f>
        <v>29100.989999999998</v>
      </c>
      <c r="AX101" s="19">
        <f>AW101/BN101-1</f>
        <v>-9.0552568960958979E-2</v>
      </c>
      <c r="AY101" s="112">
        <f>AY106+AY111+AY116+AY121+AY126+AY131+AY136+AY141+AY146+AY151+AY156+AY161+AY166+AY171+AY176+AY181+AY186</f>
        <v>29229.51</v>
      </c>
      <c r="AZ101" s="19">
        <f>AY101/BO101-1</f>
        <v>-0.10707163464534597</v>
      </c>
      <c r="BA101" s="112">
        <f t="shared" si="71"/>
        <v>345445.58</v>
      </c>
      <c r="BB101" s="19">
        <f>BA101/BP101-1</f>
        <v>-7.6655050262980362E-3</v>
      </c>
      <c r="BC101" s="23"/>
      <c r="BD101" s="137">
        <v>20374.14</v>
      </c>
      <c r="BE101" s="137">
        <v>27813.06</v>
      </c>
      <c r="BF101" s="137">
        <v>28533.89</v>
      </c>
      <c r="BG101" s="137">
        <v>30809.55</v>
      </c>
      <c r="BH101" s="137">
        <v>30397.19</v>
      </c>
      <c r="BI101" s="137">
        <v>29368.57</v>
      </c>
      <c r="BJ101" s="137">
        <v>28407.66</v>
      </c>
      <c r="BK101" s="137">
        <v>28011.06</v>
      </c>
      <c r="BL101" s="137">
        <v>28580.74</v>
      </c>
      <c r="BM101" s="137">
        <v>31085.21</v>
      </c>
      <c r="BN101" s="137">
        <v>31998.54</v>
      </c>
      <c r="BO101" s="137">
        <v>32734.44</v>
      </c>
      <c r="BP101" s="112">
        <f>BD101+BE101+BF101+BG101+BH101+BI101+BJ101+BK101+BL101+BM101+BN101+BO101</f>
        <v>348114.05</v>
      </c>
    </row>
    <row r="102" spans="1:68" ht="28.8" customHeight="1">
      <c r="A102" s="729"/>
      <c r="B102" s="17" t="s">
        <v>655</v>
      </c>
      <c r="C102" s="112">
        <f>C107+C112+C117+C122+C127+C132+C137+C142+C147+C152+C157+C162+C167+C172+C177+C182+C187</f>
        <v>7780.6900000000005</v>
      </c>
      <c r="D102" s="19">
        <f t="shared" si="57"/>
        <v>-0.10497545802672625</v>
      </c>
      <c r="E102" s="112">
        <f>E107+E112+E117+E122+E127+E132+E137+E142+E147+E152+E157+E162+E167+E172+E177+E182+E187</f>
        <v>7590.33</v>
      </c>
      <c r="F102" s="19">
        <f t="shared" si="58"/>
        <v>-2.6832110836310874E-2</v>
      </c>
      <c r="G102" s="112">
        <f>G107+G112+G117+G122+G127+G132+G137+G142+G147+G152+G157+G162+G167+G172+G177+G182+G187</f>
        <v>7230.1900000000005</v>
      </c>
      <c r="H102" s="19">
        <f t="shared" si="59"/>
        <v>1.9759974838119199E-2</v>
      </c>
      <c r="I102" s="112">
        <f>I107+I112+I117+I122+I127+I132+I137+I142+I147+I152+I157+I162+I167+I172+I177+I182+I187</f>
        <v>7110.89</v>
      </c>
      <c r="J102" s="19">
        <f t="shared" si="60"/>
        <v>-9.0871085965914533E-3</v>
      </c>
      <c r="K102" s="112">
        <f>K107+K112+K117+K122+K127+K132+K137+K142+K147+K152+K157+K162+K167+K172+K177+K182+K187</f>
        <v>7732.1699999999992</v>
      </c>
      <c r="L102" s="19">
        <f t="shared" si="61"/>
        <v>9.2764200181181256E-2</v>
      </c>
      <c r="M102" s="112">
        <f>M107+M112+M117+M122+M127+M132+M137+M142+M147+M152+M157+M162+M167+M172+M177+M182+M187</f>
        <v>7326.46</v>
      </c>
      <c r="N102" s="19">
        <f t="shared" si="62"/>
        <v>5.1664097241959528E-2</v>
      </c>
      <c r="O102" s="112">
        <f>O107+O112+O117+O122+O127+O132+O137+O142+O147+O152+O157+O162+O167+O172+O177+O182+O187</f>
        <v>7734.98</v>
      </c>
      <c r="P102" s="19">
        <f t="shared" si="63"/>
        <v>1.5715730174779674E-2</v>
      </c>
      <c r="Q102" s="112">
        <f>Q107+Q112+Q117+Q122+Q127+Q132+Q137+Q142+Q147+Q152+Q157+Q162+Q167+Q172+Q177+Q182+Q187</f>
        <v>7602.05</v>
      </c>
      <c r="R102" s="19">
        <f t="shared" si="64"/>
        <v>4.7345144935523109E-2</v>
      </c>
      <c r="S102" s="112">
        <f>S107+S112+S117+S122+S127+S132+S137+S142+S147+S152+S157+S162+S167+S172+S177+S182+S187</f>
        <v>7505.9</v>
      </c>
      <c r="T102" s="19">
        <f t="shared" si="65"/>
        <v>5.3193579165964788E-2</v>
      </c>
      <c r="U102" s="112">
        <f>U107+U112+U117+U122+U127+U132+U137+U142+U147+U152+U157+U162+U167+U172+U177+U182+U187</f>
        <v>7971.2500000000009</v>
      </c>
      <c r="V102" s="19">
        <f t="shared" si="66"/>
        <v>7.5826447954090659E-2</v>
      </c>
      <c r="W102" s="112">
        <f>W107+W112+W117+W122+W127+W132+W137+W142+W147+W152+W157+W162+W167+W172+W177+W182+W187</f>
        <v>7440.63</v>
      </c>
      <c r="X102" s="19">
        <f t="shared" si="67"/>
        <v>5.1163598913324337E-2</v>
      </c>
      <c r="Y102" s="112">
        <f t="shared" si="68"/>
        <v>67613.659999999989</v>
      </c>
      <c r="Z102" s="19">
        <f t="shared" si="69"/>
        <v>1.2151750174770104E-2</v>
      </c>
      <c r="AA102" s="20"/>
      <c r="AB102" s="540">
        <f t="shared" si="70"/>
        <v>16492.879999999997</v>
      </c>
      <c r="AC102" s="112">
        <f>AC107+AC112+AC117+AC122+AC127+AC132+AC137+AC142+AC147+AC152+AC157+AC162+AC167+AC172+AC177+AC182+AC187</f>
        <v>8693.2699999999986</v>
      </c>
      <c r="AD102" s="19">
        <f>AC102/BD102-1</f>
        <v>4.8976878096575582E-2</v>
      </c>
      <c r="AE102" s="112">
        <f>AE107+AE112+AE117+AE122+AE127+AE132+AE137+AE142+AE147+AE152+AE157+AE162+AE167+AE172+AE177+AE182+AE187</f>
        <v>7799.6099999999988</v>
      </c>
      <c r="AF102" s="19">
        <f>AE102/BE102-1</f>
        <v>-4.720131932567817E-2</v>
      </c>
      <c r="AG102" s="112">
        <f>AG107+AG112+AG117+AG122+AG127+AG132+AG137+AG142+AG147+AG152+AG157+AG162+AG167+AG172+AG177+AG182+AG187</f>
        <v>7090.09</v>
      </c>
      <c r="AH102" s="19">
        <f>AG102/BF102-1</f>
        <v>-8.777218525323327E-2</v>
      </c>
      <c r="AI102" s="112">
        <f>AI107+AI112+AI117+AI122+AI127+AI132+AI137+AI142+AI147+AI152+AI157+AI162+AI167+AI172+AI177+AI182+AI187</f>
        <v>7176.1</v>
      </c>
      <c r="AJ102" s="19">
        <f>AI102/BG102-1</f>
        <v>-0.12138891099534133</v>
      </c>
      <c r="AK102" s="112">
        <f>AK107+AK112+AK117+AK122+AK127+AK132+AK137+AK142+AK147+AK152+AK157+AK162+AK167+AK172+AK177+AK182+AK187</f>
        <v>7075.7899999999991</v>
      </c>
      <c r="AL102" s="19">
        <f>AK102/BH102-1</f>
        <v>-0.14400726816981979</v>
      </c>
      <c r="AM102" s="112">
        <f>AM107+AM112+AM117+AM122+AM127+AM132+AM137+AM142+AM147+AM152+AM157+AM162+AM167+AM172+AM177+AM182+AM187</f>
        <v>6966.54</v>
      </c>
      <c r="AN102" s="19">
        <f>AM102/BI102-1</f>
        <v>-0.13059094267286997</v>
      </c>
      <c r="AO102" s="112">
        <f>AO107+AO112+AO117+AO122+AO127+AO132+AO137+AO142+AO147+AO152+AO157+AO162+AO167+AO172+AO177+AO182+AO187</f>
        <v>7615.3</v>
      </c>
      <c r="AP102" s="19">
        <f>AO102/BJ102-1</f>
        <v>-7.3106668257071017E-2</v>
      </c>
      <c r="AQ102" s="112">
        <f>AQ107+AQ112+AQ117+AQ122+AQ127+AQ132+AQ137+AQ142+AQ147+AQ152+AQ157+AQ162+AQ167+AQ172+AQ177+AQ182+AQ187</f>
        <v>7258.4</v>
      </c>
      <c r="AR102" s="19">
        <f>AQ102/BK102-1</f>
        <v>-0.11609691466871908</v>
      </c>
      <c r="AS102" s="112">
        <f>AS107+AS112+AS117+AS122+AS127+AS132+AS137+AS142+AS147+AS152+AS157+AS162+AS167+AS172+AS177+AS182+AS187</f>
        <v>7126.8000000000011</v>
      </c>
      <c r="AT102" s="19">
        <f>AS102/BL102-1</f>
        <v>-0.10703031320597256</v>
      </c>
      <c r="AU102" s="112">
        <f>AU107+AU112+AU117+AU122+AU127+AU132+AU137+AU142+AU147+AU152+AU157+AU162+AU167+AU172+AU177+AU182+AU187</f>
        <v>7409.4200000000019</v>
      </c>
      <c r="AV102" s="19">
        <f>AU102/BM102-1</f>
        <v>-0.1014157750865301</v>
      </c>
      <c r="AW102" s="112">
        <f>AW107+AW112+AW117+AW122+AW127+AW132+AW137+AW142+AW147+AW152+AW157+AW162+AW167+AW172+AW177+AW182+AW187</f>
        <v>7078.4700000000012</v>
      </c>
      <c r="AX102" s="19">
        <f>AW102/BN102-1</f>
        <v>-9.7974974863997866E-2</v>
      </c>
      <c r="AY102" s="112">
        <f>AY107+AY112+AY117+AY122+AY127+AY132+AY137+AY142+AY147+AY152+AY157+AY162+AY167+AY172+AY177+AY182+AY187</f>
        <v>7028.36</v>
      </c>
      <c r="AZ102" s="19">
        <f>AY102/BO102-1</f>
        <v>-0.11959293906612378</v>
      </c>
      <c r="BA102" s="112">
        <f t="shared" si="71"/>
        <v>88318.150000000009</v>
      </c>
      <c r="BB102" s="19">
        <f>BA102/BP102-1</f>
        <v>-9.1163032117336895E-2</v>
      </c>
      <c r="BC102" s="23"/>
      <c r="BD102" s="137">
        <v>8287.3799999999992</v>
      </c>
      <c r="BE102" s="137">
        <v>8186</v>
      </c>
      <c r="BF102" s="137">
        <v>7772.28</v>
      </c>
      <c r="BG102" s="137">
        <v>8167.55</v>
      </c>
      <c r="BH102" s="137">
        <v>8266.18</v>
      </c>
      <c r="BI102" s="137">
        <v>8012.96</v>
      </c>
      <c r="BJ102" s="137">
        <v>8215.94</v>
      </c>
      <c r="BK102" s="137">
        <v>8211.76</v>
      </c>
      <c r="BL102" s="137">
        <v>7981.01</v>
      </c>
      <c r="BM102" s="137">
        <v>8245.66</v>
      </c>
      <c r="BN102" s="137">
        <v>7847.31</v>
      </c>
      <c r="BO102" s="137">
        <v>7983.0799999999899</v>
      </c>
      <c r="BP102" s="112">
        <f>BD102+BE102+BF102+BG102+BH102+BI102+BJ102+BK102+BL102+BM102+BN102+BO102</f>
        <v>97177.109999999986</v>
      </c>
    </row>
    <row r="103" spans="1:68" ht="28.8" customHeight="1">
      <c r="A103" s="731"/>
      <c r="B103" s="17" t="s">
        <v>656</v>
      </c>
      <c r="C103" s="112">
        <f>C108+C113+C118+C123+C128+C133+C138+C143+C148+C153+C158+C163+C168+C173+C178+C183+C188</f>
        <v>2708.0500000000034</v>
      </c>
      <c r="D103" s="19">
        <f t="shared" si="57"/>
        <v>-0.19697239272899703</v>
      </c>
      <c r="E103" s="112">
        <f>E108+E113+E118+E123+E128+E133+E138+E143+E148+E153+E158+E163+E168+E173+E178+E183+E188</f>
        <v>2579.6699999999987</v>
      </c>
      <c r="F103" s="19">
        <f t="shared" si="58"/>
        <v>0.13388599032117865</v>
      </c>
      <c r="G103" s="112">
        <f>G108+G113+G118+G123+G128+G133+G138+G143+G148+G153+G158+G163+G168+G173+G178+G183+G188</f>
        <v>2890.0500000000025</v>
      </c>
      <c r="H103" s="19">
        <f t="shared" si="59"/>
        <v>4.5899349309862059E-2</v>
      </c>
      <c r="I103" s="112">
        <f>I108+I113+I118+I123+I128+I133+I138+I143+I148+I153+I158+I163+I168+I173+I178+I183+I188</f>
        <v>3222.7899999999981</v>
      </c>
      <c r="J103" s="19">
        <f t="shared" si="60"/>
        <v>5.2380827983460332E-2</v>
      </c>
      <c r="K103" s="112">
        <f>K108+K113+K118+K123+K128+K133+K138+K143+K148+K153+K158+K163+K168+K173+K178+K183+K188</f>
        <v>3608.2200000000075</v>
      </c>
      <c r="L103" s="19">
        <f t="shared" si="61"/>
        <v>0.16381053751995722</v>
      </c>
      <c r="M103" s="112">
        <f>M108+M113+M118+M123+M128+M133+M138+M143+M148+M153+M158+M163+M168+M173+M178+M183+M188</f>
        <v>3454.4799999999937</v>
      </c>
      <c r="N103" s="19">
        <f t="shared" si="62"/>
        <v>1.582036533869835E-2</v>
      </c>
      <c r="O103" s="112">
        <f>O108+O113+O118+O123+O128+O133+O138+O143+O148+O153+O158+O163+O168+O173+O178+O183+O188</f>
        <v>3698.179999999998</v>
      </c>
      <c r="P103" s="19">
        <f t="shared" si="63"/>
        <v>6.8168229751858656E-2</v>
      </c>
      <c r="Q103" s="112">
        <f>Q108+Q113+Q118+Q123+Q128+Q133+Q138+Q143+Q148+Q153+Q158+Q163+Q168+Q173+Q178+Q183+Q188</f>
        <v>3677.5299999999852</v>
      </c>
      <c r="R103" s="19">
        <f t="shared" si="64"/>
        <v>7.3878751244691232E-2</v>
      </c>
      <c r="S103" s="112">
        <f>S108+S113+S118+S123+S128+S133+S138+S143+S148+S153+S158+S163+S168+S173+S178+S183+S188</f>
        <v>3395.9899999999971</v>
      </c>
      <c r="T103" s="19">
        <f t="shared" si="65"/>
        <v>5.4992746126867553E-2</v>
      </c>
      <c r="U103" s="112">
        <f>U108+U113+U118+U123+U128+U133+U138+U143+U148+U153+U158+U163+U168+U173+U178+U183+U188</f>
        <v>4115.2599999999939</v>
      </c>
      <c r="V103" s="19">
        <f t="shared" si="66"/>
        <v>0.23669398340560477</v>
      </c>
      <c r="W103" s="112">
        <f>W108+W113+W118+W123+W128+W133+W138+W143+W148+W153+W158+W163+W168+W173+W178+W183+W188</f>
        <v>3865.6899999999996</v>
      </c>
      <c r="X103" s="19">
        <f t="shared" si="67"/>
        <v>0.23226524197815834</v>
      </c>
      <c r="Y103" s="112">
        <f t="shared" si="68"/>
        <v>29234.959999999981</v>
      </c>
      <c r="Z103" s="19">
        <f t="shared" si="69"/>
        <v>4.1143289789373316E-2</v>
      </c>
      <c r="AA103" s="20"/>
      <c r="AB103" s="540">
        <f t="shared" si="70"/>
        <v>5647.3699999999953</v>
      </c>
      <c r="AC103" s="112">
        <f>AC108+AC113+AC118+AC123+AC128+AC133+AC138+AC143+AC148+AC153+AC158+AC163+AC168+AC173+AC178+AC183+AC188</f>
        <v>3372.3</v>
      </c>
      <c r="AD103" s="19">
        <f>AC103/BD103-1</f>
        <v>0.58324686970361395</v>
      </c>
      <c r="AE103" s="112">
        <f>AE108+AE113+AE118+AE123+AE128+AE133+AE138+AE143+AE148+AE153+AE158+AE163+AE168+AE173+AE178+AE183+AE188</f>
        <v>2275.0699999999956</v>
      </c>
      <c r="AF103" s="19">
        <f>AE103/BE103-1</f>
        <v>-3.0542847627580416E-3</v>
      </c>
      <c r="AG103" s="112">
        <f>AG108+AG113+AG118+AG123+AG128+AG133+AG138+AG143+AG148+AG153+AG158+AG163+AG168+AG173+AG178+AG183+AG188</f>
        <v>2763.2200000000053</v>
      </c>
      <c r="AH103" s="19">
        <f>AG103/BF103-1</f>
        <v>0.17958788147857452</v>
      </c>
      <c r="AI103" s="112">
        <f>AI108+AI113+AI118+AI123+AI128+AI133+AI138+AI143+AI148+AI153+AI158+AI163+AI168+AI173+AI178+AI183+AI188</f>
        <v>3062.3800000000083</v>
      </c>
      <c r="AJ103" s="19">
        <f>AI103/BG103-1</f>
        <v>0.24310127866856446</v>
      </c>
      <c r="AK103" s="112">
        <f>AK108+AK113+AK118+AK123+AK128+AK133+AK138+AK143+AK148+AK153+AK158+AK163+AK168+AK173+AK178+AK183+AK188</f>
        <v>3100.3500000000067</v>
      </c>
      <c r="AL103" s="19">
        <f>AK103/BH103-1</f>
        <v>0.20800701344243389</v>
      </c>
      <c r="AM103" s="112">
        <f>AM108+AM113+AM118+AM123+AM128+AM133+AM138+AM143+AM148+AM153+AM158+AM163+AM168+AM173+AM178+AM183+AM188</f>
        <v>3400.6799999999894</v>
      </c>
      <c r="AN103" s="19">
        <f>AM103/BI103-1</f>
        <v>0.27773540385272533</v>
      </c>
      <c r="AO103" s="112">
        <f>AO108+AO113+AO118+AO123+AO128+AO133+AO138+AO143+AO148+AO153+AO158+AO163+AO168+AO173+AO178+AO183+AO188</f>
        <v>3462.1700000000051</v>
      </c>
      <c r="AP103" s="19">
        <f>AO103/BJ103-1</f>
        <v>0.20885401936445924</v>
      </c>
      <c r="AQ103" s="112">
        <f>AQ108+AQ113+AQ118+AQ123+AQ128+AQ133+AQ138+AQ143+AQ148+AQ153+AQ158+AQ163+AQ168+AQ173+AQ178+AQ183+AQ188</f>
        <v>3424.5300000000025</v>
      </c>
      <c r="AR103" s="19">
        <f>AQ103/BK103-1</f>
        <v>0.19025490591351235</v>
      </c>
      <c r="AS103" s="112">
        <f>AS108+AS113+AS118+AS123+AS128+AS133+AS138+AS143+AS148+AS153+AS158+AS163+AS168+AS173+AS178+AS183+AS188</f>
        <v>3218.9699999999943</v>
      </c>
      <c r="AT103" s="19">
        <f>AS103/BL103-1</f>
        <v>0.1638392953988308</v>
      </c>
      <c r="AU103" s="112">
        <f>AU108+AU113+AU118+AU123+AU128+AU133+AU138+AU143+AU148+AU153+AU158+AU163+AU168+AU173+AU178+AU183+AU188</f>
        <v>3327.630000000001</v>
      </c>
      <c r="AV103" s="19">
        <f>AU103/BM103-1</f>
        <v>0.17823910149279154</v>
      </c>
      <c r="AW103" s="112">
        <f>AW108+AW113+AW118+AW123+AW128+AW133+AW138+AW143+AW148+AW153+AW158+AW163+AW168+AW173+AW178+AW183+AW188</f>
        <v>3137.0599999999986</v>
      </c>
      <c r="AX103" s="19">
        <f>AW103/BN103-1</f>
        <v>8.9143491997360824E-2</v>
      </c>
      <c r="AY103" s="112">
        <f>AY108+AY113+AY118+AY123+AY128+AY133+AY138+AY143+AY148+AY153+AY158+AY163+AY168+AY173+AY178+AY183+AY188</f>
        <v>3146.29</v>
      </c>
      <c r="AZ103" s="19">
        <f>AY103/BO103-1</f>
        <v>8.2388530337309529E-3</v>
      </c>
      <c r="BA103" s="112">
        <f t="shared" si="71"/>
        <v>37690.650000000009</v>
      </c>
      <c r="BB103" s="19">
        <f>BA103/BP103-1</f>
        <v>0.18605588621612279</v>
      </c>
      <c r="BC103" s="23"/>
      <c r="BD103" s="137">
        <v>2129.9899999999998</v>
      </c>
      <c r="BE103" s="137">
        <v>2282.04</v>
      </c>
      <c r="BF103" s="137">
        <v>2342.5300000000002</v>
      </c>
      <c r="BG103" s="137">
        <v>2463.5</v>
      </c>
      <c r="BH103" s="137">
        <v>2566.5</v>
      </c>
      <c r="BI103" s="137">
        <v>2661.49</v>
      </c>
      <c r="BJ103" s="137">
        <v>2864.01</v>
      </c>
      <c r="BK103" s="137">
        <v>2877.14</v>
      </c>
      <c r="BL103" s="137">
        <v>2765.82</v>
      </c>
      <c r="BM103" s="137">
        <v>2824.24</v>
      </c>
      <c r="BN103" s="137">
        <v>2880.3</v>
      </c>
      <c r="BO103" s="137">
        <v>3120.58</v>
      </c>
      <c r="BP103" s="112">
        <f>BD103+BE103+BF103+BG103+BH103+BI103+BJ103+BK103+BL103+BM103+BN103+BO103</f>
        <v>31778.139999999992</v>
      </c>
    </row>
    <row r="104" spans="1:68" s="13" customFormat="1" ht="28.8" customHeight="1">
      <c r="A104" s="732" t="s">
        <v>87</v>
      </c>
      <c r="B104" s="17" t="s">
        <v>692</v>
      </c>
      <c r="C104" s="112">
        <f>C105+C106+C107+C108</f>
        <v>12997.424299999999</v>
      </c>
      <c r="D104" s="19">
        <f t="shared" si="57"/>
        <v>0.61994766881099705</v>
      </c>
      <c r="E104" s="112">
        <f>E105+E106+E107+E108</f>
        <v>14201.859299999998</v>
      </c>
      <c r="F104" s="19">
        <f t="shared" si="58"/>
        <v>0.5725135396451233</v>
      </c>
      <c r="G104" s="112">
        <f>G105+G106+G107+G108</f>
        <v>19478.383999999998</v>
      </c>
      <c r="H104" s="19">
        <f t="shared" si="59"/>
        <v>0.55168029929839602</v>
      </c>
      <c r="I104" s="112">
        <f>I105+I106+I107+I108</f>
        <v>22888.305700000001</v>
      </c>
      <c r="J104" s="19">
        <f t="shared" si="60"/>
        <v>0.54583253221897987</v>
      </c>
      <c r="K104" s="112">
        <f>K105+K106+K107+K108</f>
        <v>20208.107199999999</v>
      </c>
      <c r="L104" s="19">
        <f t="shared" si="61"/>
        <v>0.46690245575793243</v>
      </c>
      <c r="M104" s="112">
        <f>M105+M106+M107+M108</f>
        <v>18551.684900000004</v>
      </c>
      <c r="N104" s="19">
        <f t="shared" si="62"/>
        <v>0.57554723594961188</v>
      </c>
      <c r="O104" s="112">
        <f>O105+O106+O107+O108</f>
        <v>19478.239299999997</v>
      </c>
      <c r="P104" s="19">
        <f t="shared" si="63"/>
        <v>0.57940556504068375</v>
      </c>
      <c r="Q104" s="112">
        <f>Q105+Q106+Q107+Q108</f>
        <v>18453.013900000002</v>
      </c>
      <c r="R104" s="19">
        <f t="shared" si="64"/>
        <v>0.6856885786924618</v>
      </c>
      <c r="S104" s="112">
        <f>S105+S106+S107+S108</f>
        <v>19973.3894</v>
      </c>
      <c r="T104" s="19">
        <f t="shared" si="65"/>
        <v>0.74384921632387102</v>
      </c>
      <c r="U104" s="112">
        <f>U105+U106+U107+U108</f>
        <v>21606.9097</v>
      </c>
      <c r="V104" s="19">
        <f t="shared" si="66"/>
        <v>5.2152849488903419E-2</v>
      </c>
      <c r="W104" s="112">
        <f>W105+W106+W107+W108</f>
        <v>21386.1168</v>
      </c>
      <c r="X104" s="19">
        <f t="shared" si="67"/>
        <v>0.13033543051887286</v>
      </c>
      <c r="Y104" s="112">
        <f t="shared" si="68"/>
        <v>166230.408</v>
      </c>
      <c r="Z104" s="19">
        <f t="shared" si="69"/>
        <v>0.5877110401194714</v>
      </c>
      <c r="AA104" s="20"/>
      <c r="AB104" s="540">
        <f t="shared" si="70"/>
        <v>17054.671899999998</v>
      </c>
      <c r="AC104" s="540">
        <f>AC105+AC106+AC107+AC108</f>
        <v>8023.3605999999972</v>
      </c>
      <c r="AD104" s="20"/>
      <c r="AE104" s="540">
        <f>AE105+AE106+AE107+AE108</f>
        <v>9031.3112999999994</v>
      </c>
      <c r="AF104" s="20"/>
      <c r="AG104" s="540">
        <f>AG105+AG106+AG107+AG108</f>
        <v>12553.090999999999</v>
      </c>
      <c r="AH104" s="20"/>
      <c r="AI104" s="540">
        <f>AI105+AI106+AI107+AI108</f>
        <v>14806.458800000002</v>
      </c>
      <c r="AJ104" s="20"/>
      <c r="AK104" s="540">
        <f>AK105+AK106+AK107+AK108</f>
        <v>13776.040199999999</v>
      </c>
      <c r="AL104" s="20"/>
      <c r="AM104" s="540">
        <f>AM105+AM106+AM107+AM108</f>
        <v>11774.7564</v>
      </c>
      <c r="AN104" s="20"/>
      <c r="AO104" s="540">
        <f>AO105+AO106+AO107+AO108</f>
        <v>12332.639399999998</v>
      </c>
      <c r="AP104" s="20"/>
      <c r="AQ104" s="540">
        <f>AQ105+AQ106+AQ107+AQ108</f>
        <v>10946.870099999996</v>
      </c>
      <c r="AR104" s="20"/>
      <c r="AS104" s="540">
        <f>AS105+AS106+AS107+AS108</f>
        <v>11453.621799999997</v>
      </c>
      <c r="AT104" s="20"/>
      <c r="AU104" s="540">
        <f>AU105+AU106+AU107+AU108</f>
        <v>20535.9038</v>
      </c>
      <c r="AV104" s="20"/>
      <c r="AW104" s="540">
        <f>AW105+AW106+AW107+AW108</f>
        <v>18920.150800000003</v>
      </c>
      <c r="AX104" s="20"/>
      <c r="AY104" s="540">
        <f>AY105+AY106+AY107+AY108</f>
        <v>15000.452800000001</v>
      </c>
      <c r="AZ104" s="20"/>
      <c r="BA104" s="540">
        <f t="shared" si="71"/>
        <v>159154.65699999998</v>
      </c>
      <c r="BB104" s="20"/>
      <c r="BC104" s="22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</row>
    <row r="105" spans="1:68" ht="28.8" customHeight="1">
      <c r="A105" s="597"/>
      <c r="B105" s="17" t="s">
        <v>653</v>
      </c>
      <c r="C105" s="112">
        <v>12477.094300000001</v>
      </c>
      <c r="D105" s="19">
        <f t="shared" si="57"/>
        <v>0.6957963921304009</v>
      </c>
      <c r="E105" s="112">
        <v>13721.329299999999</v>
      </c>
      <c r="F105" s="19">
        <f t="shared" si="58"/>
        <v>0.59685120509795864</v>
      </c>
      <c r="G105" s="112">
        <v>18862.214</v>
      </c>
      <c r="H105" s="19">
        <f t="shared" si="59"/>
        <v>0.59452652981554088</v>
      </c>
      <c r="I105" s="112">
        <f>中口径明细!AB105</f>
        <v>22278.755700000002</v>
      </c>
      <c r="J105" s="19">
        <f t="shared" si="60"/>
        <v>0.57984084384437651</v>
      </c>
      <c r="K105" s="112">
        <f>中口径明细!AD105</f>
        <v>19639.647199999999</v>
      </c>
      <c r="L105" s="19">
        <f t="shared" si="61"/>
        <v>0.49965271420407831</v>
      </c>
      <c r="M105" s="112">
        <f>中口径明细!AF105</f>
        <v>18002.154900000001</v>
      </c>
      <c r="N105" s="19">
        <f t="shared" si="62"/>
        <v>0.61426558936542963</v>
      </c>
      <c r="O105" s="112">
        <f>中口径明细!AH105</f>
        <v>18986.729299999999</v>
      </c>
      <c r="P105" s="19">
        <f t="shared" si="63"/>
        <v>0.61465243436880468</v>
      </c>
      <c r="Q105" s="112">
        <f>中口径明细!AJ105</f>
        <v>17983.983899999999</v>
      </c>
      <c r="R105" s="19">
        <f t="shared" si="64"/>
        <v>0.72480607207472691</v>
      </c>
      <c r="S105" s="112">
        <f>中口径明细!AL105</f>
        <v>19399.779399999999</v>
      </c>
      <c r="T105" s="19">
        <f t="shared" si="65"/>
        <v>0.78982887362260268</v>
      </c>
      <c r="U105" s="112">
        <f>中口径明细!AN105</f>
        <v>21001.8897</v>
      </c>
      <c r="V105" s="19">
        <f t="shared" si="66"/>
        <v>5.6232579954213824E-2</v>
      </c>
      <c r="W105" s="112">
        <f>中口径明细!AP105</f>
        <v>20735.786800000002</v>
      </c>
      <c r="X105" s="19">
        <f t="shared" si="67"/>
        <v>0.13433967043461403</v>
      </c>
      <c r="Y105" s="112">
        <f t="shared" si="68"/>
        <v>161351.68799999999</v>
      </c>
      <c r="Z105" s="19">
        <f t="shared" si="69"/>
        <v>0.62727894729427791</v>
      </c>
      <c r="AA105" s="20"/>
      <c r="AB105" s="540">
        <f t="shared" si="70"/>
        <v>15950.401900000001</v>
      </c>
      <c r="AC105" s="112">
        <v>7357.6606000000002</v>
      </c>
      <c r="AD105" s="19"/>
      <c r="AE105" s="112">
        <v>8592.7412999999997</v>
      </c>
      <c r="AF105" s="19"/>
      <c r="AG105" s="112">
        <v>11829.351000000001</v>
      </c>
      <c r="AH105" s="19"/>
      <c r="AI105" s="112">
        <v>14101.898800000001</v>
      </c>
      <c r="AJ105" s="19"/>
      <c r="AK105" s="112">
        <v>13096.1302</v>
      </c>
      <c r="AL105" s="19"/>
      <c r="AM105" s="112">
        <v>11151.9164</v>
      </c>
      <c r="AN105" s="19"/>
      <c r="AO105" s="112">
        <v>11759.019399999999</v>
      </c>
      <c r="AP105" s="19"/>
      <c r="AQ105" s="112">
        <v>10426.670099999999</v>
      </c>
      <c r="AR105" s="19"/>
      <c r="AS105" s="112">
        <v>10838.9018</v>
      </c>
      <c r="AT105" s="19"/>
      <c r="AU105" s="112">
        <v>19883.773799999999</v>
      </c>
      <c r="AV105" s="19"/>
      <c r="AW105" s="112">
        <v>18280.050800000001</v>
      </c>
      <c r="AX105" s="19"/>
      <c r="AY105" s="112">
        <v>14353.362800000001</v>
      </c>
      <c r="AZ105" s="19"/>
      <c r="BA105" s="112">
        <f t="shared" si="71"/>
        <v>151671.47700000001</v>
      </c>
      <c r="BB105" s="19"/>
      <c r="BC105" s="23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18"/>
    </row>
    <row r="106" spans="1:68" ht="28.8" customHeight="1">
      <c r="A106" s="597"/>
      <c r="B106" s="17" t="s">
        <v>693</v>
      </c>
      <c r="C106" s="112">
        <v>520.32999999999799</v>
      </c>
      <c r="D106" s="19">
        <f t="shared" si="57"/>
        <v>-0.21837163887637023</v>
      </c>
      <c r="E106" s="112">
        <v>480.52999999999901</v>
      </c>
      <c r="F106" s="19">
        <f t="shared" si="58"/>
        <v>9.5674578744553873E-2</v>
      </c>
      <c r="G106" s="112">
        <f>公交!Z10-公交!Z12</f>
        <v>616.16999999999825</v>
      </c>
      <c r="H106" s="19">
        <f t="shared" si="59"/>
        <v>-0.14863072374056985</v>
      </c>
      <c r="I106" s="112">
        <f>公交!AB10-公交!AB12</f>
        <v>609.54999999999927</v>
      </c>
      <c r="J106" s="19">
        <f t="shared" si="60"/>
        <v>-0.13485011922334733</v>
      </c>
      <c r="K106" s="112">
        <f>公交!AD10-公交!AD12</f>
        <v>568.45999999999913</v>
      </c>
      <c r="L106" s="19">
        <f t="shared" si="61"/>
        <v>-0.16391875395273026</v>
      </c>
      <c r="M106" s="112">
        <f>公交!AF10-公交!AF12</f>
        <v>549.53000000000247</v>
      </c>
      <c r="N106" s="19">
        <f t="shared" si="62"/>
        <v>-0.11770278081047714</v>
      </c>
      <c r="O106" s="112">
        <f>公交!AH10-公交!AH12</f>
        <v>491.5099999999984</v>
      </c>
      <c r="P106" s="19">
        <f t="shared" si="63"/>
        <v>-0.14314354450681765</v>
      </c>
      <c r="Q106" s="112">
        <f>公交!AJ10-公交!AJ12</f>
        <v>469.03000000000247</v>
      </c>
      <c r="R106" s="19">
        <f t="shared" si="64"/>
        <v>-9.8366013071885416E-2</v>
      </c>
      <c r="S106" s="112">
        <f>公交!AL10-公交!AL12</f>
        <v>573.61000000000058</v>
      </c>
      <c r="T106" s="19">
        <f t="shared" si="65"/>
        <v>-6.6875976054134423E-2</v>
      </c>
      <c r="U106" s="112">
        <f>公交!AN10-公交!AN12</f>
        <v>605.02000000000044</v>
      </c>
      <c r="V106" s="19">
        <f t="shared" si="66"/>
        <v>-7.2240197506632908E-2</v>
      </c>
      <c r="W106" s="112">
        <f>公交!AP10-公交!AP12</f>
        <v>650.32999999999811</v>
      </c>
      <c r="X106" s="19">
        <f t="shared" si="67"/>
        <v>1.598187783158278E-2</v>
      </c>
      <c r="Y106" s="112">
        <f t="shared" si="68"/>
        <v>4878.7199999999975</v>
      </c>
      <c r="Z106" s="19">
        <f t="shared" si="69"/>
        <v>-0.11997777721659519</v>
      </c>
      <c r="AA106" s="20"/>
      <c r="AB106" s="540">
        <f t="shared" si="70"/>
        <v>1104.269999999997</v>
      </c>
      <c r="AC106" s="112">
        <v>665.69999999999698</v>
      </c>
      <c r="AD106" s="19"/>
      <c r="AE106" s="112">
        <v>438.57</v>
      </c>
      <c r="AF106" s="19"/>
      <c r="AG106" s="112">
        <v>723.73999999999796</v>
      </c>
      <c r="AH106" s="19"/>
      <c r="AI106" s="112">
        <v>704.56000000000097</v>
      </c>
      <c r="AJ106" s="19"/>
      <c r="AK106" s="112">
        <v>679.91</v>
      </c>
      <c r="AL106" s="19"/>
      <c r="AM106" s="112">
        <v>622.84</v>
      </c>
      <c r="AN106" s="19"/>
      <c r="AO106" s="112">
        <v>573.61999999999898</v>
      </c>
      <c r="AP106" s="19"/>
      <c r="AQ106" s="112">
        <v>520.19999999999698</v>
      </c>
      <c r="AR106" s="19"/>
      <c r="AS106" s="112">
        <v>614.71999999999798</v>
      </c>
      <c r="AT106" s="19"/>
      <c r="AU106" s="112">
        <v>652.13000000000102</v>
      </c>
      <c r="AV106" s="19"/>
      <c r="AW106" s="112">
        <v>640.10000000000196</v>
      </c>
      <c r="AX106" s="19"/>
      <c r="AY106" s="112">
        <v>647.09</v>
      </c>
      <c r="AZ106" s="19"/>
      <c r="BA106" s="112">
        <f t="shared" si="71"/>
        <v>7483.179999999993</v>
      </c>
      <c r="BB106" s="19"/>
      <c r="BC106" s="23"/>
      <c r="BD106" s="24"/>
      <c r="BE106" s="24"/>
      <c r="BF106" s="24"/>
      <c r="BG106" s="24"/>
      <c r="BH106" s="24"/>
      <c r="BI106" s="24"/>
      <c r="BJ106" s="137"/>
      <c r="BK106" s="24"/>
      <c r="BL106" s="137"/>
      <c r="BM106" s="137"/>
      <c r="BN106" s="137"/>
      <c r="BO106" s="137"/>
      <c r="BP106" s="18"/>
    </row>
    <row r="107" spans="1:68" ht="28.8" customHeight="1">
      <c r="A107" s="597"/>
      <c r="B107" s="17" t="s">
        <v>655</v>
      </c>
      <c r="C107" s="112">
        <v>0</v>
      </c>
      <c r="D107" s="19"/>
      <c r="E107" s="112">
        <v>0</v>
      </c>
      <c r="F107" s="19" t="e">
        <f t="shared" si="58"/>
        <v>#DIV/0!</v>
      </c>
      <c r="G107" s="112">
        <v>0</v>
      </c>
      <c r="H107" s="19" t="e">
        <f t="shared" si="59"/>
        <v>#DIV/0!</v>
      </c>
      <c r="I107" s="112">
        <v>0</v>
      </c>
      <c r="J107" s="19" t="e">
        <f t="shared" si="60"/>
        <v>#DIV/0!</v>
      </c>
      <c r="K107" s="112">
        <v>0</v>
      </c>
      <c r="L107" s="19" t="e">
        <f t="shared" si="61"/>
        <v>#DIV/0!</v>
      </c>
      <c r="M107" s="112">
        <v>0</v>
      </c>
      <c r="N107" s="19" t="e">
        <f t="shared" si="62"/>
        <v>#DIV/0!</v>
      </c>
      <c r="O107" s="112">
        <v>0</v>
      </c>
      <c r="P107" s="19" t="e">
        <f t="shared" si="63"/>
        <v>#DIV/0!</v>
      </c>
      <c r="Q107" s="112">
        <v>0</v>
      </c>
      <c r="R107" s="19" t="e">
        <f t="shared" si="64"/>
        <v>#DIV/0!</v>
      </c>
      <c r="S107" s="112">
        <v>0</v>
      </c>
      <c r="T107" s="19" t="e">
        <f t="shared" si="65"/>
        <v>#DIV/0!</v>
      </c>
      <c r="U107" s="112">
        <v>0</v>
      </c>
      <c r="V107" s="19" t="e">
        <f t="shared" si="66"/>
        <v>#DIV/0!</v>
      </c>
      <c r="W107" s="112">
        <v>0</v>
      </c>
      <c r="X107" s="19" t="e">
        <f t="shared" si="67"/>
        <v>#DIV/0!</v>
      </c>
      <c r="Y107" s="112">
        <f t="shared" si="68"/>
        <v>0</v>
      </c>
      <c r="Z107" s="19" t="e">
        <f t="shared" si="69"/>
        <v>#DIV/0!</v>
      </c>
      <c r="AA107" s="20"/>
      <c r="AB107" s="540">
        <f t="shared" si="70"/>
        <v>0</v>
      </c>
      <c r="AC107" s="112">
        <v>0</v>
      </c>
      <c r="AD107" s="19"/>
      <c r="AE107" s="112">
        <v>0</v>
      </c>
      <c r="AF107" s="19"/>
      <c r="AG107" s="112">
        <v>0</v>
      </c>
      <c r="AH107" s="19"/>
      <c r="AI107" s="112">
        <v>0</v>
      </c>
      <c r="AJ107" s="19"/>
      <c r="AK107" s="112">
        <v>0</v>
      </c>
      <c r="AL107" s="19"/>
      <c r="AM107" s="112">
        <v>0</v>
      </c>
      <c r="AN107" s="19"/>
      <c r="AO107" s="112">
        <v>0</v>
      </c>
      <c r="AP107" s="19"/>
      <c r="AQ107" s="112">
        <v>0</v>
      </c>
      <c r="AR107" s="19"/>
      <c r="AS107" s="112">
        <v>0</v>
      </c>
      <c r="AT107" s="19"/>
      <c r="AU107" s="112">
        <v>0</v>
      </c>
      <c r="AV107" s="19"/>
      <c r="AW107" s="112">
        <v>0</v>
      </c>
      <c r="AX107" s="19"/>
      <c r="AY107" s="112">
        <v>0</v>
      </c>
      <c r="AZ107" s="19"/>
      <c r="BA107" s="112">
        <f t="shared" si="71"/>
        <v>0</v>
      </c>
      <c r="BB107" s="19"/>
      <c r="BC107" s="23"/>
      <c r="BD107" s="24"/>
      <c r="BE107" s="24"/>
      <c r="BF107" s="24"/>
      <c r="BG107" s="24"/>
      <c r="BH107" s="24"/>
      <c r="BI107" s="24"/>
      <c r="BJ107" s="137"/>
      <c r="BK107" s="24"/>
      <c r="BL107" s="137"/>
      <c r="BM107" s="137"/>
      <c r="BN107" s="137"/>
      <c r="BO107" s="137"/>
      <c r="BP107" s="18"/>
    </row>
    <row r="108" spans="1:68" ht="28.8" customHeight="1">
      <c r="A108" s="598"/>
      <c r="B108" s="17" t="s">
        <v>656</v>
      </c>
      <c r="C108" s="112">
        <v>0</v>
      </c>
      <c r="D108" s="19" t="e">
        <f t="shared" ref="D108:D139" si="73">C108/AC108-1</f>
        <v>#DIV/0!</v>
      </c>
      <c r="E108" s="112">
        <v>0</v>
      </c>
      <c r="F108" s="19" t="e">
        <f t="shared" si="58"/>
        <v>#DIV/0!</v>
      </c>
      <c r="G108" s="112">
        <v>0</v>
      </c>
      <c r="H108" s="19" t="e">
        <f t="shared" si="59"/>
        <v>#DIV/0!</v>
      </c>
      <c r="I108" s="112">
        <v>0</v>
      </c>
      <c r="J108" s="19" t="e">
        <f t="shared" si="60"/>
        <v>#DIV/0!</v>
      </c>
      <c r="K108" s="112">
        <v>0</v>
      </c>
      <c r="L108" s="19" t="e">
        <f t="shared" si="61"/>
        <v>#DIV/0!</v>
      </c>
      <c r="M108" s="112">
        <v>0</v>
      </c>
      <c r="N108" s="19" t="e">
        <f t="shared" si="62"/>
        <v>#DIV/0!</v>
      </c>
      <c r="O108" s="112">
        <v>0</v>
      </c>
      <c r="P108" s="19" t="e">
        <f t="shared" si="63"/>
        <v>#DIV/0!</v>
      </c>
      <c r="Q108" s="112">
        <v>0</v>
      </c>
      <c r="R108" s="19" t="e">
        <f t="shared" si="64"/>
        <v>#DIV/0!</v>
      </c>
      <c r="S108" s="112">
        <v>0</v>
      </c>
      <c r="T108" s="19" t="e">
        <f t="shared" si="65"/>
        <v>#DIV/0!</v>
      </c>
      <c r="U108" s="112">
        <v>0</v>
      </c>
      <c r="V108" s="19" t="e">
        <f t="shared" si="66"/>
        <v>#DIV/0!</v>
      </c>
      <c r="W108" s="112">
        <v>0</v>
      </c>
      <c r="X108" s="19" t="e">
        <f t="shared" si="67"/>
        <v>#DIV/0!</v>
      </c>
      <c r="Y108" s="112">
        <f t="shared" si="68"/>
        <v>0</v>
      </c>
      <c r="Z108" s="19" t="e">
        <f t="shared" si="69"/>
        <v>#DIV/0!</v>
      </c>
      <c r="AA108" s="20"/>
      <c r="AB108" s="540">
        <f t="shared" si="70"/>
        <v>0</v>
      </c>
      <c r="AC108" s="112">
        <v>0</v>
      </c>
      <c r="AD108" s="19"/>
      <c r="AE108" s="112">
        <v>0</v>
      </c>
      <c r="AF108" s="19"/>
      <c r="AG108" s="112">
        <v>0</v>
      </c>
      <c r="AH108" s="19"/>
      <c r="AI108" s="112">
        <v>0</v>
      </c>
      <c r="AJ108" s="19"/>
      <c r="AK108" s="112">
        <v>0</v>
      </c>
      <c r="AL108" s="19"/>
      <c r="AM108" s="112">
        <v>0</v>
      </c>
      <c r="AN108" s="19"/>
      <c r="AO108" s="112">
        <v>0</v>
      </c>
      <c r="AP108" s="19"/>
      <c r="AQ108" s="112">
        <v>0</v>
      </c>
      <c r="AR108" s="19"/>
      <c r="AS108" s="112">
        <v>0</v>
      </c>
      <c r="AT108" s="19"/>
      <c r="AU108" s="112">
        <v>0</v>
      </c>
      <c r="AV108" s="19"/>
      <c r="AW108" s="112">
        <v>0</v>
      </c>
      <c r="AX108" s="19"/>
      <c r="AY108" s="112">
        <v>0</v>
      </c>
      <c r="AZ108" s="19"/>
      <c r="BA108" s="112">
        <f t="shared" si="71"/>
        <v>0</v>
      </c>
      <c r="BB108" s="19"/>
      <c r="BC108" s="23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18"/>
    </row>
    <row r="109" spans="1:68" s="13" customFormat="1" ht="28.8" customHeight="1">
      <c r="A109" s="716" t="s">
        <v>94</v>
      </c>
      <c r="B109" s="17" t="s">
        <v>692</v>
      </c>
      <c r="C109" s="112">
        <f>C110+C111+C112+C113</f>
        <v>6593.5206973572585</v>
      </c>
      <c r="D109" s="19">
        <f t="shared" si="73"/>
        <v>-4.0169423831202367E-2</v>
      </c>
      <c r="E109" s="112">
        <f>E110+E111+E112+E113</f>
        <v>6662.4381468536758</v>
      </c>
      <c r="F109" s="19">
        <f t="shared" si="58"/>
        <v>9.2515161691455017E-2</v>
      </c>
      <c r="G109" s="112">
        <f>G110+G111+G112+G113</f>
        <v>6907.2090205985669</v>
      </c>
      <c r="H109" s="19">
        <f t="shared" si="59"/>
        <v>-3.4390944245376365E-2</v>
      </c>
      <c r="I109" s="112">
        <f>I110+I111+I112+I113</f>
        <v>7577.0403572158439</v>
      </c>
      <c r="J109" s="19">
        <f t="shared" si="60"/>
        <v>-1.5572112327539744E-2</v>
      </c>
      <c r="K109" s="112">
        <f>K110+K111+K112+K113</f>
        <v>7099.6159944226256</v>
      </c>
      <c r="L109" s="19">
        <f t="shared" si="61"/>
        <v>-4.9166929433152484E-2</v>
      </c>
      <c r="M109" s="112">
        <f>M110+M111+M112+M113</f>
        <v>6621.2262984545187</v>
      </c>
      <c r="N109" s="19">
        <f t="shared" si="62"/>
        <v>-4.5678110836349983E-2</v>
      </c>
      <c r="O109" s="112">
        <f>O110+O111+O112+O113</f>
        <v>6277.0649743453887</v>
      </c>
      <c r="P109" s="19">
        <f t="shared" si="63"/>
        <v>-0.11977491983757393</v>
      </c>
      <c r="Q109" s="112">
        <f>Q110+Q111+Q112+Q113</f>
        <v>6422.0107931126167</v>
      </c>
      <c r="R109" s="19">
        <f t="shared" si="64"/>
        <v>-3.5163113448337224E-2</v>
      </c>
      <c r="S109" s="112">
        <f>S110+S111+S112+S113</f>
        <v>6338.6167591914527</v>
      </c>
      <c r="T109" s="19">
        <f t="shared" si="65"/>
        <v>-6.3975845297288947E-2</v>
      </c>
      <c r="U109" s="112">
        <f>U110+U111+U112+U113</f>
        <v>6004.1846729823537</v>
      </c>
      <c r="V109" s="19">
        <f t="shared" si="66"/>
        <v>-0.160658111716242</v>
      </c>
      <c r="W109" s="112">
        <f>W110+W111+W112+W113</f>
        <v>5943.7114061838829</v>
      </c>
      <c r="X109" s="19">
        <f t="shared" si="67"/>
        <v>-0.15417331725831884</v>
      </c>
      <c r="Y109" s="112">
        <f t="shared" si="68"/>
        <v>60498.743041551948</v>
      </c>
      <c r="Z109" s="19">
        <f t="shared" si="69"/>
        <v>-3.6365361166171173E-2</v>
      </c>
      <c r="AA109" s="20"/>
      <c r="AB109" s="540">
        <f t="shared" si="70"/>
        <v>12967.719992652928</v>
      </c>
      <c r="AC109" s="540">
        <f>AC110+AC111+AC112+AC113</f>
        <v>6869.4630709469184</v>
      </c>
      <c r="AD109" s="20"/>
      <c r="AE109" s="540">
        <f>AE110+AE111+AE112+AE113</f>
        <v>6098.2569217060091</v>
      </c>
      <c r="AF109" s="20"/>
      <c r="AG109" s="540">
        <f>AG110+AG111+AG112+AG113</f>
        <v>7153.2148330988693</v>
      </c>
      <c r="AH109" s="20"/>
      <c r="AI109" s="540">
        <f>AI110+AI111+AI112+AI113</f>
        <v>7696.8973066485123</v>
      </c>
      <c r="AJ109" s="20"/>
      <c r="AK109" s="540">
        <f>AK110+AK111+AK112+AK113</f>
        <v>7466.7322942292349</v>
      </c>
      <c r="AL109" s="20"/>
      <c r="AM109" s="540">
        <f>AM110+AM111+AM112+AM113</f>
        <v>6938.1477818320172</v>
      </c>
      <c r="AN109" s="20"/>
      <c r="AO109" s="540">
        <f>AO110+AO111+AO112+AO113</f>
        <v>7131.2044110207535</v>
      </c>
      <c r="AP109" s="20"/>
      <c r="AQ109" s="540">
        <f>AQ110+AQ111+AQ112+AQ113</f>
        <v>6656.0585344792853</v>
      </c>
      <c r="AR109" s="20"/>
      <c r="AS109" s="540">
        <f>AS110+AS111+AS112+AS113</f>
        <v>6771.8516956484409</v>
      </c>
      <c r="AT109" s="20"/>
      <c r="AU109" s="540">
        <f>AU110+AU111+AU112+AU113</f>
        <v>7153.4433784299672</v>
      </c>
      <c r="AV109" s="20"/>
      <c r="AW109" s="540">
        <f>AW110+AW111+AW112+AW113</f>
        <v>7027.1032203876639</v>
      </c>
      <c r="AX109" s="20"/>
      <c r="AY109" s="540">
        <f>AY110+AY111+AY112+AY113</f>
        <v>6562.1421095750675</v>
      </c>
      <c r="AZ109" s="20"/>
      <c r="BA109" s="540">
        <f t="shared" si="71"/>
        <v>83524.515558002749</v>
      </c>
      <c r="BB109" s="20"/>
      <c r="BC109" s="22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</row>
    <row r="110" spans="1:68" ht="28.8" customHeight="1">
      <c r="A110" s="597"/>
      <c r="B110" s="17" t="s">
        <v>653</v>
      </c>
      <c r="C110" s="112">
        <v>2561.9573999999998</v>
      </c>
      <c r="D110" s="19">
        <f t="shared" si="73"/>
        <v>2.2222986530372246E-2</v>
      </c>
      <c r="E110" s="112">
        <v>2556.8962000000001</v>
      </c>
      <c r="F110" s="19">
        <f t="shared" si="58"/>
        <v>3.3425163845157257E-2</v>
      </c>
      <c r="G110" s="112">
        <v>2785.6986000000002</v>
      </c>
      <c r="H110" s="19">
        <f t="shared" si="59"/>
        <v>7.9195422789091197E-4</v>
      </c>
      <c r="I110" s="112">
        <f>中口径明细!AB110</f>
        <v>3102.1664999999998</v>
      </c>
      <c r="J110" s="19">
        <f t="shared" si="60"/>
        <v>-7.2640561800784154E-3</v>
      </c>
      <c r="K110" s="112">
        <f>中口径明细!AD110</f>
        <v>2702.0520000000001</v>
      </c>
      <c r="L110" s="19">
        <f t="shared" si="61"/>
        <v>-8.7253075799977431E-2</v>
      </c>
      <c r="M110" s="112">
        <f>中口径明细!AF110</f>
        <v>2487.3006</v>
      </c>
      <c r="N110" s="19">
        <f t="shared" si="62"/>
        <v>-3.238176644028623E-2</v>
      </c>
      <c r="O110" s="112">
        <f>中口径明细!AH110</f>
        <v>2434.3375999999998</v>
      </c>
      <c r="P110" s="19">
        <f t="shared" si="63"/>
        <v>-0.12995961020590974</v>
      </c>
      <c r="Q110" s="112">
        <f>中口径明细!AJ110</f>
        <v>2571.1196</v>
      </c>
      <c r="R110" s="19">
        <f t="shared" si="64"/>
        <v>-3.9412875811763004E-2</v>
      </c>
      <c r="S110" s="112">
        <f>中口径明细!AL110</f>
        <v>2439.2523000000001</v>
      </c>
      <c r="T110" s="19">
        <f t="shared" si="65"/>
        <v>-6.1423280751667142E-2</v>
      </c>
      <c r="U110" s="112">
        <f>中口径明细!AN110</f>
        <v>2622.7802999999999</v>
      </c>
      <c r="V110" s="19">
        <f t="shared" si="66"/>
        <v>-9.7513336019800945E-2</v>
      </c>
      <c r="W110" s="112">
        <f>中口径明细!AP110</f>
        <v>2698.1026000000002</v>
      </c>
      <c r="X110" s="19">
        <f t="shared" si="67"/>
        <v>-1.192431628074031E-2</v>
      </c>
      <c r="Y110" s="112">
        <f t="shared" si="68"/>
        <v>23640.7808</v>
      </c>
      <c r="Z110" s="19">
        <f t="shared" si="69"/>
        <v>-3.4800849348832763E-2</v>
      </c>
      <c r="AA110" s="20"/>
      <c r="AB110" s="540">
        <f t="shared" si="70"/>
        <v>4980.4565999999995</v>
      </c>
      <c r="AC110" s="112">
        <v>2506.2608</v>
      </c>
      <c r="AD110" s="19"/>
      <c r="AE110" s="112">
        <v>2474.1958</v>
      </c>
      <c r="AF110" s="19"/>
      <c r="AG110" s="112">
        <v>2783.4942000000001</v>
      </c>
      <c r="AH110" s="19"/>
      <c r="AI110" s="112">
        <v>3124.8656999999998</v>
      </c>
      <c r="AJ110" s="19"/>
      <c r="AK110" s="112">
        <v>2960.3517999999999</v>
      </c>
      <c r="AL110" s="19"/>
      <c r="AM110" s="112">
        <v>2570.5392000000002</v>
      </c>
      <c r="AN110" s="19"/>
      <c r="AO110" s="112">
        <v>2797.9593</v>
      </c>
      <c r="AP110" s="19"/>
      <c r="AQ110" s="112">
        <v>2676.6125999999999</v>
      </c>
      <c r="AR110" s="19"/>
      <c r="AS110" s="112">
        <v>2598.8843000000002</v>
      </c>
      <c r="AT110" s="19"/>
      <c r="AU110" s="112">
        <v>2906.1707000000001</v>
      </c>
      <c r="AV110" s="19"/>
      <c r="AW110" s="112">
        <v>2730.6639</v>
      </c>
      <c r="AX110" s="19"/>
      <c r="AY110" s="112">
        <v>2324.4376000000002</v>
      </c>
      <c r="AZ110" s="19"/>
      <c r="BA110" s="112">
        <f t="shared" si="71"/>
        <v>32454.4359</v>
      </c>
      <c r="BB110" s="19"/>
      <c r="BC110" s="23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18"/>
    </row>
    <row r="111" spans="1:68" ht="28.8" customHeight="1">
      <c r="A111" s="597"/>
      <c r="B111" s="17" t="s">
        <v>693</v>
      </c>
      <c r="C111" s="112">
        <v>3689.76</v>
      </c>
      <c r="D111" s="19">
        <f t="shared" si="73"/>
        <v>-5.1146284700345879E-2</v>
      </c>
      <c r="E111" s="112">
        <v>3710.12</v>
      </c>
      <c r="F111" s="19">
        <f t="shared" si="58"/>
        <v>0.15603110900615702</v>
      </c>
      <c r="G111" s="112">
        <f>公交!Z14-公交!Z16</f>
        <v>3707.62</v>
      </c>
      <c r="H111" s="19">
        <f t="shared" si="59"/>
        <v>-5.2902889606408654E-2</v>
      </c>
      <c r="I111" s="112">
        <f>公交!AB14-公交!AB16</f>
        <v>4016.9699999999993</v>
      </c>
      <c r="J111" s="19">
        <f t="shared" si="60"/>
        <v>-1.5974307845318059E-2</v>
      </c>
      <c r="K111" s="112">
        <f>公交!AD14-公交!AD16</f>
        <v>3931.0099999999993</v>
      </c>
      <c r="L111" s="19">
        <f t="shared" si="61"/>
        <v>-2.9272388290057183E-2</v>
      </c>
      <c r="M111" s="112">
        <f>公交!AF14-公交!AF16</f>
        <v>3706.0299999999997</v>
      </c>
      <c r="N111" s="19">
        <f t="shared" si="62"/>
        <v>-2.7482706861623574E-2</v>
      </c>
      <c r="O111" s="112">
        <f>公交!AH14-公交!AH16</f>
        <v>3373.3300000000004</v>
      </c>
      <c r="P111" s="19">
        <f t="shared" si="63"/>
        <v>-9.168677164336636E-2</v>
      </c>
      <c r="Q111" s="112">
        <f>公交!AJ14-公交!AJ16</f>
        <v>3322.38</v>
      </c>
      <c r="R111" s="19">
        <f t="shared" si="64"/>
        <v>-6.6311819556309937E-2</v>
      </c>
      <c r="S111" s="112">
        <f>公交!AL14-公交!AL16</f>
        <v>3456.76</v>
      </c>
      <c r="T111" s="19">
        <f t="shared" si="65"/>
        <v>-4.3463582957693037E-2</v>
      </c>
      <c r="U111" s="112">
        <f>公交!AN14-公交!AN16</f>
        <v>2925.45</v>
      </c>
      <c r="V111" s="19">
        <f t="shared" si="66"/>
        <v>-0.22981234006255336</v>
      </c>
      <c r="W111" s="112">
        <f>公交!AP14-公交!AP16</f>
        <v>2844.5</v>
      </c>
      <c r="X111" s="19">
        <f t="shared" si="67"/>
        <v>-0.25921778398170769</v>
      </c>
      <c r="Y111" s="112">
        <f t="shared" si="68"/>
        <v>32913.980000000003</v>
      </c>
      <c r="Z111" s="19">
        <f t="shared" si="69"/>
        <v>-2.7400008805826492E-2</v>
      </c>
      <c r="AA111" s="20"/>
      <c r="AB111" s="540">
        <f t="shared" si="70"/>
        <v>7098.01</v>
      </c>
      <c r="AC111" s="112">
        <v>3888.65</v>
      </c>
      <c r="AD111" s="19"/>
      <c r="AE111" s="112">
        <v>3209.36</v>
      </c>
      <c r="AF111" s="19"/>
      <c r="AG111" s="112">
        <v>3914.72</v>
      </c>
      <c r="AH111" s="19"/>
      <c r="AI111" s="112">
        <v>4082.18</v>
      </c>
      <c r="AJ111" s="19"/>
      <c r="AK111" s="112">
        <v>4049.55</v>
      </c>
      <c r="AL111" s="19"/>
      <c r="AM111" s="112">
        <v>3810.76</v>
      </c>
      <c r="AN111" s="19"/>
      <c r="AO111" s="112">
        <v>3713.84</v>
      </c>
      <c r="AP111" s="19"/>
      <c r="AQ111" s="112">
        <v>3558.34</v>
      </c>
      <c r="AR111" s="19"/>
      <c r="AS111" s="112">
        <v>3613.83</v>
      </c>
      <c r="AT111" s="19"/>
      <c r="AU111" s="112">
        <v>3798.36</v>
      </c>
      <c r="AV111" s="19"/>
      <c r="AW111" s="112">
        <v>3839.86</v>
      </c>
      <c r="AX111" s="19"/>
      <c r="AY111" s="112">
        <v>3753.36</v>
      </c>
      <c r="AZ111" s="19"/>
      <c r="BA111" s="112">
        <f t="shared" si="71"/>
        <v>45232.810000000005</v>
      </c>
      <c r="BB111" s="19"/>
      <c r="BC111" s="23"/>
      <c r="BD111" s="24"/>
      <c r="BE111" s="24"/>
      <c r="BF111" s="24"/>
      <c r="BG111" s="24"/>
      <c r="BH111" s="24"/>
      <c r="BI111" s="24"/>
      <c r="BJ111" s="137"/>
      <c r="BK111" s="24"/>
      <c r="BL111" s="137"/>
      <c r="BM111" s="137"/>
      <c r="BN111" s="137"/>
      <c r="BO111" s="137"/>
      <c r="BP111" s="18"/>
    </row>
    <row r="112" spans="1:68" ht="28.8" customHeight="1">
      <c r="A112" s="597"/>
      <c r="B112" s="17" t="s">
        <v>655</v>
      </c>
      <c r="C112" s="112">
        <v>255.89</v>
      </c>
      <c r="D112" s="19">
        <f t="shared" si="73"/>
        <v>-0.16389478843326266</v>
      </c>
      <c r="E112" s="112">
        <v>300.68</v>
      </c>
      <c r="F112" s="19">
        <f t="shared" si="58"/>
        <v>6.2173237247421298E-2</v>
      </c>
      <c r="G112" s="112">
        <f>出租!Z14-出租!Z16</f>
        <v>264.08999999999992</v>
      </c>
      <c r="H112" s="19">
        <f t="shared" si="59"/>
        <v>-8.3211830868569314E-2</v>
      </c>
      <c r="I112" s="112">
        <f>出租!AB14-出租!AB16</f>
        <v>282.41999999999985</v>
      </c>
      <c r="J112" s="19">
        <f t="shared" si="60"/>
        <v>-7.6515597410241831E-2</v>
      </c>
      <c r="K112" s="112">
        <f>出租!AD14-出租!AD16</f>
        <v>269.65000000000009</v>
      </c>
      <c r="L112" s="19">
        <f t="shared" si="61"/>
        <v>1.8949245745711885E-3</v>
      </c>
      <c r="M112" s="112">
        <f>出租!AF14-出租!AF16</f>
        <v>245.62999999999988</v>
      </c>
      <c r="N112" s="19">
        <f t="shared" si="62"/>
        <v>-0.28487830441364892</v>
      </c>
      <c r="O112" s="112">
        <f>出租!AH14-出租!AH16</f>
        <v>267.57999999999993</v>
      </c>
      <c r="P112" s="19">
        <f t="shared" si="63"/>
        <v>-0.29511867442901951</v>
      </c>
      <c r="Q112" s="112">
        <f>出租!AJ14-出租!AJ16</f>
        <v>312.99</v>
      </c>
      <c r="R112" s="19">
        <f t="shared" si="64"/>
        <v>0.27412985955627933</v>
      </c>
      <c r="S112" s="112">
        <f>出租!AL14-出租!AL16</f>
        <v>253.76999999999998</v>
      </c>
      <c r="T112" s="19">
        <f t="shared" si="65"/>
        <v>-0.23318426300840034</v>
      </c>
      <c r="U112" s="112">
        <f>出租!AN14-出租!AN16</f>
        <v>250.41000000000008</v>
      </c>
      <c r="V112" s="19">
        <f t="shared" si="66"/>
        <v>1.6480617008321818E-2</v>
      </c>
      <c r="W112" s="112">
        <f>出租!AP14-出租!AP16</f>
        <v>247.59999999999991</v>
      </c>
      <c r="X112" s="19">
        <f t="shared" si="67"/>
        <v>-6.4919370066845894E-2</v>
      </c>
      <c r="Y112" s="112">
        <f t="shared" si="68"/>
        <v>2452.6999999999994</v>
      </c>
      <c r="Z112" s="19">
        <f t="shared" si="69"/>
        <v>-0.10870220907541561</v>
      </c>
      <c r="AA112" s="20"/>
      <c r="AB112" s="540">
        <f t="shared" si="70"/>
        <v>589.13</v>
      </c>
      <c r="AC112" s="112">
        <v>306.05</v>
      </c>
      <c r="AD112" s="19"/>
      <c r="AE112" s="112">
        <v>283.08</v>
      </c>
      <c r="AF112" s="19"/>
      <c r="AG112" s="112">
        <v>288.06</v>
      </c>
      <c r="AH112" s="19"/>
      <c r="AI112" s="112">
        <v>305.82</v>
      </c>
      <c r="AJ112" s="19"/>
      <c r="AK112" s="112">
        <v>269.14</v>
      </c>
      <c r="AL112" s="19"/>
      <c r="AM112" s="112">
        <v>343.48</v>
      </c>
      <c r="AN112" s="19"/>
      <c r="AO112" s="112">
        <v>379.61</v>
      </c>
      <c r="AP112" s="19"/>
      <c r="AQ112" s="112">
        <v>245.65</v>
      </c>
      <c r="AR112" s="19"/>
      <c r="AS112" s="112">
        <v>330.94</v>
      </c>
      <c r="AT112" s="19"/>
      <c r="AU112" s="112">
        <v>246.35</v>
      </c>
      <c r="AV112" s="19"/>
      <c r="AW112" s="112">
        <v>264.79000000000002</v>
      </c>
      <c r="AX112" s="19"/>
      <c r="AY112" s="112">
        <v>299.2</v>
      </c>
      <c r="AZ112" s="19"/>
      <c r="BA112" s="112">
        <f t="shared" si="71"/>
        <v>3562.17</v>
      </c>
      <c r="BB112" s="19"/>
      <c r="BC112" s="23"/>
      <c r="BD112" s="24"/>
      <c r="BE112" s="24"/>
      <c r="BF112" s="24"/>
      <c r="BG112" s="24"/>
      <c r="BH112" s="24"/>
      <c r="BI112" s="24"/>
      <c r="BJ112" s="137"/>
      <c r="BK112" s="24"/>
      <c r="BL112" s="137"/>
      <c r="BM112" s="137"/>
      <c r="BN112" s="137"/>
      <c r="BO112" s="137"/>
      <c r="BP112" s="18"/>
    </row>
    <row r="113" spans="1:68" ht="28.8" customHeight="1">
      <c r="A113" s="598"/>
      <c r="B113" s="17" t="s">
        <v>656</v>
      </c>
      <c r="C113" s="112">
        <v>85.913297357258799</v>
      </c>
      <c r="D113" s="19">
        <f t="shared" si="73"/>
        <v>-0.49013567072741171</v>
      </c>
      <c r="E113" s="112">
        <v>94.741946853675401</v>
      </c>
      <c r="F113" s="19">
        <f t="shared" si="58"/>
        <v>-0.28019192037207752</v>
      </c>
      <c r="G113" s="112">
        <v>149.80042059856601</v>
      </c>
      <c r="H113" s="19">
        <f t="shared" si="59"/>
        <v>-0.10267250208732503</v>
      </c>
      <c r="I113" s="112">
        <f>网约车!AB14-网约车!AB16</f>
        <v>175.48385721584498</v>
      </c>
      <c r="J113" s="19">
        <f t="shared" si="60"/>
        <v>-4.6447181483306843E-2</v>
      </c>
      <c r="K113" s="112">
        <f>网约车!AD14-网约车!AD16</f>
        <v>196.903994422626</v>
      </c>
      <c r="L113" s="19">
        <f t="shared" si="61"/>
        <v>4.9088794993198404E-2</v>
      </c>
      <c r="M113" s="112">
        <f>网约车!AF14-网约车!AF16</f>
        <v>182.265698454519</v>
      </c>
      <c r="N113" s="19">
        <f t="shared" si="62"/>
        <v>-0.14577068053057662</v>
      </c>
      <c r="O113" s="112">
        <f>网约车!AH14-网约车!AH16</f>
        <v>201.81737434538798</v>
      </c>
      <c r="P113" s="19">
        <f t="shared" si="63"/>
        <v>-0.15837577552645876</v>
      </c>
      <c r="Q113" s="112">
        <f>网约车!AJ14-网约车!AJ16</f>
        <v>215.52119311261697</v>
      </c>
      <c r="R113" s="19">
        <f t="shared" si="64"/>
        <v>0.22834940723000874</v>
      </c>
      <c r="S113" s="112">
        <f>网约车!AL14-网约车!AL16</f>
        <v>188.83445919145203</v>
      </c>
      <c r="T113" s="19">
        <f t="shared" si="65"/>
        <v>-0.17249511698035336</v>
      </c>
      <c r="U113" s="112">
        <f>网约车!AN14-网约车!AN16</f>
        <v>205.54437298235501</v>
      </c>
      <c r="V113" s="19">
        <f t="shared" si="66"/>
        <v>1.4719861405361856E-2</v>
      </c>
      <c r="W113" s="112">
        <f>网约车!AP14-网约车!AP16</f>
        <v>153.50880618388197</v>
      </c>
      <c r="X113" s="19">
        <f t="shared" si="67"/>
        <v>-0.1995966935302006</v>
      </c>
      <c r="Y113" s="112">
        <f t="shared" si="68"/>
        <v>1491.2822415519472</v>
      </c>
      <c r="Z113" s="19">
        <f t="shared" si="69"/>
        <v>-0.12050042965836905</v>
      </c>
      <c r="AA113" s="20"/>
      <c r="AB113" s="540">
        <f t="shared" si="70"/>
        <v>300.12339265292803</v>
      </c>
      <c r="AC113" s="112">
        <v>168.502270946919</v>
      </c>
      <c r="AD113" s="19"/>
      <c r="AE113" s="112">
        <v>131.62112170600901</v>
      </c>
      <c r="AF113" s="19"/>
      <c r="AG113" s="112">
        <v>166.940633098869</v>
      </c>
      <c r="AH113" s="19"/>
      <c r="AI113" s="112">
        <v>184.03160664851299</v>
      </c>
      <c r="AJ113" s="19"/>
      <c r="AK113" s="112">
        <v>187.69049422923499</v>
      </c>
      <c r="AL113" s="19"/>
      <c r="AM113" s="112">
        <v>213.36858183201599</v>
      </c>
      <c r="AN113" s="19"/>
      <c r="AO113" s="112">
        <v>239.79511102075301</v>
      </c>
      <c r="AP113" s="19"/>
      <c r="AQ113" s="112">
        <v>175.45593447928499</v>
      </c>
      <c r="AR113" s="19"/>
      <c r="AS113" s="112">
        <v>228.19739564844201</v>
      </c>
      <c r="AT113" s="19"/>
      <c r="AU113" s="112">
        <v>202.56267842996701</v>
      </c>
      <c r="AV113" s="19"/>
      <c r="AW113" s="112">
        <v>191.78932038766399</v>
      </c>
      <c r="AX113" s="19"/>
      <c r="AY113" s="112">
        <v>185.14450957506801</v>
      </c>
      <c r="AZ113" s="19"/>
      <c r="BA113" s="112">
        <f t="shared" si="71"/>
        <v>2275.0996580027395</v>
      </c>
      <c r="BB113" s="19"/>
      <c r="BC113" s="23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18"/>
    </row>
    <row r="114" spans="1:68" s="13" customFormat="1" ht="28.8" customHeight="1">
      <c r="A114" s="716" t="s">
        <v>95</v>
      </c>
      <c r="B114" s="17" t="s">
        <v>692</v>
      </c>
      <c r="C114" s="112">
        <f>C115+C116+C117+C118</f>
        <v>8994.6001715606071</v>
      </c>
      <c r="D114" s="19">
        <f t="shared" si="73"/>
        <v>-0.17242488038548265</v>
      </c>
      <c r="E114" s="112">
        <f>E115+E116+E117+E118</f>
        <v>10166.111749559346</v>
      </c>
      <c r="F114" s="19">
        <f t="shared" si="58"/>
        <v>-0.10970302426423639</v>
      </c>
      <c r="G114" s="112">
        <f>G115+G116+G117+G118</f>
        <v>9144.7210969045736</v>
      </c>
      <c r="H114" s="19">
        <f t="shared" si="59"/>
        <v>-0.16437159668448398</v>
      </c>
      <c r="I114" s="112">
        <f>I115+I116+I117+I118</f>
        <v>9916.6336871729891</v>
      </c>
      <c r="J114" s="19">
        <f t="shared" si="60"/>
        <v>-0.16736377714660944</v>
      </c>
      <c r="K114" s="112">
        <f>K115+K116+K117+K118</f>
        <v>9556.6570211486596</v>
      </c>
      <c r="L114" s="19">
        <f t="shared" si="61"/>
        <v>-0.15789061162603057</v>
      </c>
      <c r="M114" s="112">
        <f>M115+M116+M117+M118</f>
        <v>9896.4207606542877</v>
      </c>
      <c r="N114" s="19">
        <f t="shared" si="62"/>
        <v>1.4297769779600511E-2</v>
      </c>
      <c r="O114" s="112">
        <f>O115+O116+O117+O118</f>
        <v>8441.9333084584578</v>
      </c>
      <c r="P114" s="19">
        <f t="shared" si="63"/>
        <v>-0.18978796037790135</v>
      </c>
      <c r="Q114" s="112">
        <f>Q115+Q116+Q117+Q118</f>
        <v>8648.2398055556405</v>
      </c>
      <c r="R114" s="19">
        <f t="shared" si="64"/>
        <v>-0.13773868351427887</v>
      </c>
      <c r="S114" s="112">
        <f>S115+S116+S117+S118</f>
        <v>8023.7989827077972</v>
      </c>
      <c r="T114" s="19">
        <f t="shared" si="65"/>
        <v>-0.27141794510512662</v>
      </c>
      <c r="U114" s="112">
        <f>U115+U116+U117+U118</f>
        <v>8295.3518238474408</v>
      </c>
      <c r="V114" s="19">
        <f t="shared" si="66"/>
        <v>-0.23257528731252264</v>
      </c>
      <c r="W114" s="112">
        <f>W115+W116+W117+W118</f>
        <v>7566.1203759958025</v>
      </c>
      <c r="X114" s="19">
        <f t="shared" si="67"/>
        <v>-0.13143312675933161</v>
      </c>
      <c r="Y114" s="112">
        <f t="shared" si="68"/>
        <v>82789.116583722367</v>
      </c>
      <c r="Z114" s="19">
        <f t="shared" si="69"/>
        <v>-0.15269088207001391</v>
      </c>
      <c r="AA114" s="20"/>
      <c r="AB114" s="540">
        <f t="shared" si="70"/>
        <v>22287.408059268753</v>
      </c>
      <c r="AC114" s="540">
        <f>AC115+AC116+AC117+AC118</f>
        <v>10868.620815655106</v>
      </c>
      <c r="AD114" s="20"/>
      <c r="AE114" s="540">
        <f>AE115+AE116+AE117+AE118</f>
        <v>11418.787243613648</v>
      </c>
      <c r="AF114" s="20"/>
      <c r="AG114" s="540">
        <f>AG115+AG116+AG117+AG118</f>
        <v>10943.525926860717</v>
      </c>
      <c r="AH114" s="20"/>
      <c r="AI114" s="540">
        <f>AI115+AI116+AI117+AI118</f>
        <v>11909.923463561705</v>
      </c>
      <c r="AJ114" s="20"/>
      <c r="AK114" s="540">
        <f>AK115+AK116+AK117+AK118</f>
        <v>11348.474619908497</v>
      </c>
      <c r="AL114" s="20"/>
      <c r="AM114" s="540">
        <f>AM115+AM116+AM117+AM118</f>
        <v>9756.9185849681071</v>
      </c>
      <c r="AN114" s="20"/>
      <c r="AO114" s="540">
        <f>AO115+AO116+AO117+AO118</f>
        <v>10419.412321243668</v>
      </c>
      <c r="AP114" s="20"/>
      <c r="AQ114" s="540">
        <f>AQ115+AQ116+AQ117+AQ118</f>
        <v>10029.72027181142</v>
      </c>
      <c r="AR114" s="20"/>
      <c r="AS114" s="540">
        <f>AS115+AS116+AS117+AS118</f>
        <v>11012.89680249611</v>
      </c>
      <c r="AT114" s="20"/>
      <c r="AU114" s="540">
        <f>AU115+AU116+AU117+AU118</f>
        <v>10809.336325380498</v>
      </c>
      <c r="AV114" s="20"/>
      <c r="AW114" s="540">
        <f>AW115+AW116+AW117+AW118</f>
        <v>8711.0395400715806</v>
      </c>
      <c r="AX114" s="20"/>
      <c r="AY114" s="540">
        <f>AY115+AY116+AY117+AY118</f>
        <v>8438.8294761827892</v>
      </c>
      <c r="AZ114" s="20"/>
      <c r="BA114" s="540">
        <f t="shared" si="71"/>
        <v>125667.48539175384</v>
      </c>
      <c r="BB114" s="20"/>
      <c r="BC114" s="22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</row>
    <row r="115" spans="1:68" ht="28.8" customHeight="1">
      <c r="A115" s="597"/>
      <c r="B115" s="17" t="s">
        <v>653</v>
      </c>
      <c r="C115" s="112">
        <v>5320.1229000000003</v>
      </c>
      <c r="D115" s="19">
        <f t="shared" si="73"/>
        <v>-1.6671669449618731E-2</v>
      </c>
      <c r="E115" s="112">
        <v>6744.4993999999997</v>
      </c>
      <c r="F115" s="19">
        <f t="shared" si="58"/>
        <v>-1.3559120692855031E-2</v>
      </c>
      <c r="G115" s="112">
        <v>5182.7867999999999</v>
      </c>
      <c r="H115" s="19">
        <f t="shared" si="59"/>
        <v>-0.10953567256120011</v>
      </c>
      <c r="I115" s="112">
        <f>中口径明细!AB115</f>
        <v>6288.2647999999999</v>
      </c>
      <c r="J115" s="19">
        <f t="shared" si="60"/>
        <v>-2.6272456787820864E-2</v>
      </c>
      <c r="K115" s="112">
        <f>中口径明细!AD115</f>
        <v>6041.1196</v>
      </c>
      <c r="L115" s="19">
        <f t="shared" si="61"/>
        <v>-2.0425483655950094E-2</v>
      </c>
      <c r="M115" s="112">
        <f>中口径明细!AF115</f>
        <v>6335.3697000000002</v>
      </c>
      <c r="N115" s="19">
        <f t="shared" si="62"/>
        <v>0.12510333786337857</v>
      </c>
      <c r="O115" s="112">
        <f>中口径明细!AH115</f>
        <v>5145.9129999999996</v>
      </c>
      <c r="P115" s="19">
        <f t="shared" si="63"/>
        <v>-0.16108822749193941</v>
      </c>
      <c r="Q115" s="112">
        <f>中口径明细!AJ115</f>
        <v>6061.8411999999998</v>
      </c>
      <c r="R115" s="19">
        <f t="shared" si="64"/>
        <v>-4.528795685357101E-2</v>
      </c>
      <c r="S115" s="112">
        <f>中口径明细!AL115</f>
        <v>5254.1806999999999</v>
      </c>
      <c r="T115" s="19">
        <f t="shared" si="65"/>
        <v>-7.3993303724932069E-2</v>
      </c>
      <c r="U115" s="112">
        <f>中口径明细!AN115</f>
        <v>5743.0441000000001</v>
      </c>
      <c r="V115" s="19">
        <f t="shared" si="66"/>
        <v>-0.19094988530186152</v>
      </c>
      <c r="W115" s="112">
        <f>中口径明细!AP115</f>
        <v>4862.8407999999999</v>
      </c>
      <c r="X115" s="19">
        <f t="shared" si="67"/>
        <v>-5.4796171385156356E-2</v>
      </c>
      <c r="Y115" s="112">
        <f t="shared" si="68"/>
        <v>52374.098100000003</v>
      </c>
      <c r="Z115" s="19">
        <f t="shared" si="69"/>
        <v>-3.8676319130788617E-2</v>
      </c>
      <c r="AA115" s="20"/>
      <c r="AB115" s="540">
        <f t="shared" si="70"/>
        <v>12247.527900000001</v>
      </c>
      <c r="AC115" s="112">
        <v>5410.3220000000001</v>
      </c>
      <c r="AD115" s="19"/>
      <c r="AE115" s="112">
        <v>6837.2058999999999</v>
      </c>
      <c r="AF115" s="19"/>
      <c r="AG115" s="112">
        <v>5820.3194000000003</v>
      </c>
      <c r="AH115" s="19"/>
      <c r="AI115" s="112">
        <v>6457.9305000000004</v>
      </c>
      <c r="AJ115" s="19"/>
      <c r="AK115" s="112">
        <v>6167.0852999999997</v>
      </c>
      <c r="AL115" s="19"/>
      <c r="AM115" s="112">
        <v>5630.9224999999997</v>
      </c>
      <c r="AN115" s="19"/>
      <c r="AO115" s="112">
        <v>6134.0335999999998</v>
      </c>
      <c r="AP115" s="19"/>
      <c r="AQ115" s="112">
        <v>6349.3922000000002</v>
      </c>
      <c r="AR115" s="19"/>
      <c r="AS115" s="112">
        <v>5674.0201999999999</v>
      </c>
      <c r="AT115" s="19"/>
      <c r="AU115" s="112">
        <v>7098.5023000000001</v>
      </c>
      <c r="AV115" s="19"/>
      <c r="AW115" s="112">
        <v>5144.7536</v>
      </c>
      <c r="AX115" s="19"/>
      <c r="AY115" s="112">
        <v>4684.5145000000002</v>
      </c>
      <c r="AZ115" s="19"/>
      <c r="BA115" s="112">
        <f t="shared" si="71"/>
        <v>71409.002000000008</v>
      </c>
      <c r="BB115" s="19"/>
      <c r="BC115" s="23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18"/>
    </row>
    <row r="116" spans="1:68" ht="28.8" customHeight="1">
      <c r="A116" s="597"/>
      <c r="B116" s="17" t="s">
        <v>693</v>
      </c>
      <c r="C116" s="112">
        <v>2646.92</v>
      </c>
      <c r="D116" s="19">
        <f t="shared" si="73"/>
        <v>-0.36540831347427272</v>
      </c>
      <c r="E116" s="112">
        <v>2419.38</v>
      </c>
      <c r="F116" s="19">
        <f t="shared" si="58"/>
        <v>-0.29316590901123041</v>
      </c>
      <c r="G116" s="112">
        <f>公交!Z18-公交!Z20</f>
        <v>2949.2099999999991</v>
      </c>
      <c r="H116" s="19">
        <f t="shared" si="59"/>
        <v>-0.26604068468127695</v>
      </c>
      <c r="I116" s="112">
        <f>公交!AB18-公交!AB20</f>
        <v>2649.0000000000009</v>
      </c>
      <c r="J116" s="19">
        <f t="shared" si="60"/>
        <v>-0.38199022942650351</v>
      </c>
      <c r="K116" s="112">
        <f>公交!AD18-公交!AD20</f>
        <v>2487.1200000000008</v>
      </c>
      <c r="L116" s="19">
        <f t="shared" si="61"/>
        <v>-0.38363171355498704</v>
      </c>
      <c r="M116" s="112">
        <f>公交!AF18-公交!AF20</f>
        <v>2534.7099999999991</v>
      </c>
      <c r="N116" s="19">
        <f t="shared" si="62"/>
        <v>-0.17218822053991945</v>
      </c>
      <c r="O116" s="112">
        <f>公交!AH18-公交!AH20</f>
        <v>2570.6799999999994</v>
      </c>
      <c r="P116" s="19">
        <f t="shared" si="63"/>
        <v>-0.1582221902045603</v>
      </c>
      <c r="Q116" s="112">
        <f>公交!AJ18-公交!AJ20</f>
        <v>2182.9000000000005</v>
      </c>
      <c r="R116" s="19">
        <f t="shared" si="64"/>
        <v>-0.11905953380254386</v>
      </c>
      <c r="S116" s="112">
        <f>公交!AL18-公交!AL20</f>
        <v>2341.6499999999996</v>
      </c>
      <c r="T116" s="19">
        <f t="shared" si="65"/>
        <v>-0.44612120452346771</v>
      </c>
      <c r="U116" s="112">
        <f>公交!AN18-公交!AN20</f>
        <v>2162.9000000000005</v>
      </c>
      <c r="V116" s="19">
        <f t="shared" si="66"/>
        <v>-0.17040952136207932</v>
      </c>
      <c r="W116" s="112">
        <f>公交!AP18-公交!AP20</f>
        <v>2386.54</v>
      </c>
      <c r="X116" s="19">
        <f t="shared" si="67"/>
        <v>-6.979989242366369E-2</v>
      </c>
      <c r="Y116" s="112">
        <f t="shared" si="68"/>
        <v>22781.57</v>
      </c>
      <c r="Z116" s="19">
        <f t="shared" si="69"/>
        <v>-0.30448657672223878</v>
      </c>
      <c r="AA116" s="20"/>
      <c r="AB116" s="540">
        <f t="shared" si="70"/>
        <v>7593.9000000000005</v>
      </c>
      <c r="AC116" s="112">
        <v>4171.0600000000004</v>
      </c>
      <c r="AD116" s="19"/>
      <c r="AE116" s="112">
        <v>3422.84</v>
      </c>
      <c r="AF116" s="19"/>
      <c r="AG116" s="112">
        <v>4018.22</v>
      </c>
      <c r="AH116" s="19"/>
      <c r="AI116" s="112">
        <v>4286.34</v>
      </c>
      <c r="AJ116" s="19"/>
      <c r="AK116" s="112">
        <v>4035.12</v>
      </c>
      <c r="AL116" s="19"/>
      <c r="AM116" s="112">
        <v>3061.94</v>
      </c>
      <c r="AN116" s="19"/>
      <c r="AO116" s="112">
        <v>3053.87</v>
      </c>
      <c r="AP116" s="19"/>
      <c r="AQ116" s="112">
        <v>2477.92</v>
      </c>
      <c r="AR116" s="19"/>
      <c r="AS116" s="112">
        <v>4227.7299999999996</v>
      </c>
      <c r="AT116" s="19"/>
      <c r="AU116" s="112">
        <v>2607.19</v>
      </c>
      <c r="AV116" s="19"/>
      <c r="AW116" s="112">
        <v>2565.62</v>
      </c>
      <c r="AX116" s="19"/>
      <c r="AY116" s="112">
        <v>2600.2600000000002</v>
      </c>
      <c r="AZ116" s="19"/>
      <c r="BA116" s="112">
        <f t="shared" si="71"/>
        <v>40528.11</v>
      </c>
      <c r="BB116" s="19"/>
      <c r="BC116" s="23"/>
      <c r="BD116" s="24"/>
      <c r="BE116" s="24"/>
      <c r="BF116" s="24"/>
      <c r="BG116" s="24"/>
      <c r="BH116" s="24"/>
      <c r="BI116" s="24"/>
      <c r="BJ116" s="137"/>
      <c r="BK116" s="24"/>
      <c r="BL116" s="137"/>
      <c r="BM116" s="137"/>
      <c r="BN116" s="137"/>
      <c r="BO116" s="137"/>
      <c r="BP116" s="18"/>
    </row>
    <row r="117" spans="1:68" ht="28.8" customHeight="1">
      <c r="A117" s="597"/>
      <c r="B117" s="17" t="s">
        <v>655</v>
      </c>
      <c r="C117" s="112">
        <v>725.59</v>
      </c>
      <c r="D117" s="19">
        <f t="shared" si="73"/>
        <v>-0.12360948389356574</v>
      </c>
      <c r="E117" s="112">
        <v>698.62</v>
      </c>
      <c r="F117" s="19">
        <f t="shared" si="58"/>
        <v>-9.9832495812395283E-2</v>
      </c>
      <c r="G117" s="112">
        <f>出租!Z18-出租!Z20</f>
        <v>666.98999999999978</v>
      </c>
      <c r="H117" s="19">
        <f t="shared" si="59"/>
        <v>-6.5091754051480599E-3</v>
      </c>
      <c r="I117" s="112">
        <f>出租!AB18-出租!AB20</f>
        <v>612.53</v>
      </c>
      <c r="J117" s="19">
        <f t="shared" si="60"/>
        <v>-0.13115079646519812</v>
      </c>
      <c r="K117" s="112">
        <f>出租!AD18-出租!AD20</f>
        <v>622.85000000000014</v>
      </c>
      <c r="L117" s="19">
        <f t="shared" si="61"/>
        <v>-9.5207658449425248E-2</v>
      </c>
      <c r="M117" s="112">
        <f>出租!AF18-出租!AF20</f>
        <v>624.73</v>
      </c>
      <c r="N117" s="19">
        <f t="shared" si="62"/>
        <v>-1.3268111771851387E-3</v>
      </c>
      <c r="O117" s="112">
        <f>出租!AH18-出租!AH20</f>
        <v>403.70000000000005</v>
      </c>
      <c r="P117" s="19">
        <f t="shared" si="63"/>
        <v>-0.44088195781338713</v>
      </c>
      <c r="Q117" s="112">
        <f>出租!AJ18-出租!AJ20</f>
        <v>139.99</v>
      </c>
      <c r="R117" s="19">
        <f t="shared" si="64"/>
        <v>-0.80324942727438819</v>
      </c>
      <c r="S117" s="112">
        <f>出租!AL18-出租!AL20</f>
        <v>137.21000000000004</v>
      </c>
      <c r="T117" s="19">
        <f t="shared" si="65"/>
        <v>-0.79193582628210957</v>
      </c>
      <c r="U117" s="112">
        <f>出租!AN18-出租!AN20</f>
        <v>147.51999999999998</v>
      </c>
      <c r="V117" s="19">
        <f t="shared" si="66"/>
        <v>-0.78778986132688877</v>
      </c>
      <c r="W117" s="112">
        <f>出租!AP18-出租!AP20</f>
        <v>133.75</v>
      </c>
      <c r="X117" s="19">
        <f t="shared" si="67"/>
        <v>-0.78435419118714023</v>
      </c>
      <c r="Y117" s="112">
        <f t="shared" si="68"/>
        <v>4632.21</v>
      </c>
      <c r="Z117" s="19">
        <f t="shared" si="69"/>
        <v>-0.27478148146408587</v>
      </c>
      <c r="AA117" s="20"/>
      <c r="AB117" s="540">
        <f t="shared" si="70"/>
        <v>1604.03</v>
      </c>
      <c r="AC117" s="112">
        <v>827.93</v>
      </c>
      <c r="AD117" s="19"/>
      <c r="AE117" s="112">
        <v>776.1</v>
      </c>
      <c r="AF117" s="19"/>
      <c r="AG117" s="112">
        <v>671.36</v>
      </c>
      <c r="AH117" s="19"/>
      <c r="AI117" s="112">
        <v>704.99</v>
      </c>
      <c r="AJ117" s="19"/>
      <c r="AK117" s="112">
        <v>688.39</v>
      </c>
      <c r="AL117" s="19"/>
      <c r="AM117" s="112">
        <v>625.55999999999995</v>
      </c>
      <c r="AN117" s="19"/>
      <c r="AO117" s="112">
        <v>722.03</v>
      </c>
      <c r="AP117" s="19"/>
      <c r="AQ117" s="112">
        <v>711.51</v>
      </c>
      <c r="AR117" s="19"/>
      <c r="AS117" s="112">
        <v>659.46</v>
      </c>
      <c r="AT117" s="19"/>
      <c r="AU117" s="112">
        <v>695.16</v>
      </c>
      <c r="AV117" s="19"/>
      <c r="AW117" s="112">
        <v>620.23</v>
      </c>
      <c r="AX117" s="19"/>
      <c r="AY117" s="112">
        <v>700.61</v>
      </c>
      <c r="AZ117" s="19"/>
      <c r="BA117" s="112">
        <f t="shared" si="71"/>
        <v>8403.33</v>
      </c>
      <c r="BB117" s="19"/>
      <c r="BC117" s="23"/>
      <c r="BD117" s="24"/>
      <c r="BE117" s="24"/>
      <c r="BF117" s="24"/>
      <c r="BG117" s="24"/>
      <c r="BH117" s="24"/>
      <c r="BI117" s="24"/>
      <c r="BJ117" s="137"/>
      <c r="BK117" s="24"/>
      <c r="BL117" s="137"/>
      <c r="BM117" s="137"/>
      <c r="BN117" s="137"/>
      <c r="BO117" s="137"/>
      <c r="BP117" s="18"/>
    </row>
    <row r="118" spans="1:68" ht="28.8" customHeight="1">
      <c r="A118" s="598"/>
      <c r="B118" s="17" t="s">
        <v>656</v>
      </c>
      <c r="C118" s="112">
        <v>301.96727156060598</v>
      </c>
      <c r="D118" s="19">
        <f t="shared" si="73"/>
        <v>-0.34256155930750987</v>
      </c>
      <c r="E118" s="112">
        <v>303.61234955934498</v>
      </c>
      <c r="F118" s="19">
        <f t="shared" si="58"/>
        <v>-0.20653542899456678</v>
      </c>
      <c r="G118" s="112">
        <v>345.73429690457402</v>
      </c>
      <c r="H118" s="19">
        <f t="shared" si="59"/>
        <v>-0.20269108209879971</v>
      </c>
      <c r="I118" s="112">
        <f>网约车!AB18-网约车!AB20</f>
        <v>366.83888717298697</v>
      </c>
      <c r="J118" s="19">
        <f t="shared" si="60"/>
        <v>-0.203671846469486</v>
      </c>
      <c r="K118" s="112">
        <f>网约车!AD18-网约车!AD20</f>
        <v>405.56742114865904</v>
      </c>
      <c r="L118" s="19">
        <f t="shared" si="61"/>
        <v>-0.11424822324426454</v>
      </c>
      <c r="M118" s="112">
        <f>网约车!AF18-网约车!AF20</f>
        <v>401.61106065428999</v>
      </c>
      <c r="N118" s="19">
        <f t="shared" si="62"/>
        <v>-8.4117112052438658E-2</v>
      </c>
      <c r="O118" s="112">
        <f>网约车!AH18-网约车!AH20</f>
        <v>321.64030845845906</v>
      </c>
      <c r="P118" s="19">
        <f t="shared" si="63"/>
        <v>-0.36868745435861094</v>
      </c>
      <c r="Q118" s="112">
        <f>网约车!AJ18-网约车!AJ20</f>
        <v>263.508605555641</v>
      </c>
      <c r="R118" s="19">
        <f t="shared" si="64"/>
        <v>-0.46321116197647516</v>
      </c>
      <c r="S118" s="112">
        <f>网约车!AL18-网约车!AL20</f>
        <v>290.758282707798</v>
      </c>
      <c r="T118" s="19">
        <f t="shared" si="65"/>
        <v>-0.35628313724381333</v>
      </c>
      <c r="U118" s="112">
        <f>网约车!AN18-网约车!AN20</f>
        <v>241.88772384743902</v>
      </c>
      <c r="V118" s="19">
        <f t="shared" si="66"/>
        <v>-0.4078404323838023</v>
      </c>
      <c r="W118" s="112">
        <f>网约车!AP18-网约车!AP20</f>
        <v>182.98957599580297</v>
      </c>
      <c r="X118" s="19">
        <f t="shared" si="67"/>
        <v>-0.51900029224007327</v>
      </c>
      <c r="Y118" s="112">
        <f t="shared" si="68"/>
        <v>3001.2384837223594</v>
      </c>
      <c r="Z118" s="19">
        <f t="shared" si="69"/>
        <v>-0.26524486067319675</v>
      </c>
      <c r="AA118" s="20"/>
      <c r="AB118" s="540">
        <f t="shared" si="70"/>
        <v>841.95015926875101</v>
      </c>
      <c r="AC118" s="112">
        <v>459.30881565510401</v>
      </c>
      <c r="AD118" s="19"/>
      <c r="AE118" s="112">
        <v>382.641343613647</v>
      </c>
      <c r="AF118" s="19"/>
      <c r="AG118" s="112">
        <v>433.62652686071698</v>
      </c>
      <c r="AH118" s="19"/>
      <c r="AI118" s="112">
        <v>460.662963561705</v>
      </c>
      <c r="AJ118" s="19"/>
      <c r="AK118" s="112">
        <v>457.879319908497</v>
      </c>
      <c r="AL118" s="19"/>
      <c r="AM118" s="112">
        <v>438.49608496810799</v>
      </c>
      <c r="AN118" s="19"/>
      <c r="AO118" s="112">
        <v>509.478721243667</v>
      </c>
      <c r="AP118" s="19"/>
      <c r="AQ118" s="112">
        <v>490.89807181141998</v>
      </c>
      <c r="AR118" s="19"/>
      <c r="AS118" s="112">
        <v>451.68660249611202</v>
      </c>
      <c r="AT118" s="19"/>
      <c r="AU118" s="112">
        <v>408.48402538049697</v>
      </c>
      <c r="AV118" s="19"/>
      <c r="AW118" s="112">
        <v>380.43594007157998</v>
      </c>
      <c r="AX118" s="19"/>
      <c r="AY118" s="112">
        <v>453.44497618278899</v>
      </c>
      <c r="AZ118" s="19"/>
      <c r="BA118" s="112">
        <f t="shared" si="71"/>
        <v>5327.043391753843</v>
      </c>
      <c r="BB118" s="19"/>
      <c r="BC118" s="23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18"/>
    </row>
    <row r="119" spans="1:68" s="13" customFormat="1" ht="28.8" customHeight="1">
      <c r="A119" s="716" t="s">
        <v>96</v>
      </c>
      <c r="B119" s="17" t="s">
        <v>692</v>
      </c>
      <c r="C119" s="112">
        <f>C120+C121+C122+C123</f>
        <v>17363.957272257048</v>
      </c>
      <c r="D119" s="19">
        <f t="shared" si="73"/>
        <v>0.22811279899477355</v>
      </c>
      <c r="E119" s="112">
        <f>E120+E121+E122+E123</f>
        <v>17817.301763747215</v>
      </c>
      <c r="F119" s="19">
        <f t="shared" si="58"/>
        <v>0.13004821925515309</v>
      </c>
      <c r="G119" s="112">
        <f>G120+G121+G122+G123</f>
        <v>18477.880826838351</v>
      </c>
      <c r="H119" s="19">
        <f t="shared" si="59"/>
        <v>9.566761366539045E-2</v>
      </c>
      <c r="I119" s="112">
        <f>I120+I121+I122+I123</f>
        <v>20521.342491029285</v>
      </c>
      <c r="J119" s="19">
        <f t="shared" si="60"/>
        <v>1.1229782409752032E-2</v>
      </c>
      <c r="K119" s="112">
        <f>K120+K121+K122+K123</f>
        <v>19893.003583322519</v>
      </c>
      <c r="L119" s="19">
        <f t="shared" si="61"/>
        <v>-1.0599202072911762E-3</v>
      </c>
      <c r="M119" s="112">
        <f>M120+M121+M122+M123</f>
        <v>18316.747583590182</v>
      </c>
      <c r="N119" s="19">
        <f t="shared" si="62"/>
        <v>-6.4059239419311798E-3</v>
      </c>
      <c r="O119" s="112">
        <f>O120+O121+O122+O123</f>
        <v>19327.041128801535</v>
      </c>
      <c r="P119" s="19">
        <f t="shared" si="63"/>
        <v>-2.9141917394789663E-2</v>
      </c>
      <c r="Q119" s="112">
        <f>Q120+Q121+Q122+Q123</f>
        <v>20614.263841907214</v>
      </c>
      <c r="R119" s="19">
        <f t="shared" si="64"/>
        <v>-1.0988186827028401E-2</v>
      </c>
      <c r="S119" s="112">
        <f>S120+S121+S122+S123</f>
        <v>19156.316631426304</v>
      </c>
      <c r="T119" s="19">
        <f t="shared" si="65"/>
        <v>-2.2701326487855167E-2</v>
      </c>
      <c r="U119" s="112">
        <f>U120+U121+U122+U123</f>
        <v>20495.429698904634</v>
      </c>
      <c r="V119" s="19">
        <f t="shared" si="66"/>
        <v>-2.696215336584773E-2</v>
      </c>
      <c r="W119" s="112">
        <f>W120+W121+W122+W123</f>
        <v>18948.505840245587</v>
      </c>
      <c r="X119" s="19">
        <f t="shared" si="67"/>
        <v>-6.301092433506672E-2</v>
      </c>
      <c r="Y119" s="112">
        <f t="shared" si="68"/>
        <v>171487.85512291966</v>
      </c>
      <c r="Z119" s="19">
        <f t="shared" si="69"/>
        <v>3.4528650104570957E-2</v>
      </c>
      <c r="AA119" s="20"/>
      <c r="AB119" s="540">
        <f t="shared" si="70"/>
        <v>29905.58250979711</v>
      </c>
      <c r="AC119" s="540">
        <f>AC120+AC121+AC122+AC123</f>
        <v>14138.731626663021</v>
      </c>
      <c r="AD119" s="20"/>
      <c r="AE119" s="540">
        <f>AE120+AE121+AE122+AE123</f>
        <v>15766.85088313409</v>
      </c>
      <c r="AF119" s="20"/>
      <c r="AG119" s="540">
        <f>AG120+AG121+AG122+AG123</f>
        <v>16864.494848965547</v>
      </c>
      <c r="AH119" s="20"/>
      <c r="AI119" s="540">
        <f>AI120+AI121+AI122+AI123</f>
        <v>20293.45144693731</v>
      </c>
      <c r="AJ119" s="20"/>
      <c r="AK119" s="540">
        <f>AK120+AK121+AK122+AK123</f>
        <v>19914.11095193071</v>
      </c>
      <c r="AL119" s="20"/>
      <c r="AM119" s="540">
        <f>AM120+AM121+AM122+AM123</f>
        <v>18434.839765006502</v>
      </c>
      <c r="AN119" s="20"/>
      <c r="AO119" s="540">
        <f>AO120+AO121+AO122+AO123</f>
        <v>19907.174359551253</v>
      </c>
      <c r="AP119" s="20"/>
      <c r="AQ119" s="540">
        <f>AQ120+AQ121+AQ122+AQ123</f>
        <v>20843.293848808575</v>
      </c>
      <c r="AR119" s="20"/>
      <c r="AS119" s="540">
        <f>AS120+AS121+AS122+AS123</f>
        <v>19601.291959789251</v>
      </c>
      <c r="AT119" s="20"/>
      <c r="AU119" s="540">
        <f>AU120+AU121+AU122+AU123</f>
        <v>21063.342777262609</v>
      </c>
      <c r="AV119" s="20"/>
      <c r="AW119" s="540">
        <f>AW120+AW121+AW122+AW123</f>
        <v>20222.760683521097</v>
      </c>
      <c r="AX119" s="20"/>
      <c r="AY119" s="540">
        <f>AY120+AY121+AY122+AY123</f>
        <v>14697.074229666063</v>
      </c>
      <c r="AZ119" s="20"/>
      <c r="BA119" s="540">
        <f t="shared" si="71"/>
        <v>221747.41738123604</v>
      </c>
      <c r="BB119" s="20"/>
      <c r="BC119" s="22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</row>
    <row r="120" spans="1:68" ht="28.8" customHeight="1">
      <c r="A120" s="597"/>
      <c r="B120" s="17" t="s">
        <v>653</v>
      </c>
      <c r="C120" s="112">
        <v>15716.3557</v>
      </c>
      <c r="D120" s="19">
        <f t="shared" si="73"/>
        <v>0.20404956772028737</v>
      </c>
      <c r="E120" s="112">
        <v>16022.275299999999</v>
      </c>
      <c r="F120" s="19">
        <f t="shared" si="58"/>
        <v>8.5602647908888274E-2</v>
      </c>
      <c r="G120" s="112">
        <v>16622.2817</v>
      </c>
      <c r="H120" s="19">
        <f t="shared" si="59"/>
        <v>4.9703449592177318E-2</v>
      </c>
      <c r="I120" s="112">
        <f>中口径明细!AB120</f>
        <v>18599.003000000001</v>
      </c>
      <c r="J120" s="19">
        <f t="shared" si="60"/>
        <v>-3.4834553264067591E-2</v>
      </c>
      <c r="K120" s="112">
        <f>中口径明细!AD120</f>
        <v>17867.628000000001</v>
      </c>
      <c r="L120" s="19">
        <f t="shared" si="61"/>
        <v>-5.1193861718832334E-2</v>
      </c>
      <c r="M120" s="112">
        <f>中口径明细!AF120</f>
        <v>16444.667399999998</v>
      </c>
      <c r="N120" s="19">
        <f t="shared" si="62"/>
        <v>-5.708107416446162E-2</v>
      </c>
      <c r="O120" s="112">
        <f>中口径明细!AH120</f>
        <v>17393.970399999998</v>
      </c>
      <c r="P120" s="19">
        <f t="shared" si="63"/>
        <v>-7.9393603357165277E-2</v>
      </c>
      <c r="Q120" s="112">
        <f>中口径明细!AJ120</f>
        <v>18710.666399999998</v>
      </c>
      <c r="R120" s="19">
        <f t="shared" si="64"/>
        <v>-5.9983260762037194E-2</v>
      </c>
      <c r="S120" s="112">
        <f>中口径明细!AL120</f>
        <v>17273.680199999999</v>
      </c>
      <c r="T120" s="19">
        <f t="shared" si="65"/>
        <v>-7.3672480089917558E-2</v>
      </c>
      <c r="U120" s="112">
        <f>中口径明细!AN120</f>
        <v>18570.5124</v>
      </c>
      <c r="V120" s="19">
        <f t="shared" si="66"/>
        <v>-7.5471113752603181E-2</v>
      </c>
      <c r="W120" s="112">
        <f>中口径明细!AP120</f>
        <v>17276.718099999998</v>
      </c>
      <c r="X120" s="19">
        <f t="shared" si="67"/>
        <v>-8.7448727047319763E-2</v>
      </c>
      <c r="Y120" s="112">
        <f t="shared" si="68"/>
        <v>154650.52809999997</v>
      </c>
      <c r="Z120" s="19">
        <f t="shared" si="69"/>
        <v>-1.2671172108417839E-2</v>
      </c>
      <c r="AA120" s="20"/>
      <c r="AB120" s="540">
        <f t="shared" si="70"/>
        <v>27811.7906</v>
      </c>
      <c r="AC120" s="112">
        <v>13052.914199999999</v>
      </c>
      <c r="AD120" s="19"/>
      <c r="AE120" s="112">
        <v>14758.876399999999</v>
      </c>
      <c r="AF120" s="19"/>
      <c r="AG120" s="112">
        <v>15835.2168</v>
      </c>
      <c r="AH120" s="19"/>
      <c r="AI120" s="112">
        <v>19270.274399999998</v>
      </c>
      <c r="AJ120" s="19"/>
      <c r="AK120" s="112">
        <v>18831.695199999998</v>
      </c>
      <c r="AL120" s="19"/>
      <c r="AM120" s="112">
        <v>17440.1711</v>
      </c>
      <c r="AN120" s="19"/>
      <c r="AO120" s="112">
        <v>18894.036</v>
      </c>
      <c r="AP120" s="19"/>
      <c r="AQ120" s="112">
        <v>19904.609799999998</v>
      </c>
      <c r="AR120" s="19"/>
      <c r="AS120" s="112">
        <v>18647.486799999999</v>
      </c>
      <c r="AT120" s="19"/>
      <c r="AU120" s="112">
        <v>20086.459900000002</v>
      </c>
      <c r="AV120" s="19"/>
      <c r="AW120" s="112">
        <v>18932.3259</v>
      </c>
      <c r="AX120" s="19"/>
      <c r="AY120" s="112">
        <v>13402.5978</v>
      </c>
      <c r="AZ120" s="19"/>
      <c r="BA120" s="112">
        <f t="shared" si="71"/>
        <v>209056.6643</v>
      </c>
      <c r="BB120" s="19"/>
      <c r="BC120" s="23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18"/>
    </row>
    <row r="121" spans="1:68" ht="28.8" customHeight="1">
      <c r="A121" s="597"/>
      <c r="B121" s="17" t="s">
        <v>693</v>
      </c>
      <c r="C121" s="112">
        <v>803.75</v>
      </c>
      <c r="D121" s="19">
        <f t="shared" si="73"/>
        <v>1.9159410825714702</v>
      </c>
      <c r="E121" s="112">
        <v>839.04</v>
      </c>
      <c r="F121" s="19">
        <f t="shared" si="58"/>
        <v>1.8831008178132089</v>
      </c>
      <c r="G121" s="112">
        <f>公交!Z22-公交!Z24</f>
        <v>869.38999999999987</v>
      </c>
      <c r="H121" s="19">
        <f t="shared" si="59"/>
        <v>2.0989876666429024</v>
      </c>
      <c r="I121" s="112">
        <f>公交!AB22-公交!AB24</f>
        <v>831.97999999999956</v>
      </c>
      <c r="J121" s="19">
        <f t="shared" si="60"/>
        <v>1.9586770981507811</v>
      </c>
      <c r="K121" s="112">
        <f>公交!AD22-公交!AD24</f>
        <v>852.32000000000016</v>
      </c>
      <c r="L121" s="19">
        <f t="shared" si="61"/>
        <v>1.7187240829346098</v>
      </c>
      <c r="M121" s="112">
        <f>公交!AF22-公交!AF24</f>
        <v>860.94</v>
      </c>
      <c r="N121" s="19">
        <f t="shared" si="62"/>
        <v>1.7721286666452012</v>
      </c>
      <c r="O121" s="112">
        <f>公交!AH22-公交!AH24</f>
        <v>793.31</v>
      </c>
      <c r="P121" s="19">
        <f t="shared" si="63"/>
        <v>1.9862977602108036</v>
      </c>
      <c r="Q121" s="112">
        <f>公交!AJ22-公交!AJ24</f>
        <v>847.27</v>
      </c>
      <c r="R121" s="19">
        <f t="shared" si="64"/>
        <v>1.9991858407079643</v>
      </c>
      <c r="S121" s="112">
        <f>公交!AL22-公交!AL24</f>
        <v>935.68000000000029</v>
      </c>
      <c r="T121" s="19">
        <f t="shared" si="65"/>
        <v>2.3702409681950809</v>
      </c>
      <c r="U121" s="112">
        <f>公交!AN22-公交!AN24</f>
        <v>959.04000000000042</v>
      </c>
      <c r="V121" s="19">
        <f t="shared" si="66"/>
        <v>2.1768914800583028</v>
      </c>
      <c r="W121" s="112">
        <f>公交!AP22-公交!AP24</f>
        <v>887.23999999999978</v>
      </c>
      <c r="X121" s="19">
        <f t="shared" si="67"/>
        <v>0.31839457925316106</v>
      </c>
      <c r="Y121" s="112">
        <f t="shared" si="68"/>
        <v>7633.68</v>
      </c>
      <c r="Z121" s="19">
        <f t="shared" si="69"/>
        <v>1.9607989915640456</v>
      </c>
      <c r="AA121" s="20"/>
      <c r="AB121" s="540">
        <f t="shared" si="70"/>
        <v>566.66</v>
      </c>
      <c r="AC121" s="112">
        <v>275.64</v>
      </c>
      <c r="AD121" s="19"/>
      <c r="AE121" s="112">
        <v>291.02</v>
      </c>
      <c r="AF121" s="19"/>
      <c r="AG121" s="112">
        <v>280.54000000000002</v>
      </c>
      <c r="AH121" s="19"/>
      <c r="AI121" s="112">
        <v>281.2</v>
      </c>
      <c r="AJ121" s="19"/>
      <c r="AK121" s="112">
        <v>313.5</v>
      </c>
      <c r="AL121" s="19"/>
      <c r="AM121" s="112">
        <v>310.57</v>
      </c>
      <c r="AN121" s="19"/>
      <c r="AO121" s="112">
        <v>265.64999999999998</v>
      </c>
      <c r="AP121" s="19"/>
      <c r="AQ121" s="112">
        <v>282.5</v>
      </c>
      <c r="AR121" s="19"/>
      <c r="AS121" s="112">
        <v>277.63</v>
      </c>
      <c r="AT121" s="19"/>
      <c r="AU121" s="112">
        <v>301.88</v>
      </c>
      <c r="AV121" s="19"/>
      <c r="AW121" s="112">
        <v>672.97</v>
      </c>
      <c r="AX121" s="19"/>
      <c r="AY121" s="112">
        <v>708.55</v>
      </c>
      <c r="AZ121" s="19"/>
      <c r="BA121" s="112">
        <f t="shared" si="71"/>
        <v>4261.6500000000005</v>
      </c>
      <c r="BB121" s="19"/>
      <c r="BC121" s="23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18"/>
    </row>
    <row r="122" spans="1:68" ht="28.8" customHeight="1">
      <c r="A122" s="597"/>
      <c r="B122" s="17" t="s">
        <v>655</v>
      </c>
      <c r="C122" s="112">
        <v>413.23</v>
      </c>
      <c r="D122" s="19">
        <f t="shared" si="73"/>
        <v>-4.6384972192093699E-2</v>
      </c>
      <c r="E122" s="112">
        <v>572.13</v>
      </c>
      <c r="F122" s="19">
        <f t="shared" si="58"/>
        <v>0.25607587433313572</v>
      </c>
      <c r="G122" s="112">
        <f>出租!Z22-出租!Z24</f>
        <v>569.2199999999998</v>
      </c>
      <c r="H122" s="19">
        <f t="shared" si="59"/>
        <v>0.52116515232495941</v>
      </c>
      <c r="I122" s="112">
        <f>出租!AB22-出租!AB24</f>
        <v>583.42000000000007</v>
      </c>
      <c r="J122" s="19">
        <f t="shared" si="60"/>
        <v>0.63007459975971614</v>
      </c>
      <c r="K122" s="112">
        <f>出租!AD22-出租!AD24</f>
        <v>606.29</v>
      </c>
      <c r="L122" s="19">
        <f t="shared" si="61"/>
        <v>0.65039743031358865</v>
      </c>
      <c r="M122" s="112">
        <f>出租!AF22-出租!AF24</f>
        <v>537.12000000000035</v>
      </c>
      <c r="N122" s="19">
        <f t="shared" si="62"/>
        <v>0.61273082119801936</v>
      </c>
      <c r="O122" s="112">
        <f>出租!AH22-出租!AH24</f>
        <v>606.73</v>
      </c>
      <c r="P122" s="19">
        <f t="shared" si="63"/>
        <v>0.71078528126321738</v>
      </c>
      <c r="Q122" s="112">
        <f>出租!AJ22-出租!AJ24</f>
        <v>556.51000000000022</v>
      </c>
      <c r="R122" s="19">
        <f t="shared" si="64"/>
        <v>0.65815505631368865</v>
      </c>
      <c r="S122" s="112">
        <f>出租!AL22-出租!AL24</f>
        <v>531</v>
      </c>
      <c r="T122" s="19">
        <f t="shared" si="65"/>
        <v>0.63883830745964643</v>
      </c>
      <c r="U122" s="112">
        <f>出租!AN22-出租!AN24</f>
        <v>572.88999999999987</v>
      </c>
      <c r="V122" s="19">
        <f t="shared" si="66"/>
        <v>0.76561777668197317</v>
      </c>
      <c r="W122" s="112">
        <f>出租!AP22-出租!AP24</f>
        <v>467.54999999999973</v>
      </c>
      <c r="X122" s="19">
        <f t="shared" si="67"/>
        <v>0.54618208274083058</v>
      </c>
      <c r="Y122" s="112">
        <f t="shared" si="68"/>
        <v>4975.6500000000005</v>
      </c>
      <c r="Z122" s="19">
        <f t="shared" si="69"/>
        <v>0.49167171320474168</v>
      </c>
      <c r="AA122" s="20"/>
      <c r="AB122" s="540">
        <f t="shared" si="70"/>
        <v>888.81999999999994</v>
      </c>
      <c r="AC122" s="112">
        <v>433.33</v>
      </c>
      <c r="AD122" s="19"/>
      <c r="AE122" s="112">
        <v>455.49</v>
      </c>
      <c r="AF122" s="19"/>
      <c r="AG122" s="112">
        <v>374.2</v>
      </c>
      <c r="AH122" s="19"/>
      <c r="AI122" s="112">
        <v>357.91</v>
      </c>
      <c r="AJ122" s="19"/>
      <c r="AK122" s="112">
        <v>367.36</v>
      </c>
      <c r="AL122" s="19"/>
      <c r="AM122" s="112">
        <v>333.05</v>
      </c>
      <c r="AN122" s="19"/>
      <c r="AO122" s="112">
        <v>354.65</v>
      </c>
      <c r="AP122" s="19"/>
      <c r="AQ122" s="112">
        <v>335.62</v>
      </c>
      <c r="AR122" s="19"/>
      <c r="AS122" s="112">
        <v>324.01</v>
      </c>
      <c r="AT122" s="19"/>
      <c r="AU122" s="112">
        <v>324.47000000000003</v>
      </c>
      <c r="AV122" s="19"/>
      <c r="AW122" s="112">
        <v>302.39</v>
      </c>
      <c r="AX122" s="19"/>
      <c r="AY122" s="112">
        <v>316.97000000000003</v>
      </c>
      <c r="AZ122" s="19"/>
      <c r="BA122" s="112">
        <f t="shared" si="71"/>
        <v>4279.45</v>
      </c>
      <c r="BB122" s="19"/>
      <c r="BC122" s="23"/>
      <c r="BD122" s="27"/>
      <c r="BE122" s="27"/>
      <c r="BF122" s="27"/>
      <c r="BG122" s="27"/>
      <c r="BH122" s="27"/>
      <c r="BI122" s="27"/>
      <c r="BJ122" s="108"/>
      <c r="BK122" s="27"/>
      <c r="BL122" s="108"/>
      <c r="BM122" s="108"/>
      <c r="BN122" s="108"/>
      <c r="BO122" s="108"/>
      <c r="BP122" s="18"/>
    </row>
    <row r="123" spans="1:68" ht="28.8" customHeight="1">
      <c r="A123" s="598"/>
      <c r="B123" s="17" t="s">
        <v>656</v>
      </c>
      <c r="C123" s="112">
        <v>430.621572257048</v>
      </c>
      <c r="D123" s="19">
        <f t="shared" si="73"/>
        <v>0.14269474007078986</v>
      </c>
      <c r="E123" s="112">
        <v>383.85646374721603</v>
      </c>
      <c r="F123" s="19">
        <f t="shared" si="58"/>
        <v>0.46810174424477458</v>
      </c>
      <c r="G123" s="112">
        <v>416.98912683835101</v>
      </c>
      <c r="H123" s="19">
        <f t="shared" si="59"/>
        <v>0.1133424974847026</v>
      </c>
      <c r="I123" s="112">
        <f>网约车!AB22-网约车!AB24</f>
        <v>506.93949102928502</v>
      </c>
      <c r="J123" s="19">
        <f t="shared" si="60"/>
        <v>0.31992446389713591</v>
      </c>
      <c r="K123" s="112">
        <f>网约车!AD22-网约车!AD24</f>
        <v>566.76558332251909</v>
      </c>
      <c r="L123" s="19">
        <f t="shared" si="61"/>
        <v>0.41142439274612563</v>
      </c>
      <c r="M123" s="112">
        <f>网约车!AF22-网约车!AF24</f>
        <v>474.020183590187</v>
      </c>
      <c r="N123" s="19">
        <f t="shared" si="62"/>
        <v>0.35029763916466128</v>
      </c>
      <c r="O123" s="112">
        <f>网约车!AH22-网约车!AH24</f>
        <v>533.030728801534</v>
      </c>
      <c r="P123" s="19">
        <f t="shared" si="63"/>
        <v>0.35687036625045887</v>
      </c>
      <c r="Q123" s="112">
        <f>网约车!AJ22-网约车!AJ24</f>
        <v>499.81744190721395</v>
      </c>
      <c r="R123" s="19">
        <f t="shared" si="64"/>
        <v>0.55918121125827036</v>
      </c>
      <c r="S123" s="112">
        <f>网约车!AL22-网约车!AL24</f>
        <v>415.95643142630513</v>
      </c>
      <c r="T123" s="19">
        <f t="shared" si="65"/>
        <v>0.18114021181206352</v>
      </c>
      <c r="U123" s="112">
        <f>网约车!AN22-网约车!AN24</f>
        <v>392.98729890463608</v>
      </c>
      <c r="V123" s="19">
        <f t="shared" si="66"/>
        <v>0.12111395077564957</v>
      </c>
      <c r="W123" s="112">
        <f>网约车!AP22-网约车!AP24</f>
        <v>316.99774024559213</v>
      </c>
      <c r="X123" s="19">
        <f t="shared" si="67"/>
        <v>6.1031755794807019E-3</v>
      </c>
      <c r="Y123" s="112">
        <f t="shared" si="68"/>
        <v>4227.9970229196588</v>
      </c>
      <c r="Z123" s="19">
        <f t="shared" si="69"/>
        <v>0.31504821018521301</v>
      </c>
      <c r="AA123" s="20"/>
      <c r="AB123" s="540">
        <f t="shared" si="70"/>
        <v>638.31190979711209</v>
      </c>
      <c r="AC123" s="112">
        <v>376.84742666302202</v>
      </c>
      <c r="AD123" s="19"/>
      <c r="AE123" s="112">
        <v>261.46448313409002</v>
      </c>
      <c r="AF123" s="19"/>
      <c r="AG123" s="112">
        <v>374.538048965548</v>
      </c>
      <c r="AH123" s="19"/>
      <c r="AI123" s="112">
        <v>384.06704693731001</v>
      </c>
      <c r="AJ123" s="19"/>
      <c r="AK123" s="112">
        <v>401.55575193071201</v>
      </c>
      <c r="AL123" s="19"/>
      <c r="AM123" s="112">
        <v>351.04866500650297</v>
      </c>
      <c r="AN123" s="19"/>
      <c r="AO123" s="112">
        <v>392.83835955124999</v>
      </c>
      <c r="AP123" s="19"/>
      <c r="AQ123" s="112">
        <v>320.56404880857798</v>
      </c>
      <c r="AR123" s="19"/>
      <c r="AS123" s="112">
        <v>352.16515978925099</v>
      </c>
      <c r="AT123" s="19"/>
      <c r="AU123" s="112">
        <v>350.53287726260601</v>
      </c>
      <c r="AV123" s="19"/>
      <c r="AW123" s="112">
        <v>315.07478352109598</v>
      </c>
      <c r="AX123" s="19"/>
      <c r="AY123" s="112">
        <v>268.95642966606499</v>
      </c>
      <c r="AZ123" s="19"/>
      <c r="BA123" s="112">
        <f t="shared" si="71"/>
        <v>4149.6530812360306</v>
      </c>
      <c r="BB123" s="19"/>
      <c r="BC123" s="23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18"/>
    </row>
    <row r="124" spans="1:68" s="13" customFormat="1" ht="28.8" customHeight="1">
      <c r="A124" s="716" t="s">
        <v>97</v>
      </c>
      <c r="B124" s="17" t="s">
        <v>692</v>
      </c>
      <c r="C124" s="112">
        <f>C125+C126+C127+C128</f>
        <v>17460.891963255992</v>
      </c>
      <c r="D124" s="19">
        <f t="shared" si="73"/>
        <v>0.30948504773362728</v>
      </c>
      <c r="E124" s="112">
        <f>E125+E126+E127+E128</f>
        <v>18059.001673410854</v>
      </c>
      <c r="F124" s="19">
        <f t="shared" si="58"/>
        <v>0.15818997400349599</v>
      </c>
      <c r="G124" s="112">
        <f>G125+G126+G127+G128</f>
        <v>18399.063548038957</v>
      </c>
      <c r="H124" s="19">
        <f t="shared" si="59"/>
        <v>0.25808473682455291</v>
      </c>
      <c r="I124" s="112">
        <f>I125+I126+I127+I128</f>
        <v>19440.882870152709</v>
      </c>
      <c r="J124" s="19">
        <f t="shared" si="60"/>
        <v>0.25649011306218927</v>
      </c>
      <c r="K124" s="112">
        <f>K125+K126+K127+K128</f>
        <v>19177.487334949044</v>
      </c>
      <c r="L124" s="19">
        <f t="shared" si="61"/>
        <v>0.30157607123561947</v>
      </c>
      <c r="M124" s="112">
        <f>M125+M126+M127+M128</f>
        <v>17403.016988458941</v>
      </c>
      <c r="N124" s="19">
        <f t="shared" si="62"/>
        <v>0.30407813940002337</v>
      </c>
      <c r="O124" s="112">
        <f>O125+O126+O127+O128</f>
        <v>18092.115493095869</v>
      </c>
      <c r="P124" s="19">
        <f t="shared" si="63"/>
        <v>0.24450251547312152</v>
      </c>
      <c r="Q124" s="112">
        <f>Q125+Q126+Q127+Q128</f>
        <v>18092.118068914748</v>
      </c>
      <c r="R124" s="19">
        <f t="shared" si="64"/>
        <v>0.20616621339764696</v>
      </c>
      <c r="S124" s="112">
        <f>S125+S126+S127+S128</f>
        <v>16866.627633479126</v>
      </c>
      <c r="T124" s="19">
        <f t="shared" si="65"/>
        <v>0.31279648993500819</v>
      </c>
      <c r="U124" s="112">
        <f>U125+U126+U127+U128</f>
        <v>18560.80774342451</v>
      </c>
      <c r="V124" s="19">
        <f t="shared" si="66"/>
        <v>0.27355784671638927</v>
      </c>
      <c r="W124" s="112">
        <f>W125+W126+W127+W128</f>
        <v>17122.440865835633</v>
      </c>
      <c r="X124" s="19">
        <f t="shared" si="67"/>
        <v>0.19060313213911906</v>
      </c>
      <c r="Y124" s="112">
        <f t="shared" si="68"/>
        <v>162991.20557375625</v>
      </c>
      <c r="Z124" s="19">
        <f t="shared" si="69"/>
        <v>0.25873659641238134</v>
      </c>
      <c r="AA124" s="20"/>
      <c r="AB124" s="540">
        <f t="shared" si="70"/>
        <v>28926.601550160467</v>
      </c>
      <c r="AC124" s="540">
        <f>AC125+AC126+AC127+AC128</f>
        <v>13334.166734836861</v>
      </c>
      <c r="AD124" s="20"/>
      <c r="AE124" s="540">
        <f>AE125+AE126+AE127+AE128</f>
        <v>15592.434815323606</v>
      </c>
      <c r="AF124" s="20"/>
      <c r="AG124" s="540">
        <f>AG125+AG126+AG127+AG128</f>
        <v>14624.661606243468</v>
      </c>
      <c r="AH124" s="20"/>
      <c r="AI124" s="540">
        <f>AI125+AI126+AI127+AI128</f>
        <v>15472.37233946344</v>
      </c>
      <c r="AJ124" s="20"/>
      <c r="AK124" s="540">
        <f>AK125+AK126+AK127+AK128</f>
        <v>14734.050324652455</v>
      </c>
      <c r="AL124" s="20"/>
      <c r="AM124" s="540">
        <f>AM125+AM126+AM127+AM128</f>
        <v>13345.072248865143</v>
      </c>
      <c r="AN124" s="20"/>
      <c r="AO124" s="540">
        <f>AO125+AO126+AO127+AO128</f>
        <v>14537.628705569794</v>
      </c>
      <c r="AP124" s="20"/>
      <c r="AQ124" s="540">
        <f>AQ125+AQ126+AQ127+AQ128</f>
        <v>14999.688988096508</v>
      </c>
      <c r="AR124" s="20"/>
      <c r="AS124" s="540">
        <f>AS125+AS126+AS127+AS128</f>
        <v>12847.861616627366</v>
      </c>
      <c r="AT124" s="20"/>
      <c r="AU124" s="540">
        <f>AU125+AU126+AU127+AU128</f>
        <v>14573.980908114845</v>
      </c>
      <c r="AV124" s="20"/>
      <c r="AW124" s="540">
        <f>AW125+AW126+AW127+AW128</f>
        <v>14381.316833151854</v>
      </c>
      <c r="AX124" s="20"/>
      <c r="AY124" s="540">
        <f>AY125+AY126+AY127+AY128</f>
        <v>12788.827746043871</v>
      </c>
      <c r="AZ124" s="20"/>
      <c r="BA124" s="540">
        <f t="shared" si="71"/>
        <v>171232.06286698923</v>
      </c>
      <c r="BB124" s="20"/>
      <c r="BC124" s="22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</row>
    <row r="125" spans="1:68" ht="28.8" customHeight="1">
      <c r="A125" s="597"/>
      <c r="B125" s="17" t="s">
        <v>653</v>
      </c>
      <c r="C125" s="112">
        <v>15253.401099999999</v>
      </c>
      <c r="D125" s="19">
        <f t="shared" si="73"/>
        <v>0.36609719295321241</v>
      </c>
      <c r="E125" s="112">
        <v>15922.813</v>
      </c>
      <c r="F125" s="19">
        <f t="shared" si="58"/>
        <v>0.16999319941971325</v>
      </c>
      <c r="G125" s="112">
        <v>14136.326800000001</v>
      </c>
      <c r="H125" s="19">
        <f t="shared" si="59"/>
        <v>0.11600455479750149</v>
      </c>
      <c r="I125" s="112">
        <f>中口径明细!AB125</f>
        <v>15340.245864</v>
      </c>
      <c r="J125" s="19">
        <f t="shared" si="60"/>
        <v>0.1376571967493192</v>
      </c>
      <c r="K125" s="112">
        <f>中口径明细!AD125</f>
        <v>14524.2484</v>
      </c>
      <c r="L125" s="19">
        <f t="shared" si="61"/>
        <v>0.13551530336932038</v>
      </c>
      <c r="M125" s="112">
        <f>中口径明细!AF125</f>
        <v>13081.581</v>
      </c>
      <c r="N125" s="19">
        <f t="shared" si="62"/>
        <v>0.14905557860855168</v>
      </c>
      <c r="O125" s="112">
        <f>中口径明细!AH125</f>
        <v>13740.179</v>
      </c>
      <c r="P125" s="19">
        <f t="shared" si="63"/>
        <v>9.4994716338390406E-2</v>
      </c>
      <c r="Q125" s="112">
        <f>中口径明细!AJ125</f>
        <v>13762.238600000001</v>
      </c>
      <c r="R125" s="19">
        <f t="shared" si="64"/>
        <v>5.2920771780207376E-2</v>
      </c>
      <c r="S125" s="112">
        <f>中口径明细!AL125</f>
        <v>12615.686799999999</v>
      </c>
      <c r="T125" s="19">
        <f t="shared" si="65"/>
        <v>0.15183294697399163</v>
      </c>
      <c r="U125" s="112">
        <f>中口径明细!AN125</f>
        <v>14007.3104</v>
      </c>
      <c r="V125" s="19">
        <f t="shared" si="66"/>
        <v>0.11311132915972277</v>
      </c>
      <c r="W125" s="112">
        <f>中口径明细!AP125</f>
        <v>12472.8922</v>
      </c>
      <c r="X125" s="19">
        <f t="shared" si="67"/>
        <v>-1.7446043992811466E-3</v>
      </c>
      <c r="Y125" s="112">
        <f t="shared" si="68"/>
        <v>128376.720564</v>
      </c>
      <c r="Z125" s="19">
        <f t="shared" si="69"/>
        <v>0.14957801511031077</v>
      </c>
      <c r="AA125" s="20"/>
      <c r="AB125" s="540">
        <f t="shared" si="70"/>
        <v>24774.998783999999</v>
      </c>
      <c r="AC125" s="112">
        <v>11165.677799999999</v>
      </c>
      <c r="AD125" s="19"/>
      <c r="AE125" s="112">
        <v>13609.320984</v>
      </c>
      <c r="AF125" s="19"/>
      <c r="AG125" s="112">
        <v>12666.907800000001</v>
      </c>
      <c r="AH125" s="19"/>
      <c r="AI125" s="112">
        <v>13484.066999999999</v>
      </c>
      <c r="AJ125" s="19"/>
      <c r="AK125" s="112">
        <v>12790.887412</v>
      </c>
      <c r="AL125" s="19"/>
      <c r="AM125" s="112">
        <v>11384.6373</v>
      </c>
      <c r="AN125" s="19"/>
      <c r="AO125" s="112">
        <v>12548.169223999999</v>
      </c>
      <c r="AP125" s="19"/>
      <c r="AQ125" s="112">
        <v>13070.535760000001</v>
      </c>
      <c r="AR125" s="19"/>
      <c r="AS125" s="112">
        <v>10952.70528</v>
      </c>
      <c r="AT125" s="19"/>
      <c r="AU125" s="112">
        <v>12583.925824</v>
      </c>
      <c r="AV125" s="19"/>
      <c r="AW125" s="112">
        <v>12494.690492</v>
      </c>
      <c r="AX125" s="19"/>
      <c r="AY125" s="112">
        <v>10871.255708000001</v>
      </c>
      <c r="AZ125" s="19"/>
      <c r="BA125" s="112">
        <f t="shared" si="71"/>
        <v>147622.78058399999</v>
      </c>
      <c r="BB125" s="19"/>
      <c r="BC125" s="23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18"/>
    </row>
    <row r="126" spans="1:68" ht="28.8" customHeight="1">
      <c r="A126" s="597"/>
      <c r="B126" s="17" t="s">
        <v>693</v>
      </c>
      <c r="C126" s="112">
        <v>1025.3</v>
      </c>
      <c r="D126" s="19">
        <f t="shared" si="73"/>
        <v>-8.001112636499863E-2</v>
      </c>
      <c r="E126" s="112">
        <v>1022.67</v>
      </c>
      <c r="F126" s="19">
        <f t="shared" si="58"/>
        <v>-2.3405718214633664E-2</v>
      </c>
      <c r="G126" s="112">
        <f>公交!Z26-公交!Z28</f>
        <v>3144.6900000000005</v>
      </c>
      <c r="H126" s="19">
        <f t="shared" si="59"/>
        <v>2.2262164907205078</v>
      </c>
      <c r="I126" s="112">
        <f>公交!AB26-公交!AB28</f>
        <v>2953.46</v>
      </c>
      <c r="J126" s="19">
        <f t="shared" si="60"/>
        <v>1.949772784019975</v>
      </c>
      <c r="K126" s="112">
        <f>公交!AD26-公交!AD28</f>
        <v>3402.4700000000003</v>
      </c>
      <c r="L126" s="19">
        <f t="shared" si="61"/>
        <v>2.4762357220212956</v>
      </c>
      <c r="M126" s="112">
        <f>公交!AF26-公交!AF28</f>
        <v>3148.6100000000006</v>
      </c>
      <c r="N126" s="19">
        <f t="shared" si="62"/>
        <v>2.1597956766954995</v>
      </c>
      <c r="O126" s="112">
        <f>公交!AH26-公交!AH28</f>
        <v>3109.5300000000007</v>
      </c>
      <c r="P126" s="19">
        <f t="shared" si="63"/>
        <v>2.1476480174918233</v>
      </c>
      <c r="Q126" s="112">
        <f>公交!AJ26-公交!AJ28</f>
        <v>3104.4799999999996</v>
      </c>
      <c r="R126" s="19">
        <f t="shared" si="64"/>
        <v>2.2812057412222324</v>
      </c>
      <c r="S126" s="112">
        <f>公交!AL26-公交!AL28</f>
        <v>3017.04</v>
      </c>
      <c r="T126" s="19">
        <f t="shared" si="65"/>
        <v>2.1957122731942995</v>
      </c>
      <c r="U126" s="112">
        <f>公交!AN26-公交!AN28</f>
        <v>3256.3</v>
      </c>
      <c r="V126" s="19">
        <f t="shared" si="66"/>
        <v>2.2801797082762545</v>
      </c>
      <c r="W126" s="112">
        <f>公交!AP26-公交!AP28</f>
        <v>3458.130000000001</v>
      </c>
      <c r="X126" s="19">
        <f t="shared" si="67"/>
        <v>2.6656419932371604</v>
      </c>
      <c r="Y126" s="112">
        <f t="shared" si="68"/>
        <v>23928.250000000004</v>
      </c>
      <c r="Z126" s="19">
        <f t="shared" si="69"/>
        <v>1.6613587602700046</v>
      </c>
      <c r="AA126" s="20"/>
      <c r="AB126" s="540">
        <f t="shared" si="70"/>
        <v>2161.65</v>
      </c>
      <c r="AC126" s="112">
        <v>1114.47</v>
      </c>
      <c r="AD126" s="19"/>
      <c r="AE126" s="112">
        <v>1047.18</v>
      </c>
      <c r="AF126" s="19"/>
      <c r="AG126" s="112">
        <v>974.73</v>
      </c>
      <c r="AH126" s="19"/>
      <c r="AI126" s="112">
        <v>1001.25</v>
      </c>
      <c r="AJ126" s="19"/>
      <c r="AK126" s="112">
        <v>978.77999999999895</v>
      </c>
      <c r="AL126" s="19"/>
      <c r="AM126" s="112">
        <v>996.46000000000095</v>
      </c>
      <c r="AN126" s="19"/>
      <c r="AO126" s="112">
        <v>987.89000000000101</v>
      </c>
      <c r="AP126" s="19"/>
      <c r="AQ126" s="112">
        <v>946.13999999999896</v>
      </c>
      <c r="AR126" s="19"/>
      <c r="AS126" s="112">
        <v>944.08999999999799</v>
      </c>
      <c r="AT126" s="19"/>
      <c r="AU126" s="112">
        <v>992.719999999999</v>
      </c>
      <c r="AV126" s="19"/>
      <c r="AW126" s="112">
        <v>943.38999999999896</v>
      </c>
      <c r="AX126" s="19"/>
      <c r="AY126" s="112">
        <v>979.95999999999901</v>
      </c>
      <c r="AZ126" s="19"/>
      <c r="BA126" s="112">
        <f t="shared" si="71"/>
        <v>11907.059999999996</v>
      </c>
      <c r="BB126" s="19"/>
      <c r="BC126" s="23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18"/>
    </row>
    <row r="127" spans="1:68" ht="28.8" customHeight="1">
      <c r="A127" s="597"/>
      <c r="B127" s="17" t="s">
        <v>655</v>
      </c>
      <c r="C127" s="112">
        <v>571.97</v>
      </c>
      <c r="D127" s="19">
        <f t="shared" si="73"/>
        <v>-0.10191872880291419</v>
      </c>
      <c r="E127" s="112">
        <v>549.69000000000005</v>
      </c>
      <c r="F127" s="19">
        <f t="shared" si="58"/>
        <v>-0.11619718309859151</v>
      </c>
      <c r="G127" s="112">
        <f>出租!Z26-出租!Z28</f>
        <v>556.58000000000015</v>
      </c>
      <c r="H127" s="19">
        <f t="shared" si="59"/>
        <v>-8.4436840979750016E-2</v>
      </c>
      <c r="I127" s="112">
        <f>出租!AB26-出租!AB28</f>
        <v>532.80000000000018</v>
      </c>
      <c r="J127" s="19">
        <f t="shared" si="60"/>
        <v>-8.7155413161546402E-2</v>
      </c>
      <c r="K127" s="112">
        <f>出租!AD26-出租!AD28</f>
        <v>560.93999999999983</v>
      </c>
      <c r="L127" s="19">
        <f t="shared" si="61"/>
        <v>-1.3454334406162949E-2</v>
      </c>
      <c r="M127" s="112">
        <f>出租!AF26-出租!AF28</f>
        <v>552.21</v>
      </c>
      <c r="N127" s="19">
        <f t="shared" si="62"/>
        <v>-3.2924116915640678E-2</v>
      </c>
      <c r="O127" s="112">
        <f>出租!AH26-出租!AH28</f>
        <v>541.38999999999987</v>
      </c>
      <c r="P127" s="19">
        <f t="shared" si="63"/>
        <v>-6.9344885084145824E-2</v>
      </c>
      <c r="Q127" s="112">
        <f>出租!AJ26-出租!AJ28</f>
        <v>531.26</v>
      </c>
      <c r="R127" s="19">
        <f t="shared" si="64"/>
        <v>-7.2099765955217054E-2</v>
      </c>
      <c r="S127" s="112">
        <f>出租!AL26-出租!AL28</f>
        <v>533.20999999999981</v>
      </c>
      <c r="T127" s="19">
        <f t="shared" si="65"/>
        <v>-3.9624646530142194E-2</v>
      </c>
      <c r="U127" s="112">
        <f>出租!AN26-出租!AN28</f>
        <v>540.61999999999989</v>
      </c>
      <c r="V127" s="19">
        <f t="shared" si="66"/>
        <v>-3.9614865344986927E-2</v>
      </c>
      <c r="W127" s="112">
        <f>出租!AP26-出租!AP28</f>
        <v>531.87000000000012</v>
      </c>
      <c r="X127" s="19">
        <f t="shared" si="67"/>
        <v>-8.7962876684245517E-3</v>
      </c>
      <c r="Y127" s="112">
        <f t="shared" si="68"/>
        <v>4930.05</v>
      </c>
      <c r="Z127" s="19">
        <f t="shared" si="69"/>
        <v>-6.9714123973959818E-2</v>
      </c>
      <c r="AA127" s="20"/>
      <c r="AB127" s="540">
        <f t="shared" si="70"/>
        <v>1258.8400000000001</v>
      </c>
      <c r="AC127" s="112">
        <v>636.88</v>
      </c>
      <c r="AD127" s="19"/>
      <c r="AE127" s="112">
        <v>621.96</v>
      </c>
      <c r="AF127" s="19"/>
      <c r="AG127" s="112">
        <v>607.91</v>
      </c>
      <c r="AH127" s="19"/>
      <c r="AI127" s="112">
        <v>583.66999999999996</v>
      </c>
      <c r="AJ127" s="19"/>
      <c r="AK127" s="112">
        <v>568.59</v>
      </c>
      <c r="AL127" s="19"/>
      <c r="AM127" s="112">
        <v>571.01</v>
      </c>
      <c r="AN127" s="19"/>
      <c r="AO127" s="112">
        <v>581.73</v>
      </c>
      <c r="AP127" s="19"/>
      <c r="AQ127" s="112">
        <v>572.54</v>
      </c>
      <c r="AR127" s="19"/>
      <c r="AS127" s="112">
        <v>555.21</v>
      </c>
      <c r="AT127" s="19"/>
      <c r="AU127" s="112">
        <v>562.91999999999996</v>
      </c>
      <c r="AV127" s="19"/>
      <c r="AW127" s="112">
        <v>536.59</v>
      </c>
      <c r="AX127" s="19"/>
      <c r="AY127" s="112">
        <v>536.74</v>
      </c>
      <c r="AZ127" s="19"/>
      <c r="BA127" s="112">
        <f t="shared" si="71"/>
        <v>6935.75</v>
      </c>
      <c r="BB127" s="19"/>
      <c r="BC127" s="23"/>
      <c r="BD127" s="27"/>
      <c r="BE127" s="27"/>
      <c r="BF127" s="27"/>
      <c r="BG127" s="27"/>
      <c r="BH127" s="27"/>
      <c r="BI127" s="27"/>
      <c r="BJ127" s="108"/>
      <c r="BK127" s="27"/>
      <c r="BL127" s="108"/>
      <c r="BM127" s="108"/>
      <c r="BN127" s="108"/>
      <c r="BO127" s="108"/>
      <c r="BP127" s="18"/>
    </row>
    <row r="128" spans="1:68" ht="28.8" customHeight="1">
      <c r="A128" s="598"/>
      <c r="B128" s="17" t="s">
        <v>656</v>
      </c>
      <c r="C128" s="112">
        <v>610.22086325599196</v>
      </c>
      <c r="D128" s="19">
        <f t="shared" si="73"/>
        <v>0.46287198890854087</v>
      </c>
      <c r="E128" s="112">
        <v>563.828673410855</v>
      </c>
      <c r="F128" s="19">
        <f t="shared" si="58"/>
        <v>0.79578237789420325</v>
      </c>
      <c r="G128" s="112">
        <v>561.46674803895303</v>
      </c>
      <c r="H128" s="19">
        <f t="shared" si="59"/>
        <v>0.49679041052019413</v>
      </c>
      <c r="I128" s="112">
        <f>网约车!AB26-网约车!AB28</f>
        <v>614.37700615271194</v>
      </c>
      <c r="J128" s="19">
        <f t="shared" si="60"/>
        <v>0.52305239196327613</v>
      </c>
      <c r="K128" s="112">
        <f>网约车!AD26-网约车!AD28</f>
        <v>689.82893494904511</v>
      </c>
      <c r="L128" s="19">
        <f t="shared" si="61"/>
        <v>0.74290370771439473</v>
      </c>
      <c r="M128" s="112">
        <f>网约车!AF26-网约车!AF28</f>
        <v>620.61598845894002</v>
      </c>
      <c r="N128" s="19">
        <f t="shared" si="62"/>
        <v>0.57931640023172903</v>
      </c>
      <c r="O128" s="112">
        <f>网约车!AH26-网约车!AH28</f>
        <v>701.01649309586605</v>
      </c>
      <c r="P128" s="19">
        <f t="shared" si="63"/>
        <v>0.66972503508898629</v>
      </c>
      <c r="Q128" s="112">
        <f>网约车!AJ26-网约车!AJ28</f>
        <v>694.13946891475086</v>
      </c>
      <c r="R128" s="19">
        <f t="shared" si="64"/>
        <v>0.69107123534874559</v>
      </c>
      <c r="S128" s="112">
        <f>网约车!AL26-网约车!AL28</f>
        <v>700.69083347912704</v>
      </c>
      <c r="T128" s="19">
        <f t="shared" si="65"/>
        <v>0.77006345142507482</v>
      </c>
      <c r="U128" s="112">
        <f>网约车!AN26-网约车!AN28</f>
        <v>756.57734342450999</v>
      </c>
      <c r="V128" s="19">
        <f t="shared" si="66"/>
        <v>0.74160007580329768</v>
      </c>
      <c r="W128" s="112">
        <f>网约车!AP26-网约车!AP28</f>
        <v>659.54866583562989</v>
      </c>
      <c r="X128" s="19">
        <f t="shared" si="67"/>
        <v>0.62192204648248128</v>
      </c>
      <c r="Y128" s="112">
        <f t="shared" si="68"/>
        <v>5756.185009756241</v>
      </c>
      <c r="Z128" s="19">
        <f t="shared" si="69"/>
        <v>0.63317395672239174</v>
      </c>
      <c r="AA128" s="20"/>
      <c r="AB128" s="540">
        <f t="shared" si="70"/>
        <v>731.11276616046689</v>
      </c>
      <c r="AC128" s="112">
        <v>417.13893483686297</v>
      </c>
      <c r="AD128" s="19"/>
      <c r="AE128" s="112">
        <v>313.97383132360397</v>
      </c>
      <c r="AF128" s="19"/>
      <c r="AG128" s="112">
        <v>375.11380624346799</v>
      </c>
      <c r="AH128" s="19"/>
      <c r="AI128" s="112">
        <v>403.38533946344103</v>
      </c>
      <c r="AJ128" s="19"/>
      <c r="AK128" s="112">
        <v>395.79291265245598</v>
      </c>
      <c r="AL128" s="19"/>
      <c r="AM128" s="112">
        <v>392.96494886514103</v>
      </c>
      <c r="AN128" s="19"/>
      <c r="AO128" s="112">
        <v>419.83948156979397</v>
      </c>
      <c r="AP128" s="19"/>
      <c r="AQ128" s="112">
        <v>410.47322809650899</v>
      </c>
      <c r="AR128" s="19"/>
      <c r="AS128" s="112">
        <v>395.85633662736899</v>
      </c>
      <c r="AT128" s="19"/>
      <c r="AU128" s="112">
        <v>434.415084114845</v>
      </c>
      <c r="AV128" s="19"/>
      <c r="AW128" s="112">
        <v>406.64634115185498</v>
      </c>
      <c r="AX128" s="19"/>
      <c r="AY128" s="112">
        <v>400.87203804387099</v>
      </c>
      <c r="AZ128" s="19"/>
      <c r="BA128" s="112">
        <f t="shared" si="71"/>
        <v>4766.4722829892153</v>
      </c>
      <c r="BB128" s="19"/>
      <c r="BC128" s="23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18"/>
    </row>
    <row r="129" spans="1:68" s="13" customFormat="1" ht="28.8" customHeight="1">
      <c r="A129" s="716" t="s">
        <v>98</v>
      </c>
      <c r="B129" s="17" t="s">
        <v>692</v>
      </c>
      <c r="C129" s="112">
        <f>C130+C131+C132+C133</f>
        <v>2799.4080645713143</v>
      </c>
      <c r="D129" s="19">
        <f t="shared" si="73"/>
        <v>7.7292391172536501E-2</v>
      </c>
      <c r="E129" s="112">
        <f>E130+E131+E132+E133</f>
        <v>2579.6445653590877</v>
      </c>
      <c r="F129" s="19">
        <f t="shared" si="58"/>
        <v>4.3006139723452019E-2</v>
      </c>
      <c r="G129" s="112">
        <f>G130+G131+G132+G133</f>
        <v>2691.4455458808038</v>
      </c>
      <c r="H129" s="19">
        <f t="shared" si="59"/>
        <v>1.5011591357945164E-2</v>
      </c>
      <c r="I129" s="112">
        <f>I130+I131+I132+I133</f>
        <v>2795.0498428503179</v>
      </c>
      <c r="J129" s="19">
        <f t="shared" si="60"/>
        <v>-1.3228559016822405E-3</v>
      </c>
      <c r="K129" s="112">
        <f>K130+K131+K132+K133</f>
        <v>2781.4623194449919</v>
      </c>
      <c r="L129" s="19">
        <f t="shared" si="61"/>
        <v>-2.3924748024253484E-2</v>
      </c>
      <c r="M129" s="112">
        <f>M130+M131+M132+M133</f>
        <v>2874.0344976208949</v>
      </c>
      <c r="N129" s="19">
        <f t="shared" si="62"/>
        <v>-7.624548028686895E-2</v>
      </c>
      <c r="O129" s="112">
        <f>O130+O131+O132+O133</f>
        <v>2593.997102942486</v>
      </c>
      <c r="P129" s="19">
        <f t="shared" si="63"/>
        <v>-0.11675075487292108</v>
      </c>
      <c r="Q129" s="112">
        <f>Q130+Q131+Q132+Q133</f>
        <v>2549.5634889438861</v>
      </c>
      <c r="R129" s="19">
        <f t="shared" si="64"/>
        <v>-0.12312872397982799</v>
      </c>
      <c r="S129" s="112">
        <f>S130+S131+S132+S133</f>
        <v>2580.5228287880786</v>
      </c>
      <c r="T129" s="19">
        <f t="shared" si="65"/>
        <v>-0.112085719887699</v>
      </c>
      <c r="U129" s="112">
        <f>U130+U131+U132+U133</f>
        <v>2590.6398458612975</v>
      </c>
      <c r="V129" s="19">
        <f t="shared" si="66"/>
        <v>-0.15209103180246986</v>
      </c>
      <c r="W129" s="112">
        <f>W130+W131+W132+W133</f>
        <v>2817.938269267398</v>
      </c>
      <c r="X129" s="19">
        <f t="shared" si="67"/>
        <v>-0.14031585830087101</v>
      </c>
      <c r="Y129" s="112">
        <f t="shared" si="68"/>
        <v>24245.128256401858</v>
      </c>
      <c r="Z129" s="19">
        <f t="shared" si="69"/>
        <v>-3.918221538657829E-2</v>
      </c>
      <c r="AA129" s="20"/>
      <c r="AB129" s="540">
        <f t="shared" si="70"/>
        <v>5071.8376181999138</v>
      </c>
      <c r="AC129" s="540">
        <f>AC130+AC131+AC132+AC133</f>
        <v>2598.5592096537584</v>
      </c>
      <c r="AD129" s="20"/>
      <c r="AE129" s="540">
        <f>AE130+AE131+AE132+AE133</f>
        <v>2473.2784085461549</v>
      </c>
      <c r="AF129" s="20"/>
      <c r="AG129" s="540">
        <f>AG130+AG131+AG132+AG133</f>
        <v>2651.6402066699766</v>
      </c>
      <c r="AH129" s="20"/>
      <c r="AI129" s="540">
        <f>AI130+AI131+AI132+AI133</f>
        <v>2798.7521887004864</v>
      </c>
      <c r="AJ129" s="20"/>
      <c r="AK129" s="540">
        <f>AK130+AK131+AK132+AK133</f>
        <v>2849.6392197372356</v>
      </c>
      <c r="AL129" s="20"/>
      <c r="AM129" s="540">
        <f>AM130+AM131+AM132+AM133</f>
        <v>3111.2535162625422</v>
      </c>
      <c r="AN129" s="20"/>
      <c r="AO129" s="540">
        <f>AO130+AO131+AO132+AO133</f>
        <v>2936.8800678332541</v>
      </c>
      <c r="AP129" s="20"/>
      <c r="AQ129" s="540">
        <f>AQ130+AQ131+AQ132+AQ133</f>
        <v>2907.5687146641517</v>
      </c>
      <c r="AR129" s="20"/>
      <c r="AS129" s="540">
        <f>AS130+AS131+AS132+AS133</f>
        <v>2906.2747233457053</v>
      </c>
      <c r="AT129" s="20"/>
      <c r="AU129" s="540">
        <f>AU130+AU131+AU132+AU133</f>
        <v>3055.327804078348</v>
      </c>
      <c r="AV129" s="20"/>
      <c r="AW129" s="540">
        <f>AW130+AW131+AW132+AW133</f>
        <v>3277.8762950051205</v>
      </c>
      <c r="AX129" s="20"/>
      <c r="AY129" s="540">
        <f>AY130+AY131+AY132+AY133</f>
        <v>3103.0238842176936</v>
      </c>
      <c r="AZ129" s="20"/>
      <c r="BA129" s="540">
        <f t="shared" si="71"/>
        <v>34670.074238714427</v>
      </c>
      <c r="BB129" s="20"/>
      <c r="BC129" s="22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</row>
    <row r="130" spans="1:68" ht="28.8" customHeight="1">
      <c r="A130" s="597"/>
      <c r="B130" s="17" t="s">
        <v>653</v>
      </c>
      <c r="C130" s="112">
        <v>2279.1988000000001</v>
      </c>
      <c r="D130" s="19">
        <f t="shared" si="73"/>
        <v>0.14736245436624196</v>
      </c>
      <c r="E130" s="112">
        <v>2077.1293999999998</v>
      </c>
      <c r="F130" s="19">
        <f t="shared" si="58"/>
        <v>0.11447768162735139</v>
      </c>
      <c r="G130" s="112">
        <v>2185.5626000000002</v>
      </c>
      <c r="H130" s="19">
        <f t="shared" si="59"/>
        <v>6.4329588230931378E-2</v>
      </c>
      <c r="I130" s="112">
        <f>中口径明细!AB130</f>
        <v>2269.1795999999999</v>
      </c>
      <c r="J130" s="19">
        <f t="shared" si="60"/>
        <v>6.1691562353628271E-2</v>
      </c>
      <c r="K130" s="112">
        <f>中口径明细!AD130</f>
        <v>2229.5816</v>
      </c>
      <c r="L130" s="19">
        <f t="shared" si="61"/>
        <v>1.1299835821174442E-2</v>
      </c>
      <c r="M130" s="112">
        <f>中口径明细!AF130</f>
        <v>2324.3009999999999</v>
      </c>
      <c r="N130" s="19">
        <f t="shared" si="62"/>
        <v>-7.2079468895772325E-2</v>
      </c>
      <c r="O130" s="112">
        <f>中口径明细!AH130</f>
        <v>2217.5578</v>
      </c>
      <c r="P130" s="19">
        <f t="shared" si="63"/>
        <v>-5.6592428346499579E-2</v>
      </c>
      <c r="Q130" s="112">
        <f>中口径明细!AJ130</f>
        <v>2185.8589000000002</v>
      </c>
      <c r="R130" s="19">
        <f t="shared" si="64"/>
        <v>-7.0095778660000607E-2</v>
      </c>
      <c r="S130" s="112">
        <f>中口径明细!AL130</f>
        <v>2215.5949999999998</v>
      </c>
      <c r="T130" s="19">
        <f t="shared" si="65"/>
        <v>-5.1390914696961887E-2</v>
      </c>
      <c r="U130" s="112">
        <f>中口径明细!AN130</f>
        <v>2222.7273</v>
      </c>
      <c r="V130" s="19">
        <f t="shared" si="66"/>
        <v>-8.7326996861875616E-2</v>
      </c>
      <c r="W130" s="112">
        <f>中口径明细!AP130</f>
        <v>2449.5953</v>
      </c>
      <c r="X130" s="19">
        <f t="shared" si="67"/>
        <v>-9.6851938958931183E-2</v>
      </c>
      <c r="Y130" s="112">
        <f t="shared" si="68"/>
        <v>19983.9647</v>
      </c>
      <c r="Z130" s="19">
        <f t="shared" si="69"/>
        <v>9.9348268963646014E-3</v>
      </c>
      <c r="AA130" s="20"/>
      <c r="AB130" s="540">
        <f t="shared" si="70"/>
        <v>3850.2374</v>
      </c>
      <c r="AC130" s="112">
        <v>1986.4680000000001</v>
      </c>
      <c r="AD130" s="19"/>
      <c r="AE130" s="112">
        <v>1863.7693999999999</v>
      </c>
      <c r="AF130" s="19"/>
      <c r="AG130" s="112">
        <v>2053.4641000000001</v>
      </c>
      <c r="AH130" s="19"/>
      <c r="AI130" s="112">
        <v>2137.3247000000001</v>
      </c>
      <c r="AJ130" s="19"/>
      <c r="AK130" s="112">
        <v>2204.6691999999998</v>
      </c>
      <c r="AL130" s="19"/>
      <c r="AM130" s="112">
        <v>2504.8492000000001</v>
      </c>
      <c r="AN130" s="19"/>
      <c r="AO130" s="112">
        <v>2350.5830000000001</v>
      </c>
      <c r="AP130" s="19"/>
      <c r="AQ130" s="112">
        <v>2350.6280000000002</v>
      </c>
      <c r="AR130" s="19"/>
      <c r="AS130" s="112">
        <v>2335.6248999999998</v>
      </c>
      <c r="AT130" s="19"/>
      <c r="AU130" s="112">
        <v>2435.4038</v>
      </c>
      <c r="AV130" s="19"/>
      <c r="AW130" s="112">
        <v>2712.2854000000002</v>
      </c>
      <c r="AX130" s="19"/>
      <c r="AY130" s="112">
        <v>2533.2784999999999</v>
      </c>
      <c r="AZ130" s="19"/>
      <c r="BA130" s="112">
        <f t="shared" si="71"/>
        <v>27468.3482</v>
      </c>
      <c r="BB130" s="19"/>
      <c r="BC130" s="23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18"/>
    </row>
    <row r="131" spans="1:68" ht="28.8" customHeight="1">
      <c r="A131" s="597"/>
      <c r="B131" s="17" t="s">
        <v>693</v>
      </c>
      <c r="C131" s="112">
        <v>251.49</v>
      </c>
      <c r="D131" s="19">
        <f t="shared" si="73"/>
        <v>-0.19572100163100836</v>
      </c>
      <c r="E131" s="112">
        <v>218</v>
      </c>
      <c r="F131" s="19">
        <f t="shared" ref="F131:F162" si="74">E131/AE131-1</f>
        <v>-0.35227002614689806</v>
      </c>
      <c r="G131" s="112">
        <f>公交!Z30-公交!Z32</f>
        <v>203.6099999999999</v>
      </c>
      <c r="H131" s="19">
        <f t="shared" ref="H131:H162" si="75">G131/AG131-1</f>
        <v>-0.34886472657499235</v>
      </c>
      <c r="I131" s="112">
        <f>公交!AB30-公交!AB32</f>
        <v>226.66000000000008</v>
      </c>
      <c r="J131" s="19">
        <f t="shared" ref="J131:J162" si="76">I131/AI131-1</f>
        <v>-0.3853288135593218</v>
      </c>
      <c r="K131" s="112">
        <f>公交!AD30-公交!AD32</f>
        <v>232.5</v>
      </c>
      <c r="L131" s="19">
        <f t="shared" ref="L131:L162" si="77">K131/AK131-1</f>
        <v>-0.32231549492829659</v>
      </c>
      <c r="M131" s="112">
        <f>公交!AF30-公交!AF32</f>
        <v>227.3900000000001</v>
      </c>
      <c r="N131" s="19">
        <f t="shared" ref="N131:N162" si="78">M131/AM131-1</f>
        <v>-0.29199489367001874</v>
      </c>
      <c r="O131" s="112">
        <f>公交!AH30-公交!AH32</f>
        <v>209.80999999999995</v>
      </c>
      <c r="P131" s="19">
        <f t="shared" ref="P131:P162" si="79">O131/AO131-1</f>
        <v>-0.32058547326835285</v>
      </c>
      <c r="Q131" s="112">
        <f>公交!AJ30-公交!AJ32</f>
        <v>199.41000000000008</v>
      </c>
      <c r="R131" s="19">
        <f t="shared" ref="R131:R162" si="80">Q131/AQ131-1</f>
        <v>-0.29479789227994446</v>
      </c>
      <c r="S131" s="112">
        <f>公交!AL30-公交!AL32</f>
        <v>199.21000000000004</v>
      </c>
      <c r="T131" s="19">
        <f t="shared" ref="T131:T162" si="81">S131/AS131-1</f>
        <v>-0.29247762466259397</v>
      </c>
      <c r="U131" s="112">
        <f>公交!AN30-公交!AN32</f>
        <v>200.54999999999995</v>
      </c>
      <c r="V131" s="19">
        <f t="shared" ref="V131:V162" si="82">U131/AU131-1</f>
        <v>-0.37680618998788118</v>
      </c>
      <c r="W131" s="112">
        <f>公交!AP30-公交!AP32</f>
        <v>192.16999999999985</v>
      </c>
      <c r="X131" s="19">
        <f t="shared" ref="X131:X162" si="83">W131/AW131-1</f>
        <v>-0.33768740306737943</v>
      </c>
      <c r="Y131" s="112">
        <f t="shared" ref="Y131:Y162" si="84">E131+C131+G131+I131+K131+M131+O131+Q131+S131</f>
        <v>1968.0800000000002</v>
      </c>
      <c r="Z131" s="19">
        <f t="shared" ref="Z131:Z162" si="85">Y131/SUM(AC131,AE131,AG131,AI131,AK131,AM131,AO131,AQ131,AS131)-1</f>
        <v>-0.31380117081402603</v>
      </c>
      <c r="AA131" s="20"/>
      <c r="AB131" s="540">
        <f t="shared" ref="AB131:AB162" si="86">AC131+AE131</f>
        <v>649.25</v>
      </c>
      <c r="AC131" s="112">
        <v>312.69</v>
      </c>
      <c r="AD131" s="19"/>
      <c r="AE131" s="112">
        <v>336.56</v>
      </c>
      <c r="AF131" s="19"/>
      <c r="AG131" s="112">
        <v>312.7</v>
      </c>
      <c r="AH131" s="19"/>
      <c r="AI131" s="112">
        <v>368.75</v>
      </c>
      <c r="AJ131" s="19"/>
      <c r="AK131" s="112">
        <v>343.08</v>
      </c>
      <c r="AL131" s="19"/>
      <c r="AM131" s="112">
        <v>321.17</v>
      </c>
      <c r="AN131" s="19"/>
      <c r="AO131" s="112">
        <v>308.81</v>
      </c>
      <c r="AP131" s="19"/>
      <c r="AQ131" s="112">
        <v>282.77</v>
      </c>
      <c r="AR131" s="19"/>
      <c r="AS131" s="112">
        <v>281.56</v>
      </c>
      <c r="AT131" s="19"/>
      <c r="AU131" s="112">
        <v>321.81</v>
      </c>
      <c r="AV131" s="19"/>
      <c r="AW131" s="112">
        <v>290.14999999999998</v>
      </c>
      <c r="AX131" s="19"/>
      <c r="AY131" s="112">
        <v>276.64</v>
      </c>
      <c r="AZ131" s="19"/>
      <c r="BA131" s="112">
        <f t="shared" ref="BA131:BA162" si="87">AC131+AE131+AG131+AI131+AK131+AM131+AO131+AQ131+AS131+AU131+AW131+AY131</f>
        <v>3756.69</v>
      </c>
      <c r="BB131" s="19"/>
      <c r="BC131" s="23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18"/>
    </row>
    <row r="132" spans="1:68" ht="28.8" customHeight="1">
      <c r="A132" s="597"/>
      <c r="B132" s="17" t="s">
        <v>655</v>
      </c>
      <c r="C132" s="112">
        <v>212.95</v>
      </c>
      <c r="D132" s="19">
        <f t="shared" si="73"/>
        <v>2.3109445565484776E-2</v>
      </c>
      <c r="E132" s="112">
        <v>187.54</v>
      </c>
      <c r="F132" s="19">
        <f t="shared" si="74"/>
        <v>-5.8534136546184778E-2</v>
      </c>
      <c r="G132" s="112">
        <f>出租!Z30-出租!Z32</f>
        <v>198.21999999999997</v>
      </c>
      <c r="H132" s="19">
        <f t="shared" si="75"/>
        <v>2.2753703797337987E-3</v>
      </c>
      <c r="I132" s="112">
        <f>出租!AB30-出租!AB32</f>
        <v>192.24</v>
      </c>
      <c r="J132" s="19">
        <f t="shared" si="76"/>
        <v>-3.0950700675471232E-2</v>
      </c>
      <c r="K132" s="112">
        <f>出租!AD30-出租!AD32</f>
        <v>199.12</v>
      </c>
      <c r="L132" s="19">
        <f t="shared" si="77"/>
        <v>-4.0524261552546625E-2</v>
      </c>
      <c r="M132" s="112">
        <f>出租!AF30-出租!AF32</f>
        <v>191.64999999999998</v>
      </c>
      <c r="N132" s="19">
        <f t="shared" si="78"/>
        <v>-1.1144935761828734E-2</v>
      </c>
      <c r="O132" s="112">
        <f>出租!AH30-出租!AH32</f>
        <v>86.170000000000016</v>
      </c>
      <c r="P132" s="19">
        <f t="shared" si="79"/>
        <v>-0.54245207879785484</v>
      </c>
      <c r="Q132" s="112">
        <f>出租!AJ30-出租!AJ32</f>
        <v>85.190000000000055</v>
      </c>
      <c r="R132" s="19">
        <f t="shared" si="80"/>
        <v>-0.54760766820668016</v>
      </c>
      <c r="S132" s="112">
        <f>出租!AL30-出租!AL32</f>
        <v>86.999999999999943</v>
      </c>
      <c r="T132" s="19">
        <f t="shared" si="81"/>
        <v>-0.54685139851033937</v>
      </c>
      <c r="U132" s="112">
        <f>出租!AN30-出租!AN32</f>
        <v>85.480000000000018</v>
      </c>
      <c r="V132" s="19">
        <f t="shared" si="82"/>
        <v>-0.57051700748630851</v>
      </c>
      <c r="W132" s="112">
        <f>出租!AP30-出租!AP32</f>
        <v>94.950000000000045</v>
      </c>
      <c r="X132" s="19">
        <f t="shared" si="83"/>
        <v>-0.49191994863013677</v>
      </c>
      <c r="Y132" s="112">
        <f t="shared" si="84"/>
        <v>1440.0800000000002</v>
      </c>
      <c r="Z132" s="19">
        <f t="shared" si="85"/>
        <v>-0.1879828132576995</v>
      </c>
      <c r="AA132" s="20"/>
      <c r="AB132" s="540">
        <f t="shared" si="86"/>
        <v>407.34</v>
      </c>
      <c r="AC132" s="112">
        <v>208.14</v>
      </c>
      <c r="AD132" s="19"/>
      <c r="AE132" s="112">
        <v>199.2</v>
      </c>
      <c r="AF132" s="19"/>
      <c r="AG132" s="112">
        <v>197.77</v>
      </c>
      <c r="AH132" s="19"/>
      <c r="AI132" s="112">
        <v>198.38</v>
      </c>
      <c r="AJ132" s="19"/>
      <c r="AK132" s="112">
        <v>207.53</v>
      </c>
      <c r="AL132" s="19"/>
      <c r="AM132" s="112">
        <v>193.81</v>
      </c>
      <c r="AN132" s="19"/>
      <c r="AO132" s="112">
        <v>188.33</v>
      </c>
      <c r="AP132" s="19"/>
      <c r="AQ132" s="112">
        <v>188.31</v>
      </c>
      <c r="AR132" s="19"/>
      <c r="AS132" s="112">
        <v>191.99</v>
      </c>
      <c r="AT132" s="19"/>
      <c r="AU132" s="112">
        <v>199.03</v>
      </c>
      <c r="AV132" s="19"/>
      <c r="AW132" s="112">
        <v>186.88</v>
      </c>
      <c r="AX132" s="19"/>
      <c r="AY132" s="112">
        <v>199.21</v>
      </c>
      <c r="AZ132" s="19"/>
      <c r="BA132" s="112">
        <f t="shared" si="87"/>
        <v>2358.58</v>
      </c>
      <c r="BB132" s="19"/>
      <c r="BC132" s="23"/>
      <c r="BD132" s="27"/>
      <c r="BE132" s="27"/>
      <c r="BF132" s="27"/>
      <c r="BG132" s="27"/>
      <c r="BH132" s="27"/>
      <c r="BI132" s="27"/>
      <c r="BJ132" s="108"/>
      <c r="BK132" s="27"/>
      <c r="BL132" s="108"/>
      <c r="BM132" s="108"/>
      <c r="BN132" s="108"/>
      <c r="BO132" s="108"/>
      <c r="BP132" s="18"/>
    </row>
    <row r="133" spans="1:68" ht="28.8" customHeight="1">
      <c r="A133" s="598"/>
      <c r="B133" s="17" t="s">
        <v>656</v>
      </c>
      <c r="C133" s="112">
        <v>55.769264571314501</v>
      </c>
      <c r="D133" s="19">
        <f t="shared" si="73"/>
        <v>-0.38890504757825639</v>
      </c>
      <c r="E133" s="112">
        <v>96.975165359088095</v>
      </c>
      <c r="F133" s="19">
        <f t="shared" si="74"/>
        <v>0.31493517364911283</v>
      </c>
      <c r="G133" s="112">
        <v>104.052945880804</v>
      </c>
      <c r="H133" s="19">
        <f t="shared" si="75"/>
        <v>0.18638199586646853</v>
      </c>
      <c r="I133" s="112">
        <f>网约车!AB30-网约车!AB32</f>
        <v>106.97024285031802</v>
      </c>
      <c r="J133" s="19">
        <f t="shared" si="76"/>
        <v>0.13439121576274493</v>
      </c>
      <c r="K133" s="112">
        <f>网约车!AD30-网约车!AD32</f>
        <v>120.26071944499201</v>
      </c>
      <c r="L133" s="19">
        <f t="shared" si="77"/>
        <v>0.27448807005214682</v>
      </c>
      <c r="M133" s="112">
        <f>网约车!AF30-网约车!AF32</f>
        <v>130.69349762089502</v>
      </c>
      <c r="N133" s="19">
        <f t="shared" si="78"/>
        <v>0.42952666165513587</v>
      </c>
      <c r="O133" s="112">
        <f>网约车!AH30-网约车!AH32</f>
        <v>80.459302942485991</v>
      </c>
      <c r="P133" s="19">
        <f t="shared" si="79"/>
        <v>-9.7555528710690731E-2</v>
      </c>
      <c r="Q133" s="112">
        <f>网约车!AJ30-网约车!AJ32</f>
        <v>79.104588943886</v>
      </c>
      <c r="R133" s="19">
        <f t="shared" si="80"/>
        <v>-7.8687042691090059E-2</v>
      </c>
      <c r="S133" s="112">
        <f>网约车!AL30-网约车!AL32</f>
        <v>78.717828788079004</v>
      </c>
      <c r="T133" s="19">
        <f t="shared" si="81"/>
        <v>-0.18931027806488276</v>
      </c>
      <c r="U133" s="112">
        <f>网约车!AN30-网约车!AN32</f>
        <v>81.882545861297984</v>
      </c>
      <c r="V133" s="19">
        <f t="shared" si="82"/>
        <v>-0.17360479501260628</v>
      </c>
      <c r="W133" s="112">
        <f>网约车!AP30-网约车!AP32</f>
        <v>81.222969267398014</v>
      </c>
      <c r="X133" s="19">
        <f t="shared" si="83"/>
        <v>-8.2857402663983448E-2</v>
      </c>
      <c r="Y133" s="112">
        <f t="shared" si="84"/>
        <v>853.00355640186274</v>
      </c>
      <c r="Z133" s="19">
        <f t="shared" si="85"/>
        <v>5.9742650911222661E-2</v>
      </c>
      <c r="AA133" s="20"/>
      <c r="AB133" s="540">
        <f t="shared" si="86"/>
        <v>165.01021819991371</v>
      </c>
      <c r="AC133" s="112">
        <v>91.261209653758797</v>
      </c>
      <c r="AD133" s="19"/>
      <c r="AE133" s="112">
        <v>73.749008546154897</v>
      </c>
      <c r="AF133" s="19"/>
      <c r="AG133" s="112">
        <v>87.706106669976407</v>
      </c>
      <c r="AH133" s="19"/>
      <c r="AI133" s="112">
        <v>94.297488700485999</v>
      </c>
      <c r="AJ133" s="19"/>
      <c r="AK133" s="112">
        <v>94.360019737235703</v>
      </c>
      <c r="AL133" s="19"/>
      <c r="AM133" s="112">
        <v>91.424316262542007</v>
      </c>
      <c r="AN133" s="19"/>
      <c r="AO133" s="112">
        <v>89.157067833254004</v>
      </c>
      <c r="AP133" s="19"/>
      <c r="AQ133" s="112">
        <v>85.860714664151601</v>
      </c>
      <c r="AR133" s="19"/>
      <c r="AS133" s="112">
        <v>97.099823345705502</v>
      </c>
      <c r="AT133" s="19"/>
      <c r="AU133" s="112">
        <v>99.084004078347803</v>
      </c>
      <c r="AV133" s="19"/>
      <c r="AW133" s="112">
        <v>88.560895005120003</v>
      </c>
      <c r="AX133" s="19"/>
      <c r="AY133" s="112">
        <v>93.895384217694001</v>
      </c>
      <c r="AZ133" s="19"/>
      <c r="BA133" s="112">
        <f t="shared" si="87"/>
        <v>1086.4560387144268</v>
      </c>
      <c r="BB133" s="19"/>
      <c r="BC133" s="23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18"/>
    </row>
    <row r="134" spans="1:68" s="13" customFormat="1" ht="28.8" customHeight="1">
      <c r="A134" s="716" t="s">
        <v>99</v>
      </c>
      <c r="B134" s="17" t="s">
        <v>692</v>
      </c>
      <c r="C134" s="112">
        <f>C135+C136+C137+C138</f>
        <v>4491.9482405851231</v>
      </c>
      <c r="D134" s="19">
        <f t="shared" si="73"/>
        <v>-2.2443078553323947E-2</v>
      </c>
      <c r="E134" s="112">
        <f>E135+E136+E137+E138</f>
        <v>4306.1099305152866</v>
      </c>
      <c r="F134" s="19">
        <f t="shared" si="74"/>
        <v>-5.9525142170905654E-2</v>
      </c>
      <c r="G134" s="112">
        <f>G135+G136+G137+G138</f>
        <v>4692.3147799647186</v>
      </c>
      <c r="H134" s="19">
        <f t="shared" si="75"/>
        <v>-1.3949888213895756E-2</v>
      </c>
      <c r="I134" s="112">
        <f>I135+I136+I137+I138</f>
        <v>4988.9793965361469</v>
      </c>
      <c r="J134" s="19">
        <f t="shared" si="76"/>
        <v>-1.5104581331896294E-2</v>
      </c>
      <c r="K134" s="112">
        <f>K135+K136+K137+K138</f>
        <v>4242.1660699649829</v>
      </c>
      <c r="L134" s="19">
        <f t="shared" si="77"/>
        <v>-0.17307788661349954</v>
      </c>
      <c r="M134" s="112">
        <f>M135+M136+M137+M138</f>
        <v>4177.5319634419093</v>
      </c>
      <c r="N134" s="19">
        <f t="shared" si="78"/>
        <v>-0.11370155088567269</v>
      </c>
      <c r="O134" s="112">
        <f>O135+O136+O137+O138</f>
        <v>4306.9241862266636</v>
      </c>
      <c r="P134" s="19">
        <f t="shared" si="79"/>
        <v>-0.12432641959668067</v>
      </c>
      <c r="Q134" s="112">
        <f>Q135+Q136+Q137+Q138</f>
        <v>4297.6512783625385</v>
      </c>
      <c r="R134" s="19">
        <f t="shared" si="80"/>
        <v>-0.13591287333625379</v>
      </c>
      <c r="S134" s="112">
        <f>S135+S136+S137+S138</f>
        <v>4504.158702215198</v>
      </c>
      <c r="T134" s="19">
        <f t="shared" si="81"/>
        <v>-6.4631914799821999E-2</v>
      </c>
      <c r="U134" s="112">
        <f>U135+U136+U137+U138</f>
        <v>4509.960855752227</v>
      </c>
      <c r="V134" s="19">
        <f t="shared" si="82"/>
        <v>-0.21873144747641238</v>
      </c>
      <c r="W134" s="112">
        <f>W135+W136+W137+W138</f>
        <v>4250.9956621014417</v>
      </c>
      <c r="X134" s="19">
        <f t="shared" si="83"/>
        <v>-0.17016583022045795</v>
      </c>
      <c r="Y134" s="112">
        <f t="shared" si="84"/>
        <v>40007.784547812567</v>
      </c>
      <c r="Z134" s="19">
        <f t="shared" si="85"/>
        <v>-8.131309159185629E-2</v>
      </c>
      <c r="AA134" s="20"/>
      <c r="AB134" s="540">
        <f t="shared" si="86"/>
        <v>9173.7309113662777</v>
      </c>
      <c r="AC134" s="540">
        <f>AC135+AC136+AC137+AC138</f>
        <v>4595.0758897369751</v>
      </c>
      <c r="AD134" s="20"/>
      <c r="AE134" s="540">
        <f>AE135+AE136+AE137+AE138</f>
        <v>4578.6550216293017</v>
      </c>
      <c r="AF134" s="20"/>
      <c r="AG134" s="540">
        <f>AG135+AG136+AG137+AG138</f>
        <v>4758.6980863124572</v>
      </c>
      <c r="AH134" s="20"/>
      <c r="AI134" s="540">
        <f>AI135+AI136+AI137+AI138</f>
        <v>5065.4915252655519</v>
      </c>
      <c r="AJ134" s="20"/>
      <c r="AK134" s="540">
        <f>AK135+AK136+AK137+AK138</f>
        <v>5130.0672715015535</v>
      </c>
      <c r="AL134" s="20"/>
      <c r="AM134" s="540">
        <f>AM135+AM136+AM137+AM138</f>
        <v>4713.4596338473702</v>
      </c>
      <c r="AN134" s="20"/>
      <c r="AO134" s="540">
        <f>AO135+AO136+AO137+AO138</f>
        <v>4918.4128453926551</v>
      </c>
      <c r="AP134" s="20"/>
      <c r="AQ134" s="540">
        <f>AQ135+AQ136+AQ137+AQ138</f>
        <v>4973.6318777897277</v>
      </c>
      <c r="AR134" s="20"/>
      <c r="AS134" s="540">
        <f>AS135+AS136+AS137+AS138</f>
        <v>4815.3863419995387</v>
      </c>
      <c r="AT134" s="20"/>
      <c r="AU134" s="540">
        <f>AU135+AU136+AU137+AU138</f>
        <v>5772.6128117975986</v>
      </c>
      <c r="AV134" s="20"/>
      <c r="AW134" s="540">
        <f>AW135+AW136+AW137+AW138</f>
        <v>5122.7050137388087</v>
      </c>
      <c r="AX134" s="20"/>
      <c r="AY134" s="540">
        <f>AY135+AY136+AY137+AY138</f>
        <v>4483.0758129650758</v>
      </c>
      <c r="AZ134" s="20"/>
      <c r="BA134" s="540">
        <f t="shared" si="87"/>
        <v>58927.272131976613</v>
      </c>
      <c r="BB134" s="20"/>
      <c r="BC134" s="22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</row>
    <row r="135" spans="1:68" ht="28.8" customHeight="1">
      <c r="A135" s="597"/>
      <c r="B135" s="17" t="s">
        <v>653</v>
      </c>
      <c r="C135" s="112">
        <v>4097.1010999999999</v>
      </c>
      <c r="D135" s="19">
        <f t="shared" si="73"/>
        <v>-2.819078518467999E-2</v>
      </c>
      <c r="E135" s="112">
        <v>3949.0979000000002</v>
      </c>
      <c r="F135" s="19">
        <f t="shared" si="74"/>
        <v>-7.2058629778265604E-2</v>
      </c>
      <c r="G135" s="112">
        <v>4255.7056000000002</v>
      </c>
      <c r="H135" s="19">
        <f t="shared" si="75"/>
        <v>-2.852736360451491E-2</v>
      </c>
      <c r="I135" s="112">
        <f>中口径明细!AB135</f>
        <v>4557.0771999999997</v>
      </c>
      <c r="J135" s="19">
        <f t="shared" si="76"/>
        <v>-3.7394753140401638E-2</v>
      </c>
      <c r="K135" s="112">
        <f>中口径明细!AD135</f>
        <v>3809.8094999999998</v>
      </c>
      <c r="L135" s="19">
        <f t="shared" si="77"/>
        <v>-0.20312199783163043</v>
      </c>
      <c r="M135" s="112">
        <f>中口径明细!AF135</f>
        <v>3762.2446</v>
      </c>
      <c r="N135" s="19">
        <f t="shared" si="78"/>
        <v>-0.13503487718650142</v>
      </c>
      <c r="O135" s="112">
        <f>中口径明细!AH135</f>
        <v>3863.2013999999999</v>
      </c>
      <c r="P135" s="19">
        <f t="shared" si="79"/>
        <v>-0.14706622304647343</v>
      </c>
      <c r="Q135" s="112">
        <f>中口径明细!AJ135</f>
        <v>3833.8786</v>
      </c>
      <c r="R135" s="19">
        <f t="shared" si="80"/>
        <v>-0.16663845957914214</v>
      </c>
      <c r="S135" s="112">
        <f>中口径明细!AL135</f>
        <v>4060.2669999999998</v>
      </c>
      <c r="T135" s="19">
        <f t="shared" si="81"/>
        <v>-8.6912910960275758E-2</v>
      </c>
      <c r="U135" s="112">
        <f>中口径明细!AN135</f>
        <v>3956.2874409999999</v>
      </c>
      <c r="V135" s="19">
        <f t="shared" si="82"/>
        <v>-0.26487076127563303</v>
      </c>
      <c r="W135" s="112">
        <f>中口径明细!AP135</f>
        <v>3699.5320919999999</v>
      </c>
      <c r="X135" s="19">
        <f t="shared" si="83"/>
        <v>-0.22092558418176134</v>
      </c>
      <c r="Y135" s="112">
        <f t="shared" si="84"/>
        <v>36188.382899999997</v>
      </c>
      <c r="Z135" s="19">
        <f t="shared" si="85"/>
        <v>-0.10188177998496584</v>
      </c>
      <c r="AA135" s="20"/>
      <c r="AB135" s="540">
        <f t="shared" si="86"/>
        <v>8471.7144000000008</v>
      </c>
      <c r="AC135" s="112">
        <v>4215.9521000000004</v>
      </c>
      <c r="AD135" s="19"/>
      <c r="AE135" s="112">
        <v>4255.7623000000003</v>
      </c>
      <c r="AF135" s="19"/>
      <c r="AG135" s="112">
        <v>4380.6746999999996</v>
      </c>
      <c r="AH135" s="19"/>
      <c r="AI135" s="112">
        <v>4734.1080000000002</v>
      </c>
      <c r="AJ135" s="19"/>
      <c r="AK135" s="112">
        <v>4780.9193999999998</v>
      </c>
      <c r="AL135" s="19"/>
      <c r="AM135" s="112">
        <v>4349.5910999999996</v>
      </c>
      <c r="AN135" s="19"/>
      <c r="AO135" s="112">
        <v>4529.3099000000002</v>
      </c>
      <c r="AP135" s="19"/>
      <c r="AQ135" s="112">
        <v>4600.4985999999999</v>
      </c>
      <c r="AR135" s="19"/>
      <c r="AS135" s="112">
        <v>4446.7466999999997</v>
      </c>
      <c r="AT135" s="19"/>
      <c r="AU135" s="112">
        <v>5381.7577000000001</v>
      </c>
      <c r="AV135" s="19"/>
      <c r="AW135" s="112">
        <v>4748.6247999999996</v>
      </c>
      <c r="AX135" s="19"/>
      <c r="AY135" s="112">
        <v>4083.7239</v>
      </c>
      <c r="AZ135" s="19"/>
      <c r="BA135" s="112">
        <f t="shared" si="87"/>
        <v>54507.669199999997</v>
      </c>
      <c r="BB135" s="19"/>
      <c r="BC135" s="23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18"/>
    </row>
    <row r="136" spans="1:68" ht="28.8" customHeight="1">
      <c r="A136" s="597"/>
      <c r="B136" s="17" t="s">
        <v>693</v>
      </c>
      <c r="C136" s="112">
        <v>2.7000000000002702</v>
      </c>
      <c r="D136" s="19">
        <f t="shared" si="73"/>
        <v>1.0930232558142277</v>
      </c>
      <c r="E136" s="112">
        <v>2.48000000000002</v>
      </c>
      <c r="F136" s="19">
        <f t="shared" si="74"/>
        <v>1.0666666666662183</v>
      </c>
      <c r="G136" s="112">
        <f>公交!Z34-公交!Z36</f>
        <v>66.489999999999782</v>
      </c>
      <c r="H136" s="19">
        <f t="shared" si="75"/>
        <v>33.811518324609949</v>
      </c>
      <c r="I136" s="112">
        <f>公交!AB34-公交!AB36</f>
        <v>65.679999999999836</v>
      </c>
      <c r="J136" s="19">
        <f t="shared" si="76"/>
        <v>27.556521739133718</v>
      </c>
      <c r="K136" s="112">
        <f>公交!AD34-公交!AD36</f>
        <v>65.570000000000164</v>
      </c>
      <c r="L136" s="19">
        <f t="shared" si="77"/>
        <v>23.558052434456346</v>
      </c>
      <c r="M136" s="112">
        <f>公交!AF34-公交!AF36</f>
        <v>66.480000000000018</v>
      </c>
      <c r="N136" s="19">
        <f t="shared" si="78"/>
        <v>23.713754646839696</v>
      </c>
      <c r="O136" s="112">
        <f>公交!AH34-公交!AH36</f>
        <v>63.110000000000127</v>
      </c>
      <c r="P136" s="19">
        <f t="shared" si="79"/>
        <v>26.320346320346967</v>
      </c>
      <c r="Q136" s="112">
        <f>公交!AJ34-公交!AJ36</f>
        <v>65.289999999999964</v>
      </c>
      <c r="R136" s="19">
        <f t="shared" si="80"/>
        <v>23.91984732824093</v>
      </c>
      <c r="S136" s="112">
        <f>公交!AL34-公交!AL36</f>
        <v>78.400000000000091</v>
      </c>
      <c r="T136" s="19">
        <f t="shared" si="81"/>
        <v>29.988142292493219</v>
      </c>
      <c r="U136" s="112">
        <f>公交!AN34-公交!AN36</f>
        <v>87.170000000000073</v>
      </c>
      <c r="V136" s="19">
        <f t="shared" si="82"/>
        <v>33.050781250000696</v>
      </c>
      <c r="W136" s="112">
        <f>公交!AP34-公交!AP36</f>
        <v>79.490000000000236</v>
      </c>
      <c r="X136" s="19">
        <f t="shared" si="83"/>
        <v>30.923694779119383</v>
      </c>
      <c r="Y136" s="112">
        <f t="shared" si="84"/>
        <v>476.20000000000027</v>
      </c>
      <c r="Z136" s="19">
        <f t="shared" si="85"/>
        <v>23.39549180327873</v>
      </c>
      <c r="AA136" s="20"/>
      <c r="AB136" s="540">
        <f t="shared" si="86"/>
        <v>2.4900000000002303</v>
      </c>
      <c r="AC136" s="112">
        <v>1.2899999999999601</v>
      </c>
      <c r="AD136" s="19"/>
      <c r="AE136" s="112">
        <v>1.20000000000027</v>
      </c>
      <c r="AF136" s="19"/>
      <c r="AG136" s="112">
        <v>1.90999999999985</v>
      </c>
      <c r="AH136" s="19"/>
      <c r="AI136" s="112">
        <v>2.2999999999997298</v>
      </c>
      <c r="AJ136" s="19"/>
      <c r="AK136" s="112">
        <v>2.6700000000000701</v>
      </c>
      <c r="AL136" s="19"/>
      <c r="AM136" s="112">
        <v>2.6900000000000501</v>
      </c>
      <c r="AN136" s="19"/>
      <c r="AO136" s="112">
        <v>2.3099999999999499</v>
      </c>
      <c r="AP136" s="19"/>
      <c r="AQ136" s="112">
        <v>2.62000000000035</v>
      </c>
      <c r="AR136" s="19"/>
      <c r="AS136" s="112">
        <v>2.5299999999997498</v>
      </c>
      <c r="AT136" s="19"/>
      <c r="AU136" s="112">
        <v>2.5599999999999499</v>
      </c>
      <c r="AV136" s="19"/>
      <c r="AW136" s="112">
        <v>2.4899999999997799</v>
      </c>
      <c r="AX136" s="19"/>
      <c r="AY136" s="112">
        <v>2.5999999999999099</v>
      </c>
      <c r="AZ136" s="19"/>
      <c r="BA136" s="112">
        <f t="shared" si="87"/>
        <v>27.169999999999618</v>
      </c>
      <c r="BB136" s="19"/>
      <c r="BC136" s="23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18"/>
    </row>
    <row r="137" spans="1:68" ht="28.8" customHeight="1">
      <c r="A137" s="597"/>
      <c r="B137" s="17" t="s">
        <v>655</v>
      </c>
      <c r="C137" s="112">
        <v>324.93</v>
      </c>
      <c r="D137" s="19">
        <f t="shared" si="73"/>
        <v>0.17024418353381821</v>
      </c>
      <c r="E137" s="112">
        <v>284.7</v>
      </c>
      <c r="F137" s="19">
        <f t="shared" si="74"/>
        <v>7.4218013055125986E-2</v>
      </c>
      <c r="G137" s="112">
        <f>出租!Z34-出租!Z36</f>
        <v>286.58999999999992</v>
      </c>
      <c r="H137" s="19">
        <f t="shared" si="75"/>
        <v>2.7992581965774477E-3</v>
      </c>
      <c r="I137" s="112">
        <f>出租!AB34-出租!AB36</f>
        <v>274.15000000000009</v>
      </c>
      <c r="J137" s="19">
        <f t="shared" si="76"/>
        <v>0.18602638979017994</v>
      </c>
      <c r="K137" s="112">
        <f>出租!AD34-出租!AD36</f>
        <v>266.5</v>
      </c>
      <c r="L137" s="19">
        <f t="shared" si="77"/>
        <v>6.4467167279117943E-2</v>
      </c>
      <c r="M137" s="112">
        <f>出租!AF34-出租!AF36</f>
        <v>254.03999999999996</v>
      </c>
      <c r="N137" s="19">
        <f t="shared" si="78"/>
        <v>-7.7727355236885232E-2</v>
      </c>
      <c r="O137" s="112">
        <f>出租!AH34-出租!AH36</f>
        <v>269.3900000000001</v>
      </c>
      <c r="P137" s="19">
        <f t="shared" si="79"/>
        <v>-6.6627399348624161E-2</v>
      </c>
      <c r="Q137" s="112">
        <f>出租!AJ34-出租!AJ36</f>
        <v>278.18000000000006</v>
      </c>
      <c r="R137" s="19">
        <f t="shared" si="80"/>
        <v>1.1674000800087514E-2</v>
      </c>
      <c r="S137" s="112">
        <f>出租!AL34-出租!AL36</f>
        <v>254.19000000000005</v>
      </c>
      <c r="T137" s="19">
        <f t="shared" si="81"/>
        <v>-5.9426456984273623E-2</v>
      </c>
      <c r="U137" s="112">
        <f>出租!AN34-出租!AN36</f>
        <v>281.82999999999993</v>
      </c>
      <c r="V137" s="19">
        <f t="shared" si="82"/>
        <v>-5.7503704226348207E-3</v>
      </c>
      <c r="W137" s="112">
        <f>出租!AP34-出租!AP36</f>
        <v>265.56999999999994</v>
      </c>
      <c r="X137" s="19">
        <f t="shared" si="83"/>
        <v>-7.6230335189271248E-3</v>
      </c>
      <c r="Y137" s="112">
        <f t="shared" si="84"/>
        <v>2492.67</v>
      </c>
      <c r="Z137" s="19">
        <f t="shared" si="85"/>
        <v>3.0335471710591255E-2</v>
      </c>
      <c r="AA137" s="20"/>
      <c r="AB137" s="540">
        <f t="shared" si="86"/>
        <v>542.69000000000005</v>
      </c>
      <c r="AC137" s="112">
        <v>277.66000000000003</v>
      </c>
      <c r="AD137" s="19"/>
      <c r="AE137" s="112">
        <v>265.02999999999997</v>
      </c>
      <c r="AF137" s="19"/>
      <c r="AG137" s="112">
        <v>285.79000000000002</v>
      </c>
      <c r="AH137" s="19"/>
      <c r="AI137" s="112">
        <v>231.15</v>
      </c>
      <c r="AJ137" s="19"/>
      <c r="AK137" s="112">
        <v>250.36</v>
      </c>
      <c r="AL137" s="19"/>
      <c r="AM137" s="112">
        <v>275.45</v>
      </c>
      <c r="AN137" s="19"/>
      <c r="AO137" s="112">
        <v>288.62</v>
      </c>
      <c r="AP137" s="19"/>
      <c r="AQ137" s="112">
        <v>274.97000000000003</v>
      </c>
      <c r="AR137" s="19"/>
      <c r="AS137" s="112">
        <v>270.25</v>
      </c>
      <c r="AT137" s="19"/>
      <c r="AU137" s="112">
        <v>283.45999999999998</v>
      </c>
      <c r="AV137" s="19"/>
      <c r="AW137" s="112">
        <v>267.61</v>
      </c>
      <c r="AX137" s="19"/>
      <c r="AY137" s="112">
        <v>286.55</v>
      </c>
      <c r="AZ137" s="19"/>
      <c r="BA137" s="112">
        <f t="shared" si="87"/>
        <v>3256.900000000001</v>
      </c>
      <c r="BB137" s="19"/>
      <c r="BC137" s="23"/>
      <c r="BD137" s="27"/>
      <c r="BE137" s="27"/>
      <c r="BF137" s="27"/>
      <c r="BG137" s="27"/>
      <c r="BH137" s="27"/>
      <c r="BI137" s="27"/>
      <c r="BJ137" s="108"/>
      <c r="BK137" s="27"/>
      <c r="BL137" s="108"/>
      <c r="BM137" s="108"/>
      <c r="BN137" s="108"/>
      <c r="BO137" s="108"/>
      <c r="BP137" s="18"/>
    </row>
    <row r="138" spans="1:68" ht="28.8" customHeight="1">
      <c r="A138" s="598"/>
      <c r="B138" s="17" t="s">
        <v>656</v>
      </c>
      <c r="C138" s="112">
        <v>67.217140585122806</v>
      </c>
      <c r="D138" s="19">
        <f t="shared" si="73"/>
        <v>-0.32899473243835564</v>
      </c>
      <c r="E138" s="112">
        <v>69.832030515286604</v>
      </c>
      <c r="F138" s="19">
        <f t="shared" si="74"/>
        <v>0.23241574896703088</v>
      </c>
      <c r="G138" s="112">
        <v>83.529179964718693</v>
      </c>
      <c r="H138" s="19">
        <f t="shared" si="75"/>
        <v>-7.5220899316550516E-2</v>
      </c>
      <c r="I138" s="112">
        <f>网约车!AB34-网约车!AB36</f>
        <v>92.072196536147018</v>
      </c>
      <c r="J138" s="19">
        <f t="shared" si="76"/>
        <v>-5.9850073950791449E-2</v>
      </c>
      <c r="K138" s="112">
        <f>网约车!AD34-网约车!AD36</f>
        <v>100.28656996498299</v>
      </c>
      <c r="L138" s="19">
        <f t="shared" si="77"/>
        <v>4.3370690572996917E-2</v>
      </c>
      <c r="M138" s="112">
        <f>网约车!AF34-网约车!AF36</f>
        <v>94.767363441908998</v>
      </c>
      <c r="N138" s="19">
        <f t="shared" si="78"/>
        <v>0.10543548558325422</v>
      </c>
      <c r="O138" s="112">
        <f>网约车!AH34-网约车!AH36</f>
        <v>111.222786226664</v>
      </c>
      <c r="P138" s="19">
        <f t="shared" si="79"/>
        <v>0.13292705828285523</v>
      </c>
      <c r="Q138" s="112">
        <f>网约车!AJ34-网约车!AJ36</f>
        <v>120.30267836253796</v>
      </c>
      <c r="R138" s="19">
        <f t="shared" si="80"/>
        <v>0.25914330286325638</v>
      </c>
      <c r="S138" s="112">
        <f>网约车!AL34-网约车!AL36</f>
        <v>111.30170221519799</v>
      </c>
      <c r="T138" s="19">
        <f t="shared" si="81"/>
        <v>0.16109031802698581</v>
      </c>
      <c r="U138" s="112">
        <f>网约车!AN34-网约车!AN36</f>
        <v>184.67341475222696</v>
      </c>
      <c r="V138" s="19">
        <f t="shared" si="82"/>
        <v>0.76156071745094689</v>
      </c>
      <c r="W138" s="112">
        <f>网约车!AP34-网约车!AP36</f>
        <v>206.40357010144203</v>
      </c>
      <c r="X138" s="19">
        <f t="shared" si="83"/>
        <v>0.98502736895609133</v>
      </c>
      <c r="Y138" s="112">
        <f t="shared" si="84"/>
        <v>850.53164781256714</v>
      </c>
      <c r="Z138" s="19">
        <f t="shared" si="85"/>
        <v>4.1659890445780112E-2</v>
      </c>
      <c r="AA138" s="20"/>
      <c r="AB138" s="540">
        <f t="shared" si="86"/>
        <v>156.83651136627699</v>
      </c>
      <c r="AC138" s="112">
        <v>100.173789736975</v>
      </c>
      <c r="AD138" s="19"/>
      <c r="AE138" s="112">
        <v>56.662721629301998</v>
      </c>
      <c r="AF138" s="19"/>
      <c r="AG138" s="112">
        <v>90.323386312457998</v>
      </c>
      <c r="AH138" s="19"/>
      <c r="AI138" s="112">
        <v>97.933525265552007</v>
      </c>
      <c r="AJ138" s="19"/>
      <c r="AK138" s="112">
        <v>96.117871501554006</v>
      </c>
      <c r="AL138" s="19"/>
      <c r="AM138" s="112">
        <v>85.728533847370997</v>
      </c>
      <c r="AN138" s="19"/>
      <c r="AO138" s="112">
        <v>98.172945392654995</v>
      </c>
      <c r="AP138" s="19"/>
      <c r="AQ138" s="112">
        <v>95.543277789726602</v>
      </c>
      <c r="AR138" s="19"/>
      <c r="AS138" s="112">
        <v>95.859641999539207</v>
      </c>
      <c r="AT138" s="19"/>
      <c r="AU138" s="112">
        <v>104.835111797598</v>
      </c>
      <c r="AV138" s="19"/>
      <c r="AW138" s="112">
        <v>103.98021373880999</v>
      </c>
      <c r="AX138" s="19"/>
      <c r="AY138" s="112">
        <v>110.201912965076</v>
      </c>
      <c r="AZ138" s="19"/>
      <c r="BA138" s="112">
        <f t="shared" si="87"/>
        <v>1135.5329319766167</v>
      </c>
      <c r="BB138" s="19"/>
      <c r="BC138" s="23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18"/>
    </row>
    <row r="139" spans="1:68" s="13" customFormat="1" ht="28.8" customHeight="1">
      <c r="A139" s="716" t="s">
        <v>100</v>
      </c>
      <c r="B139" s="17" t="s">
        <v>692</v>
      </c>
      <c r="C139" s="112">
        <f>C140+C141+C142+C143</f>
        <v>6744.0090834381817</v>
      </c>
      <c r="D139" s="19">
        <f t="shared" si="73"/>
        <v>-3.6254465534585223E-2</v>
      </c>
      <c r="E139" s="112">
        <f>E140+E141+E142+E143</f>
        <v>6733.6157164572041</v>
      </c>
      <c r="F139" s="19">
        <f t="shared" si="74"/>
        <v>9.0157229966500996E-3</v>
      </c>
      <c r="G139" s="112">
        <f>G140+G141+G142+G143</f>
        <v>7442.6850553757795</v>
      </c>
      <c r="H139" s="19">
        <f t="shared" si="75"/>
        <v>-2.2053308371291491E-2</v>
      </c>
      <c r="I139" s="112">
        <f>I140+I141+I142+I143</f>
        <v>7979.3603132583394</v>
      </c>
      <c r="J139" s="19">
        <f t="shared" si="76"/>
        <v>-6.6850860572577608E-2</v>
      </c>
      <c r="K139" s="112">
        <f>K140+K141+K142+K143</f>
        <v>9927.9005461030756</v>
      </c>
      <c r="L139" s="19">
        <f t="shared" si="77"/>
        <v>0.20304948406575107</v>
      </c>
      <c r="M139" s="112">
        <f>M140+M141+M142+M143</f>
        <v>8452.9264589630784</v>
      </c>
      <c r="N139" s="19">
        <f t="shared" si="78"/>
        <v>0.1466692812365904</v>
      </c>
      <c r="O139" s="112">
        <f>O140+O141+O142+O143</f>
        <v>7939.2583391833123</v>
      </c>
      <c r="P139" s="19">
        <f t="shared" si="79"/>
        <v>9.612266597635033E-2</v>
      </c>
      <c r="Q139" s="112">
        <f>Q140+Q141+Q142+Q143</f>
        <v>7583.2564122308659</v>
      </c>
      <c r="R139" s="19">
        <f t="shared" si="80"/>
        <v>0.12310053992237258</v>
      </c>
      <c r="S139" s="112">
        <f>S140+S141+S142+S143</f>
        <v>7752.5826733320646</v>
      </c>
      <c r="T139" s="19">
        <f t="shared" si="81"/>
        <v>0.12629118762308411</v>
      </c>
      <c r="U139" s="112">
        <f>U140+U141+U142+U143</f>
        <v>8340.6974630057866</v>
      </c>
      <c r="V139" s="19">
        <f t="shared" si="82"/>
        <v>3.6491743104981378E-2</v>
      </c>
      <c r="W139" s="112">
        <f>W140+W141+W142+W143</f>
        <v>8788.6357344753924</v>
      </c>
      <c r="X139" s="19">
        <f t="shared" si="83"/>
        <v>0.12612961335727557</v>
      </c>
      <c r="Y139" s="112">
        <f t="shared" si="84"/>
        <v>70555.594598341908</v>
      </c>
      <c r="Z139" s="19">
        <f t="shared" si="85"/>
        <v>6.3624212294412397E-2</v>
      </c>
      <c r="AA139" s="20"/>
      <c r="AB139" s="540">
        <f t="shared" si="86"/>
        <v>13671.156960766551</v>
      </c>
      <c r="AC139" s="540">
        <f>AC140+AC141+AC142+AC143</f>
        <v>6997.707218616637</v>
      </c>
      <c r="AD139" s="20"/>
      <c r="AE139" s="540">
        <f>AE140+AE141+AE142+AE143</f>
        <v>6673.4497421499145</v>
      </c>
      <c r="AF139" s="20"/>
      <c r="AG139" s="540">
        <f>AG140+AG141+AG142+AG143</f>
        <v>7610.522249408561</v>
      </c>
      <c r="AH139" s="20"/>
      <c r="AI139" s="540">
        <f>AI140+AI141+AI142+AI143</f>
        <v>8551.0021668716872</v>
      </c>
      <c r="AJ139" s="20"/>
      <c r="AK139" s="540">
        <f>AK140+AK141+AK142+AK143</f>
        <v>8252.2794594877032</v>
      </c>
      <c r="AL139" s="20"/>
      <c r="AM139" s="540">
        <f>AM140+AM141+AM142+AM143</f>
        <v>7371.7213823390111</v>
      </c>
      <c r="AN139" s="20"/>
      <c r="AO139" s="540">
        <f>AO140+AO141+AO142+AO143</f>
        <v>7243.0381978385331</v>
      </c>
      <c r="AP139" s="20"/>
      <c r="AQ139" s="540">
        <f>AQ140+AQ141+AQ142+AQ143</f>
        <v>6752.0726263340703</v>
      </c>
      <c r="AR139" s="20"/>
      <c r="AS139" s="540">
        <f>AS140+AS141+AS142+AS143</f>
        <v>6883.2844991827142</v>
      </c>
      <c r="AT139" s="20"/>
      <c r="AU139" s="540">
        <f>AU140+AU141+AU142+AU143</f>
        <v>8047.0467020025235</v>
      </c>
      <c r="AV139" s="20"/>
      <c r="AW139" s="540">
        <f>AW140+AW141+AW142+AW143</f>
        <v>7804.2843649890874</v>
      </c>
      <c r="AX139" s="20"/>
      <c r="AY139" s="540">
        <f>AY140+AY141+AY142+AY143</f>
        <v>6736.5942312159514</v>
      </c>
      <c r="AZ139" s="20"/>
      <c r="BA139" s="540">
        <f t="shared" si="87"/>
        <v>88923.002840436384</v>
      </c>
      <c r="BB139" s="20"/>
      <c r="BC139" s="22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</row>
    <row r="140" spans="1:68" ht="28.8" customHeight="1">
      <c r="A140" s="597"/>
      <c r="B140" s="17" t="s">
        <v>653</v>
      </c>
      <c r="C140" s="112">
        <v>3012.1543099999999</v>
      </c>
      <c r="D140" s="19">
        <f t="shared" ref="D140:D171" si="88">C140/AC140-1</f>
        <v>-6.1647764292511065E-2</v>
      </c>
      <c r="E140" s="112">
        <v>3032.9191500000002</v>
      </c>
      <c r="F140" s="19">
        <f t="shared" si="74"/>
        <v>-7.7802815303152806E-2</v>
      </c>
      <c r="G140" s="112">
        <v>3713.6165000000001</v>
      </c>
      <c r="H140" s="19">
        <f t="shared" si="75"/>
        <v>-7.6768969272921428E-2</v>
      </c>
      <c r="I140" s="112">
        <f>中口径明细!AB140</f>
        <v>4263.1965</v>
      </c>
      <c r="J140" s="19">
        <f t="shared" si="76"/>
        <v>-0.1506417200738579</v>
      </c>
      <c r="K140" s="112">
        <f>中口径明细!AD140</f>
        <v>4876.7518</v>
      </c>
      <c r="L140" s="19">
        <f t="shared" si="77"/>
        <v>6.5286303984880334E-2</v>
      </c>
      <c r="M140" s="112">
        <f>中口径明细!AF140</f>
        <v>3859.0526</v>
      </c>
      <c r="N140" s="19">
        <f t="shared" si="78"/>
        <v>2.5196783162837466E-2</v>
      </c>
      <c r="O140" s="112">
        <f>中口径明细!AH140</f>
        <v>3570.2202000000002</v>
      </c>
      <c r="P140" s="19">
        <f t="shared" si="79"/>
        <v>-3.6777245732700692E-2</v>
      </c>
      <c r="Q140" s="112">
        <f>中口径明细!AJ140</f>
        <v>3408.0680000000002</v>
      </c>
      <c r="R140" s="19">
        <f t="shared" si="80"/>
        <v>-8.9113896928316727E-3</v>
      </c>
      <c r="S140" s="112">
        <f>中口径明细!AL140</f>
        <v>3530.7566000000002</v>
      </c>
      <c r="T140" s="19">
        <f t="shared" si="81"/>
        <v>2.0461239236332585E-2</v>
      </c>
      <c r="U140" s="112">
        <f>中口径明细!AN140</f>
        <v>3837.5662000000002</v>
      </c>
      <c r="V140" s="19">
        <f t="shared" si="82"/>
        <v>-0.11490727144353552</v>
      </c>
      <c r="W140" s="112">
        <f>中口径明细!AP140</f>
        <v>4288.0104000000001</v>
      </c>
      <c r="X140" s="19">
        <f t="shared" si="83"/>
        <v>-7.9556994067715436E-3</v>
      </c>
      <c r="Y140" s="112">
        <f t="shared" si="84"/>
        <v>33266.735659999998</v>
      </c>
      <c r="Z140" s="19">
        <f t="shared" si="85"/>
        <v>-3.5407543898997362E-2</v>
      </c>
      <c r="AA140" s="20"/>
      <c r="AB140" s="540">
        <f t="shared" si="86"/>
        <v>6498.8433000000005</v>
      </c>
      <c r="AC140" s="112">
        <v>3210.0464999999999</v>
      </c>
      <c r="AD140" s="19"/>
      <c r="AE140" s="112">
        <v>3288.7968000000001</v>
      </c>
      <c r="AF140" s="19"/>
      <c r="AG140" s="112">
        <v>4022.413</v>
      </c>
      <c r="AH140" s="19"/>
      <c r="AI140" s="112">
        <v>5019.3146999999999</v>
      </c>
      <c r="AJ140" s="19"/>
      <c r="AK140" s="112">
        <v>4577.8789999999999</v>
      </c>
      <c r="AL140" s="19"/>
      <c r="AM140" s="112">
        <v>3764.2067000000002</v>
      </c>
      <c r="AN140" s="19"/>
      <c r="AO140" s="112">
        <v>3706.5364</v>
      </c>
      <c r="AP140" s="19"/>
      <c r="AQ140" s="112">
        <v>3438.7116999999998</v>
      </c>
      <c r="AR140" s="19"/>
      <c r="AS140" s="112">
        <v>3459.9614999999999</v>
      </c>
      <c r="AT140" s="19"/>
      <c r="AU140" s="112">
        <v>4335.7786999999998</v>
      </c>
      <c r="AV140" s="19"/>
      <c r="AW140" s="112">
        <v>4322.3981000000003</v>
      </c>
      <c r="AX140" s="19"/>
      <c r="AY140" s="112">
        <v>3279.2029000000002</v>
      </c>
      <c r="AZ140" s="19"/>
      <c r="BA140" s="112">
        <f t="shared" si="87"/>
        <v>46425.245999999999</v>
      </c>
      <c r="BB140" s="19"/>
      <c r="BC140" s="23"/>
      <c r="BD140" s="108"/>
      <c r="BE140" s="108"/>
      <c r="BF140" s="108"/>
      <c r="BG140" s="108"/>
      <c r="BH140" s="108"/>
      <c r="BI140" s="108"/>
      <c r="BJ140" s="108"/>
      <c r="BK140" s="108"/>
      <c r="BL140" s="108"/>
      <c r="BM140" s="108"/>
      <c r="BN140" s="108"/>
      <c r="BO140" s="108"/>
      <c r="BP140" s="18"/>
    </row>
    <row r="141" spans="1:68" ht="28.8" customHeight="1">
      <c r="A141" s="597"/>
      <c r="B141" s="17" t="s">
        <v>693</v>
      </c>
      <c r="C141" s="112">
        <v>2524.9299999999998</v>
      </c>
      <c r="D141" s="19">
        <f t="shared" si="88"/>
        <v>6.3661371381871223E-2</v>
      </c>
      <c r="E141" s="112">
        <v>2512.84</v>
      </c>
      <c r="F141" s="19">
        <f t="shared" si="74"/>
        <v>0.15212925943586564</v>
      </c>
      <c r="G141" s="112">
        <f>公交!Z38-公交!Z40</f>
        <v>2579.92</v>
      </c>
      <c r="H141" s="19">
        <f t="shared" si="75"/>
        <v>8.0436375819251671E-2</v>
      </c>
      <c r="I141" s="112">
        <f>公交!AB38-公交!AB40</f>
        <v>2561.63</v>
      </c>
      <c r="J141" s="19">
        <f t="shared" si="76"/>
        <v>8.8957094334649822E-2</v>
      </c>
      <c r="K141" s="112">
        <f>公交!AD38-公交!AD40</f>
        <v>3403.49</v>
      </c>
      <c r="L141" s="19">
        <f t="shared" si="77"/>
        <v>0.4092717809421671</v>
      </c>
      <c r="M141" s="112">
        <f>公交!AF38-公交!AF40</f>
        <v>3131.3600000000006</v>
      </c>
      <c r="N141" s="19">
        <f t="shared" si="78"/>
        <v>0.33640615930895579</v>
      </c>
      <c r="O141" s="112">
        <f>公交!AH38-公交!AH40</f>
        <v>2956.16</v>
      </c>
      <c r="P141" s="19">
        <f t="shared" si="79"/>
        <v>0.27358657205757519</v>
      </c>
      <c r="Q141" s="112">
        <f>公交!AJ38-公交!AJ40</f>
        <v>2807.12</v>
      </c>
      <c r="R141" s="19">
        <f t="shared" si="80"/>
        <v>0.29580117434174058</v>
      </c>
      <c r="S141" s="112">
        <f>公交!AL38-公交!AL40</f>
        <v>2860.7299999999996</v>
      </c>
      <c r="T141" s="19">
        <f t="shared" si="81"/>
        <v>0.253502118579084</v>
      </c>
      <c r="U141" s="112">
        <f>公交!AN38-公交!AN40</f>
        <v>2911.4100000000003</v>
      </c>
      <c r="V141" s="19">
        <f t="shared" si="82"/>
        <v>0.16157179106621355</v>
      </c>
      <c r="W141" s="112">
        <f>公交!AP38-公交!AP40</f>
        <v>2952.38</v>
      </c>
      <c r="X141" s="19">
        <f t="shared" si="83"/>
        <v>0.25966600960841024</v>
      </c>
      <c r="Y141" s="112">
        <f t="shared" si="84"/>
        <v>25338.179999999997</v>
      </c>
      <c r="Z141" s="19">
        <f t="shared" si="85"/>
        <v>0.21684203449087303</v>
      </c>
      <c r="AA141" s="20"/>
      <c r="AB141" s="540">
        <f t="shared" si="86"/>
        <v>4554.8500000000004</v>
      </c>
      <c r="AC141" s="112">
        <v>2373.81</v>
      </c>
      <c r="AD141" s="19"/>
      <c r="AE141" s="112">
        <v>2181.04</v>
      </c>
      <c r="AF141" s="19"/>
      <c r="AG141" s="112">
        <v>2387.85</v>
      </c>
      <c r="AH141" s="19"/>
      <c r="AI141" s="112">
        <v>2352.37</v>
      </c>
      <c r="AJ141" s="19"/>
      <c r="AK141" s="112">
        <v>2415.0700000000002</v>
      </c>
      <c r="AL141" s="19"/>
      <c r="AM141" s="112">
        <v>2343.12</v>
      </c>
      <c r="AN141" s="19"/>
      <c r="AO141" s="112">
        <v>2321.13</v>
      </c>
      <c r="AP141" s="19"/>
      <c r="AQ141" s="112">
        <v>2166.3200000000002</v>
      </c>
      <c r="AR141" s="19"/>
      <c r="AS141" s="112">
        <v>2282.19</v>
      </c>
      <c r="AT141" s="19"/>
      <c r="AU141" s="112">
        <v>2506.44</v>
      </c>
      <c r="AV141" s="19"/>
      <c r="AW141" s="112">
        <v>2343.7800000000002</v>
      </c>
      <c r="AX141" s="19"/>
      <c r="AY141" s="112">
        <v>2289.62</v>
      </c>
      <c r="AZ141" s="19"/>
      <c r="BA141" s="112">
        <f t="shared" si="87"/>
        <v>27962.739999999994</v>
      </c>
      <c r="BB141" s="19"/>
      <c r="BC141" s="23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18"/>
    </row>
    <row r="142" spans="1:68" ht="28.8" customHeight="1">
      <c r="A142" s="597"/>
      <c r="B142" s="17" t="s">
        <v>655</v>
      </c>
      <c r="C142" s="112">
        <v>1059.32</v>
      </c>
      <c r="D142" s="19">
        <f t="shared" si="88"/>
        <v>-0.12403664869513442</v>
      </c>
      <c r="E142" s="112">
        <v>1040.3399999999999</v>
      </c>
      <c r="F142" s="19">
        <f t="shared" si="74"/>
        <v>-3.0934749196590783E-2</v>
      </c>
      <c r="G142" s="112">
        <f>出租!Z38-出租!Z40</f>
        <v>976.6700000000003</v>
      </c>
      <c r="H142" s="19">
        <f t="shared" si="75"/>
        <v>-5.7532157986663668E-2</v>
      </c>
      <c r="I142" s="112">
        <f>出租!AB38-出租!AB40</f>
        <v>959.45000000000027</v>
      </c>
      <c r="J142" s="19">
        <f t="shared" si="76"/>
        <v>-4.3591379413464915E-2</v>
      </c>
      <c r="K142" s="112">
        <f>出租!AD38-出租!AD40</f>
        <v>1419.8300000000002</v>
      </c>
      <c r="L142" s="19">
        <f t="shared" si="77"/>
        <v>0.32507396104562725</v>
      </c>
      <c r="M142" s="112">
        <f>出租!AF38-出租!AF40</f>
        <v>1239.8499999999999</v>
      </c>
      <c r="N142" s="19">
        <f t="shared" si="78"/>
        <v>0.13926435049481301</v>
      </c>
      <c r="O142" s="112">
        <f>出租!AH38-出租!AH40</f>
        <v>1169.9900000000002</v>
      </c>
      <c r="P142" s="19">
        <f t="shared" si="79"/>
        <v>0.14126437566452399</v>
      </c>
      <c r="Q142" s="112">
        <f>出租!AJ38-出租!AJ40</f>
        <v>1113.8499999999999</v>
      </c>
      <c r="R142" s="19">
        <f t="shared" si="80"/>
        <v>0.15211162713722737</v>
      </c>
      <c r="S142" s="112">
        <f>出租!AL38-出租!AL40</f>
        <v>1128.1100000000001</v>
      </c>
      <c r="T142" s="19">
        <f t="shared" si="81"/>
        <v>0.20627673224978627</v>
      </c>
      <c r="U142" s="112">
        <f>出租!AN38-出租!AN40</f>
        <v>1205.6699999999998</v>
      </c>
      <c r="V142" s="19">
        <f t="shared" si="82"/>
        <v>0.23025040305299882</v>
      </c>
      <c r="W142" s="112">
        <f>出租!AP38-出租!AP40</f>
        <v>1154.2299999999998</v>
      </c>
      <c r="X142" s="19">
        <f t="shared" si="83"/>
        <v>0.24888282965992548</v>
      </c>
      <c r="Y142" s="112">
        <f t="shared" si="84"/>
        <v>10107.410000000002</v>
      </c>
      <c r="Z142" s="19">
        <f t="shared" si="85"/>
        <v>7.4193616953439845E-2</v>
      </c>
      <c r="AA142" s="20"/>
      <c r="AB142" s="540">
        <f t="shared" si="86"/>
        <v>2282.87</v>
      </c>
      <c r="AC142" s="112">
        <v>1209.32</v>
      </c>
      <c r="AD142" s="19"/>
      <c r="AE142" s="112">
        <v>1073.55</v>
      </c>
      <c r="AF142" s="19"/>
      <c r="AG142" s="112">
        <v>1036.29</v>
      </c>
      <c r="AH142" s="19"/>
      <c r="AI142" s="112">
        <v>1003.18</v>
      </c>
      <c r="AJ142" s="19"/>
      <c r="AK142" s="112">
        <v>1071.51</v>
      </c>
      <c r="AL142" s="19"/>
      <c r="AM142" s="112">
        <v>1088.29</v>
      </c>
      <c r="AN142" s="19"/>
      <c r="AO142" s="112">
        <v>1025.17</v>
      </c>
      <c r="AP142" s="19"/>
      <c r="AQ142" s="112">
        <v>966.79</v>
      </c>
      <c r="AR142" s="19"/>
      <c r="AS142" s="112">
        <v>935.2</v>
      </c>
      <c r="AT142" s="19"/>
      <c r="AU142" s="112">
        <v>980.02</v>
      </c>
      <c r="AV142" s="19"/>
      <c r="AW142" s="112">
        <v>924.21</v>
      </c>
      <c r="AX142" s="19"/>
      <c r="AY142" s="112">
        <v>935.11</v>
      </c>
      <c r="AZ142" s="19"/>
      <c r="BA142" s="112">
        <f t="shared" si="87"/>
        <v>12248.640000000003</v>
      </c>
      <c r="BB142" s="19"/>
      <c r="BC142" s="23"/>
      <c r="BD142" s="27"/>
      <c r="BE142" s="27"/>
      <c r="BF142" s="27"/>
      <c r="BG142" s="27"/>
      <c r="BH142" s="27"/>
      <c r="BI142" s="27"/>
      <c r="BJ142" s="108"/>
      <c r="BK142" s="27"/>
      <c r="BL142" s="108"/>
      <c r="BM142" s="108"/>
      <c r="BN142" s="108"/>
      <c r="BO142" s="108"/>
      <c r="BP142" s="18"/>
    </row>
    <row r="143" spans="1:68" ht="28.8" customHeight="1">
      <c r="A143" s="598"/>
      <c r="B143" s="17" t="s">
        <v>656</v>
      </c>
      <c r="C143" s="112">
        <v>147.60477343818201</v>
      </c>
      <c r="D143" s="19">
        <f t="shared" si="88"/>
        <v>-0.27832467202716071</v>
      </c>
      <c r="E143" s="112">
        <v>147.51656645720399</v>
      </c>
      <c r="F143" s="19">
        <f t="shared" si="74"/>
        <v>0.13419367591402387</v>
      </c>
      <c r="G143" s="112">
        <v>172.478555375779</v>
      </c>
      <c r="H143" s="19">
        <f t="shared" si="75"/>
        <v>5.1895742634128883E-2</v>
      </c>
      <c r="I143" s="112">
        <f>网约车!AB38-网约车!AB40</f>
        <v>195.08381325833903</v>
      </c>
      <c r="J143" s="19">
        <f t="shared" si="76"/>
        <v>0.10756567993823896</v>
      </c>
      <c r="K143" s="112">
        <f>网约车!AD38-网约车!AD40</f>
        <v>227.82874610307499</v>
      </c>
      <c r="L143" s="19">
        <f t="shared" si="77"/>
        <v>0.21301346362637674</v>
      </c>
      <c r="M143" s="112">
        <f>网约车!AF38-网约车!AF40</f>
        <v>222.66385896307898</v>
      </c>
      <c r="N143" s="19">
        <f t="shared" si="78"/>
        <v>0.26438352464949122</v>
      </c>
      <c r="O143" s="112">
        <f>网约车!AH38-网约车!AH40</f>
        <v>242.88813918331297</v>
      </c>
      <c r="P143" s="19">
        <f t="shared" si="79"/>
        <v>0.27700233091122883</v>
      </c>
      <c r="Q143" s="112">
        <f>网约车!AJ38-网约车!AJ40</f>
        <v>254.218412230865</v>
      </c>
      <c r="R143" s="19">
        <f t="shared" si="80"/>
        <v>0.41035842312235959</v>
      </c>
      <c r="S143" s="112">
        <f>网约车!AL38-网约车!AL40</f>
        <v>232.986073332064</v>
      </c>
      <c r="T143" s="19">
        <f t="shared" si="81"/>
        <v>0.13136832978063495</v>
      </c>
      <c r="U143" s="112">
        <f>网约车!AN38-网约车!AN40</f>
        <v>386.05126300578502</v>
      </c>
      <c r="V143" s="19">
        <f t="shared" si="82"/>
        <v>0.71724876146290684</v>
      </c>
      <c r="W143" s="112">
        <f>网约车!AP38-网约车!AP40</f>
        <v>394.01533447539299</v>
      </c>
      <c r="X143" s="19">
        <f t="shared" si="83"/>
        <v>0.84208609016850988</v>
      </c>
      <c r="Y143" s="112">
        <f t="shared" si="84"/>
        <v>1843.2689383418999</v>
      </c>
      <c r="Z143" s="19">
        <f t="shared" si="85"/>
        <v>0.14133505089293186</v>
      </c>
      <c r="AA143" s="20"/>
      <c r="AB143" s="540">
        <f t="shared" si="86"/>
        <v>334.59366076655101</v>
      </c>
      <c r="AC143" s="112">
        <v>204.53071861663699</v>
      </c>
      <c r="AD143" s="19"/>
      <c r="AE143" s="112">
        <v>130.06294214991399</v>
      </c>
      <c r="AF143" s="19"/>
      <c r="AG143" s="112">
        <v>163.96924940856101</v>
      </c>
      <c r="AH143" s="19"/>
      <c r="AI143" s="112">
        <v>176.137466871687</v>
      </c>
      <c r="AJ143" s="19"/>
      <c r="AK143" s="112">
        <v>187.82045948770201</v>
      </c>
      <c r="AL143" s="19"/>
      <c r="AM143" s="112">
        <v>176.10468233901199</v>
      </c>
      <c r="AN143" s="19"/>
      <c r="AO143" s="112">
        <v>190.201797838533</v>
      </c>
      <c r="AP143" s="19"/>
      <c r="AQ143" s="112">
        <v>180.25092633407101</v>
      </c>
      <c r="AR143" s="19"/>
      <c r="AS143" s="112">
        <v>205.93299918271401</v>
      </c>
      <c r="AT143" s="19"/>
      <c r="AU143" s="112">
        <v>224.80800200252401</v>
      </c>
      <c r="AV143" s="19"/>
      <c r="AW143" s="112">
        <v>213.89626498908601</v>
      </c>
      <c r="AX143" s="19"/>
      <c r="AY143" s="112">
        <v>232.661331215952</v>
      </c>
      <c r="AZ143" s="19"/>
      <c r="BA143" s="112">
        <f t="shared" si="87"/>
        <v>2286.3768404363932</v>
      </c>
      <c r="BB143" s="19"/>
      <c r="BC143" s="23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18"/>
    </row>
    <row r="144" spans="1:68" s="13" customFormat="1" ht="28.8" customHeight="1">
      <c r="A144" s="716" t="s">
        <v>101</v>
      </c>
      <c r="B144" s="17" t="s">
        <v>692</v>
      </c>
      <c r="C144" s="112">
        <f>C145+C146+C147+C148</f>
        <v>11898.928645453821</v>
      </c>
      <c r="D144" s="19">
        <f t="shared" si="88"/>
        <v>0.11241265167597758</v>
      </c>
      <c r="E144" s="112">
        <f>E145+E146+E147+E148</f>
        <v>14244.879014435055</v>
      </c>
      <c r="F144" s="19">
        <f t="shared" si="74"/>
        <v>-3.8283056111693359E-2</v>
      </c>
      <c r="G144" s="112">
        <f>G145+G146+G147+G148</f>
        <v>11977.128333753913</v>
      </c>
      <c r="H144" s="19">
        <f t="shared" si="75"/>
        <v>4.7416604668598872E-2</v>
      </c>
      <c r="I144" s="112">
        <f>I145+I146+I147+I148</f>
        <v>12234.263435782157</v>
      </c>
      <c r="J144" s="19">
        <f t="shared" si="76"/>
        <v>-9.6218478996342727E-3</v>
      </c>
      <c r="K144" s="112">
        <f>K145+K146+K147+K148</f>
        <v>12055.819199862797</v>
      </c>
      <c r="L144" s="19">
        <f t="shared" si="77"/>
        <v>-6.682343061177487E-2</v>
      </c>
      <c r="M144" s="112">
        <f>M145+M146+M147+M148</f>
        <v>11291.265337231129</v>
      </c>
      <c r="N144" s="19">
        <f t="shared" si="78"/>
        <v>-2.9407505245520937E-2</v>
      </c>
      <c r="O144" s="112">
        <f>O145+O146+O147+O148</f>
        <v>12631.125249983988</v>
      </c>
      <c r="P144" s="19">
        <f t="shared" si="79"/>
        <v>4.7690718627556139E-2</v>
      </c>
      <c r="Q144" s="112">
        <f>Q145+Q146+Q147+Q148</f>
        <v>11999.948862367877</v>
      </c>
      <c r="R144" s="19">
        <f t="shared" si="80"/>
        <v>4.6582669572024837E-2</v>
      </c>
      <c r="S144" s="112">
        <f>S145+S146+S147+S148</f>
        <v>11728.475233277493</v>
      </c>
      <c r="T144" s="19">
        <f t="shared" si="81"/>
        <v>8.0009016810589362E-2</v>
      </c>
      <c r="U144" s="112">
        <f>U145+U146+U147+U148</f>
        <v>12698.624901977382</v>
      </c>
      <c r="V144" s="19">
        <f t="shared" si="82"/>
        <v>7.986164585829636E-2</v>
      </c>
      <c r="W144" s="112">
        <f>W145+W146+W147+W148</f>
        <v>11344.167342283825</v>
      </c>
      <c r="X144" s="19">
        <f t="shared" si="83"/>
        <v>0.11977920293241517</v>
      </c>
      <c r="Y144" s="112">
        <f t="shared" si="84"/>
        <v>110061.83331214824</v>
      </c>
      <c r="Z144" s="19">
        <f t="shared" si="85"/>
        <v>1.6919957302798494E-2</v>
      </c>
      <c r="AA144" s="20"/>
      <c r="AB144" s="540">
        <f t="shared" si="86"/>
        <v>25508.430799238533</v>
      </c>
      <c r="AC144" s="540">
        <f>AC145+AC146+AC147+AC148</f>
        <v>10696.506038048667</v>
      </c>
      <c r="AD144" s="20"/>
      <c r="AE144" s="540">
        <f>AE145+AE146+AE147+AE148</f>
        <v>14811.924761189866</v>
      </c>
      <c r="AF144" s="20"/>
      <c r="AG144" s="540">
        <f>AG145+AG146+AG147+AG148</f>
        <v>11434.9231054471</v>
      </c>
      <c r="AH144" s="20"/>
      <c r="AI144" s="540">
        <f>AI145+AI146+AI147+AI148</f>
        <v>12353.123309350151</v>
      </c>
      <c r="AJ144" s="20"/>
      <c r="AK144" s="540">
        <f>AK145+AK146+AK147+AK148</f>
        <v>12919.119055642803</v>
      </c>
      <c r="AL144" s="20"/>
      <c r="AM144" s="540">
        <f>AM145+AM146+AM147+AM148</f>
        <v>11633.373839437492</v>
      </c>
      <c r="AN144" s="20"/>
      <c r="AO144" s="540">
        <f>AO145+AO146+AO147+AO148</f>
        <v>12056.158392364483</v>
      </c>
      <c r="AP144" s="20"/>
      <c r="AQ144" s="540">
        <f>AQ145+AQ146+AQ147+AQ148</f>
        <v>11465.839451817954</v>
      </c>
      <c r="AR144" s="20"/>
      <c r="AS144" s="540">
        <f>AS145+AS146+AS147+AS148</f>
        <v>10859.608624299493</v>
      </c>
      <c r="AT144" s="20"/>
      <c r="AU144" s="540">
        <f>AU145+AU146+AU147+AU148</f>
        <v>11759.492478209329</v>
      </c>
      <c r="AV144" s="20"/>
      <c r="AW144" s="540">
        <f>AW145+AW146+AW147+AW148</f>
        <v>10130.718013494405</v>
      </c>
      <c r="AX144" s="20"/>
      <c r="AY144" s="540">
        <f>AY145+AY146+AY147+AY148</f>
        <v>10113.179070582075</v>
      </c>
      <c r="AZ144" s="20"/>
      <c r="BA144" s="540">
        <f t="shared" si="87"/>
        <v>140233.96613988382</v>
      </c>
      <c r="BB144" s="20"/>
      <c r="BC144" s="22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</row>
    <row r="145" spans="1:68" ht="28.8" customHeight="1">
      <c r="A145" s="597"/>
      <c r="B145" s="17" t="s">
        <v>653</v>
      </c>
      <c r="C145" s="112">
        <v>10799.777899999999</v>
      </c>
      <c r="D145" s="19">
        <f t="shared" si="88"/>
        <v>0.1425069436758517</v>
      </c>
      <c r="E145" s="112">
        <v>13153.014300000001</v>
      </c>
      <c r="F145" s="19">
        <f t="shared" si="74"/>
        <v>-2.9851774375794005E-2</v>
      </c>
      <c r="G145" s="112">
        <v>10881.1162</v>
      </c>
      <c r="H145" s="19">
        <f t="shared" si="75"/>
        <v>5.9204117794310784E-2</v>
      </c>
      <c r="I145" s="112">
        <f>中口径明细!AB145</f>
        <v>11104.6944</v>
      </c>
      <c r="J145" s="19">
        <f t="shared" si="76"/>
        <v>-1.2513545076649146E-2</v>
      </c>
      <c r="K145" s="112">
        <f>中口径明细!AD145</f>
        <v>10895.0669</v>
      </c>
      <c r="L145" s="19">
        <f t="shared" si="77"/>
        <v>-7.7068078030852472E-2</v>
      </c>
      <c r="M145" s="112">
        <f>中口径明细!AF145</f>
        <v>10219.420899999999</v>
      </c>
      <c r="N145" s="19">
        <f t="shared" si="78"/>
        <v>-2.896276029346645E-2</v>
      </c>
      <c r="O145" s="112">
        <f>中口径明细!AH145</f>
        <v>10813.7971</v>
      </c>
      <c r="P145" s="19">
        <f t="shared" si="79"/>
        <v>-9.2155494214050115E-3</v>
      </c>
      <c r="Q145" s="112">
        <f>中口径明细!AJ145</f>
        <v>9954.1267000000007</v>
      </c>
      <c r="R145" s="19">
        <f t="shared" si="80"/>
        <v>-4.1678926727177545E-2</v>
      </c>
      <c r="S145" s="112">
        <f>中口径明细!AL145</f>
        <v>9722.3011000000006</v>
      </c>
      <c r="T145" s="19">
        <f t="shared" si="81"/>
        <v>-1.3849838081937405E-2</v>
      </c>
      <c r="U145" s="112">
        <f>中口径明细!AN145</f>
        <v>10569.0524</v>
      </c>
      <c r="V145" s="19">
        <f t="shared" si="82"/>
        <v>-1.4591286303958895E-2</v>
      </c>
      <c r="W145" s="112">
        <f>中口径明细!AP145</f>
        <v>9485.8706000000002</v>
      </c>
      <c r="X145" s="19">
        <f t="shared" si="83"/>
        <v>3.8679889273417478E-2</v>
      </c>
      <c r="Y145" s="112">
        <f t="shared" si="84"/>
        <v>97543.315499999982</v>
      </c>
      <c r="Z145" s="19">
        <f t="shared" si="85"/>
        <v>-4.8440187798712842E-3</v>
      </c>
      <c r="AA145" s="20"/>
      <c r="AB145" s="540">
        <f t="shared" si="86"/>
        <v>23010.438999999998</v>
      </c>
      <c r="AC145" s="112">
        <v>9452.7021999999997</v>
      </c>
      <c r="AD145" s="19"/>
      <c r="AE145" s="112">
        <v>13557.736800000001</v>
      </c>
      <c r="AF145" s="19"/>
      <c r="AG145" s="112">
        <v>10272.9172</v>
      </c>
      <c r="AH145" s="19"/>
      <c r="AI145" s="112">
        <v>11245.4144</v>
      </c>
      <c r="AJ145" s="19"/>
      <c r="AK145" s="112">
        <v>11804.843500000001</v>
      </c>
      <c r="AL145" s="19"/>
      <c r="AM145" s="112">
        <v>10524.2317</v>
      </c>
      <c r="AN145" s="19"/>
      <c r="AO145" s="112">
        <v>10914.3791</v>
      </c>
      <c r="AP145" s="19"/>
      <c r="AQ145" s="112">
        <v>10387.047699999999</v>
      </c>
      <c r="AR145" s="19"/>
      <c r="AS145" s="112">
        <v>9858.8444999999992</v>
      </c>
      <c r="AT145" s="19"/>
      <c r="AU145" s="112">
        <v>10725.552</v>
      </c>
      <c r="AV145" s="19"/>
      <c r="AW145" s="112">
        <v>9132.6218000000008</v>
      </c>
      <c r="AX145" s="19"/>
      <c r="AY145" s="112">
        <v>9073.5920000000006</v>
      </c>
      <c r="AZ145" s="19"/>
      <c r="BA145" s="112">
        <f t="shared" si="87"/>
        <v>126949.8829</v>
      </c>
      <c r="BB145" s="19"/>
      <c r="BC145" s="23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18"/>
    </row>
    <row r="146" spans="1:68" ht="28.8" customHeight="1">
      <c r="A146" s="597"/>
      <c r="B146" s="17" t="s">
        <v>693</v>
      </c>
      <c r="C146" s="112">
        <v>125.16</v>
      </c>
      <c r="D146" s="19">
        <f t="shared" si="88"/>
        <v>9.3548387096773489E-3</v>
      </c>
      <c r="E146" s="112">
        <v>125.13</v>
      </c>
      <c r="F146" s="19">
        <f t="shared" si="74"/>
        <v>1.2870325400679894E-2</v>
      </c>
      <c r="G146" s="112">
        <f>公交!Z42-公交!Z44</f>
        <v>125.51000000000022</v>
      </c>
      <c r="H146" s="19">
        <f t="shared" si="75"/>
        <v>1.5288788221972327E-2</v>
      </c>
      <c r="I146" s="112">
        <f>公交!AB42-公交!AB44</f>
        <v>125.91999999999916</v>
      </c>
      <c r="J146" s="19">
        <f t="shared" si="76"/>
        <v>1.7864360197228812E-2</v>
      </c>
      <c r="K146" s="112">
        <f>公交!AD42-公交!AD44</f>
        <v>125.94999999999982</v>
      </c>
      <c r="L146" s="19">
        <f t="shared" si="77"/>
        <v>1.9095396067641435E-2</v>
      </c>
      <c r="M146" s="112">
        <f>公交!AF42-公交!AF44</f>
        <v>90.460000000000036</v>
      </c>
      <c r="N146" s="19">
        <f t="shared" si="78"/>
        <v>-0.26806375920381875</v>
      </c>
      <c r="O146" s="112">
        <f>公交!AH42-公交!AH44</f>
        <v>96.170000000000073</v>
      </c>
      <c r="P146" s="19">
        <f t="shared" si="79"/>
        <v>-0.24637567588747489</v>
      </c>
      <c r="Q146" s="112">
        <f>公交!AJ42-公交!AJ44</f>
        <v>103.61999999999989</v>
      </c>
      <c r="R146" s="19">
        <f t="shared" si="80"/>
        <v>-0.18659235418792774</v>
      </c>
      <c r="S146" s="112">
        <f>公交!AL42-公交!AL44</f>
        <v>103.70000000000073</v>
      </c>
      <c r="T146" s="19">
        <f t="shared" si="81"/>
        <v>-0.16973578863089889</v>
      </c>
      <c r="U146" s="112">
        <f>公交!AN42-公交!AN44</f>
        <v>101.05000000000018</v>
      </c>
      <c r="V146" s="19">
        <f t="shared" si="82"/>
        <v>-0.19256891729923953</v>
      </c>
      <c r="W146" s="112">
        <f>公交!AP42-公交!AP44</f>
        <v>101.25</v>
      </c>
      <c r="X146" s="19">
        <f t="shared" si="83"/>
        <v>-0.18824661268339615</v>
      </c>
      <c r="Y146" s="112">
        <f t="shared" si="84"/>
        <v>1021.6199999999999</v>
      </c>
      <c r="Z146" s="19">
        <f t="shared" si="85"/>
        <v>-8.9424662418112422E-2</v>
      </c>
      <c r="AA146" s="20"/>
      <c r="AB146" s="540">
        <f t="shared" si="86"/>
        <v>247.54000000000002</v>
      </c>
      <c r="AC146" s="112">
        <v>124</v>
      </c>
      <c r="AD146" s="19"/>
      <c r="AE146" s="112">
        <v>123.54</v>
      </c>
      <c r="AF146" s="19"/>
      <c r="AG146" s="112">
        <v>123.62</v>
      </c>
      <c r="AH146" s="19"/>
      <c r="AI146" s="112">
        <v>123.71</v>
      </c>
      <c r="AJ146" s="19"/>
      <c r="AK146" s="112">
        <v>123.59</v>
      </c>
      <c r="AL146" s="19"/>
      <c r="AM146" s="112">
        <v>123.59</v>
      </c>
      <c r="AN146" s="19"/>
      <c r="AO146" s="112">
        <v>127.61000000000099</v>
      </c>
      <c r="AP146" s="19"/>
      <c r="AQ146" s="112">
        <v>127.39</v>
      </c>
      <c r="AR146" s="19"/>
      <c r="AS146" s="112">
        <v>124.9</v>
      </c>
      <c r="AT146" s="19"/>
      <c r="AU146" s="112">
        <v>125.15</v>
      </c>
      <c r="AV146" s="19"/>
      <c r="AW146" s="112">
        <v>124.73</v>
      </c>
      <c r="AX146" s="19"/>
      <c r="AY146" s="112">
        <v>124.9</v>
      </c>
      <c r="AZ146" s="19"/>
      <c r="BA146" s="112">
        <f t="shared" si="87"/>
        <v>1496.7300000000014</v>
      </c>
      <c r="BB146" s="19"/>
      <c r="BC146" s="23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18"/>
    </row>
    <row r="147" spans="1:68" ht="28.8" customHeight="1">
      <c r="A147" s="597"/>
      <c r="B147" s="17" t="s">
        <v>655</v>
      </c>
      <c r="C147" s="112">
        <v>862.91</v>
      </c>
      <c r="D147" s="19">
        <f t="shared" si="88"/>
        <v>-7.3783073042451575E-2</v>
      </c>
      <c r="E147" s="112">
        <v>780.83</v>
      </c>
      <c r="F147" s="19">
        <f t="shared" si="74"/>
        <v>-0.23055774536854545</v>
      </c>
      <c r="G147" s="112">
        <f>出租!Z42-出租!Z44</f>
        <v>767.65000000000009</v>
      </c>
      <c r="H147" s="19">
        <f t="shared" si="75"/>
        <v>-0.11467223324260734</v>
      </c>
      <c r="I147" s="112">
        <f>出租!AB42-出租!AB44</f>
        <v>728.90000000000009</v>
      </c>
      <c r="J147" s="19">
        <f t="shared" si="76"/>
        <v>-8.6018808777429401E-2</v>
      </c>
      <c r="K147" s="112">
        <f>出租!AD42-出租!AD44</f>
        <v>753</v>
      </c>
      <c r="L147" s="19">
        <f t="shared" si="77"/>
        <v>-5.9631595379331825E-2</v>
      </c>
      <c r="M147" s="112">
        <f>出租!AF42-出租!AF44</f>
        <v>728.19</v>
      </c>
      <c r="N147" s="19">
        <f t="shared" si="78"/>
        <v>-9.1012358007739325E-2</v>
      </c>
      <c r="O147" s="112">
        <f>出租!AH42-出租!AH44</f>
        <v>1360.1</v>
      </c>
      <c r="P147" s="19">
        <f t="shared" si="79"/>
        <v>0.66574812310933118</v>
      </c>
      <c r="Q147" s="112">
        <f>出租!AJ42-出租!AJ44</f>
        <v>1569.8800000000006</v>
      </c>
      <c r="R147" s="19">
        <f t="shared" si="80"/>
        <v>1.0378788862205499</v>
      </c>
      <c r="S147" s="112">
        <f>出租!AL42-出租!AL44</f>
        <v>1573.3200000000002</v>
      </c>
      <c r="T147" s="19">
        <f t="shared" si="81"/>
        <v>1.2537818015127207</v>
      </c>
      <c r="U147" s="112">
        <f>出租!AN42-出租!AN44</f>
        <v>1675.0600000000004</v>
      </c>
      <c r="V147" s="19">
        <f t="shared" si="82"/>
        <v>1.3458581331839512</v>
      </c>
      <c r="W147" s="112">
        <f>出租!AP42-出租!AP44</f>
        <v>1457.6100000000001</v>
      </c>
      <c r="X147" s="19">
        <f t="shared" si="83"/>
        <v>1.1008474820558645</v>
      </c>
      <c r="Y147" s="112">
        <f t="shared" si="84"/>
        <v>9124.7800000000007</v>
      </c>
      <c r="Z147" s="19">
        <f t="shared" si="85"/>
        <v>0.2169910720716155</v>
      </c>
      <c r="AA147" s="20"/>
      <c r="AB147" s="540">
        <f t="shared" si="86"/>
        <v>1946.4499999999998</v>
      </c>
      <c r="AC147" s="112">
        <v>931.65</v>
      </c>
      <c r="AD147" s="19"/>
      <c r="AE147" s="112">
        <v>1014.8</v>
      </c>
      <c r="AF147" s="19"/>
      <c r="AG147" s="112">
        <v>867.08</v>
      </c>
      <c r="AH147" s="19"/>
      <c r="AI147" s="112">
        <v>797.5</v>
      </c>
      <c r="AJ147" s="19"/>
      <c r="AK147" s="112">
        <v>800.75</v>
      </c>
      <c r="AL147" s="19"/>
      <c r="AM147" s="112">
        <v>801.1</v>
      </c>
      <c r="AN147" s="19"/>
      <c r="AO147" s="112">
        <v>816.51</v>
      </c>
      <c r="AP147" s="19"/>
      <c r="AQ147" s="112">
        <v>770.35</v>
      </c>
      <c r="AR147" s="19"/>
      <c r="AS147" s="112">
        <v>698.08</v>
      </c>
      <c r="AT147" s="19"/>
      <c r="AU147" s="112">
        <v>714.05</v>
      </c>
      <c r="AV147" s="19"/>
      <c r="AW147" s="112">
        <v>693.82</v>
      </c>
      <c r="AX147" s="19"/>
      <c r="AY147" s="112">
        <v>731.73</v>
      </c>
      <c r="AZ147" s="19"/>
      <c r="BA147" s="112">
        <f t="shared" si="87"/>
        <v>9637.42</v>
      </c>
      <c r="BB147" s="19"/>
      <c r="BC147" s="23"/>
      <c r="BD147" s="24"/>
      <c r="BE147" s="24"/>
      <c r="BF147" s="24"/>
      <c r="BG147" s="24"/>
      <c r="BH147" s="24"/>
      <c r="BI147" s="24"/>
      <c r="BJ147" s="137"/>
      <c r="BK147" s="24"/>
      <c r="BL147" s="137"/>
      <c r="BM147" s="137"/>
      <c r="BN147" s="137"/>
      <c r="BO147" s="137"/>
      <c r="BP147" s="18"/>
    </row>
    <row r="148" spans="1:68" ht="28.8" customHeight="1">
      <c r="A148" s="598"/>
      <c r="B148" s="17" t="s">
        <v>656</v>
      </c>
      <c r="C148" s="112">
        <v>111.080745453823</v>
      </c>
      <c r="D148" s="19">
        <f t="shared" si="88"/>
        <v>-0.40962806496091053</v>
      </c>
      <c r="E148" s="112">
        <v>185.90471443505601</v>
      </c>
      <c r="F148" s="19">
        <f t="shared" si="74"/>
        <v>0.60473013530530695</v>
      </c>
      <c r="G148" s="112">
        <v>202.85213375391299</v>
      </c>
      <c r="H148" s="19">
        <f t="shared" si="75"/>
        <v>0.18415143496939046</v>
      </c>
      <c r="I148" s="112">
        <f>网约车!AB42-网约车!AB44</f>
        <v>274.74903578215805</v>
      </c>
      <c r="J148" s="19">
        <f t="shared" si="76"/>
        <v>0.47319379367691794</v>
      </c>
      <c r="K148" s="112">
        <f>网约车!AD42-网约车!AD44</f>
        <v>281.80229986279801</v>
      </c>
      <c r="L148" s="19">
        <f t="shared" si="77"/>
        <v>0.48367323279251151</v>
      </c>
      <c r="M148" s="112">
        <f>网约车!AF42-网约车!AF44</f>
        <v>253.19443723112897</v>
      </c>
      <c r="N148" s="19">
        <f t="shared" si="78"/>
        <v>0.37268365660206415</v>
      </c>
      <c r="O148" s="112">
        <f>网约车!AH42-网约车!AH44</f>
        <v>361.05814998398898</v>
      </c>
      <c r="P148" s="19">
        <f t="shared" si="79"/>
        <v>0.82666924314491164</v>
      </c>
      <c r="Q148" s="112">
        <f>网约车!AJ42-网约车!AJ44</f>
        <v>372.32216236787599</v>
      </c>
      <c r="R148" s="19">
        <f t="shared" si="80"/>
        <v>1.0564405405049091</v>
      </c>
      <c r="S148" s="112">
        <f>网约车!AL42-网约车!AL44</f>
        <v>329.15413327749201</v>
      </c>
      <c r="T148" s="19">
        <f t="shared" si="81"/>
        <v>0.85142590529062678</v>
      </c>
      <c r="U148" s="112">
        <f>网约车!AN42-网约车!AN44</f>
        <v>353.46250197738203</v>
      </c>
      <c r="V148" s="19">
        <f t="shared" si="82"/>
        <v>0.81504382256593355</v>
      </c>
      <c r="W148" s="112">
        <f>网约车!AP42-网约车!AP44</f>
        <v>299.436742283824</v>
      </c>
      <c r="X148" s="19">
        <f t="shared" si="83"/>
        <v>0.66774189472481815</v>
      </c>
      <c r="Y148" s="112">
        <f t="shared" si="84"/>
        <v>2372.117812148234</v>
      </c>
      <c r="Z148" s="19">
        <f t="shared" si="85"/>
        <v>0.48937871789403009</v>
      </c>
      <c r="AA148" s="20"/>
      <c r="AB148" s="540">
        <f t="shared" si="86"/>
        <v>304.00179923853204</v>
      </c>
      <c r="AC148" s="112">
        <v>188.15383804866701</v>
      </c>
      <c r="AD148" s="19"/>
      <c r="AE148" s="112">
        <v>115.847961189865</v>
      </c>
      <c r="AF148" s="19"/>
      <c r="AG148" s="112">
        <v>171.30590544709901</v>
      </c>
      <c r="AH148" s="19"/>
      <c r="AI148" s="112">
        <v>186.49890935015199</v>
      </c>
      <c r="AJ148" s="19"/>
      <c r="AK148" s="112">
        <v>189.935555642802</v>
      </c>
      <c r="AL148" s="19"/>
      <c r="AM148" s="112">
        <v>184.45213943749101</v>
      </c>
      <c r="AN148" s="19"/>
      <c r="AO148" s="112">
        <v>197.65929236448301</v>
      </c>
      <c r="AP148" s="19"/>
      <c r="AQ148" s="112">
        <v>181.05175181795499</v>
      </c>
      <c r="AR148" s="19"/>
      <c r="AS148" s="112">
        <v>177.78412429949401</v>
      </c>
      <c r="AT148" s="19"/>
      <c r="AU148" s="112">
        <v>194.740478209331</v>
      </c>
      <c r="AV148" s="19"/>
      <c r="AW148" s="112">
        <v>179.54621349440399</v>
      </c>
      <c r="AX148" s="19"/>
      <c r="AY148" s="112">
        <v>182.957070582075</v>
      </c>
      <c r="AZ148" s="19"/>
      <c r="BA148" s="112">
        <f t="shared" si="87"/>
        <v>2149.9332398838183</v>
      </c>
      <c r="BB148" s="19"/>
      <c r="BC148" s="23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18"/>
    </row>
    <row r="149" spans="1:68" s="13" customFormat="1" ht="28.8" customHeight="1">
      <c r="A149" s="716" t="s">
        <v>102</v>
      </c>
      <c r="B149" s="17" t="s">
        <v>692</v>
      </c>
      <c r="C149" s="112">
        <f>C150+C151+C152+C153</f>
        <v>14007.121022552146</v>
      </c>
      <c r="D149" s="19">
        <f t="shared" si="88"/>
        <v>0.12343450821109858</v>
      </c>
      <c r="E149" s="112">
        <f>E150+E151+E152+E153</f>
        <v>15427.977314492649</v>
      </c>
      <c r="F149" s="19">
        <f t="shared" si="74"/>
        <v>0.25182460220362235</v>
      </c>
      <c r="G149" s="112">
        <f>G150+G151+G152+G153</f>
        <v>15297.004235135651</v>
      </c>
      <c r="H149" s="19">
        <f t="shared" si="75"/>
        <v>0.25767489766767326</v>
      </c>
      <c r="I149" s="112">
        <f>I150+I151+I152+I153</f>
        <v>15556.398337146091</v>
      </c>
      <c r="J149" s="19">
        <f t="shared" si="76"/>
        <v>0.23324717098486736</v>
      </c>
      <c r="K149" s="112">
        <f>K150+K151+K152+K153</f>
        <v>15360.822124093314</v>
      </c>
      <c r="L149" s="19">
        <f t="shared" si="77"/>
        <v>0.25975490291427694</v>
      </c>
      <c r="M149" s="112">
        <f>M150+M151+M152+M153</f>
        <v>15015.171180029631</v>
      </c>
      <c r="N149" s="19">
        <f t="shared" si="78"/>
        <v>0.28448314700614108</v>
      </c>
      <c r="O149" s="112">
        <f>O150+O151+O152+O153</f>
        <v>14360.158514376832</v>
      </c>
      <c r="P149" s="19">
        <f t="shared" si="79"/>
        <v>0.25393120270914049</v>
      </c>
      <c r="Q149" s="112">
        <f>Q150+Q151+Q152+Q153</f>
        <v>14492.739968849701</v>
      </c>
      <c r="R149" s="19">
        <f t="shared" si="80"/>
        <v>2.5279155556545252E-2</v>
      </c>
      <c r="S149" s="112">
        <f>S150+S151+S152+S153</f>
        <v>14820.751709186983</v>
      </c>
      <c r="T149" s="19">
        <f t="shared" si="81"/>
        <v>-7.1314794297078099E-2</v>
      </c>
      <c r="U149" s="112">
        <f>U150+U151+U152+U153</f>
        <v>15858.201191965662</v>
      </c>
      <c r="V149" s="19">
        <f t="shared" si="82"/>
        <v>-7.0217682149445459E-2</v>
      </c>
      <c r="W149" s="112">
        <f>W150+W151+W152+W153</f>
        <v>14768.344535265502</v>
      </c>
      <c r="X149" s="19">
        <f t="shared" si="83"/>
        <v>-1.5811937934369746E-2</v>
      </c>
      <c r="Y149" s="112">
        <f t="shared" si="84"/>
        <v>134338.14440586301</v>
      </c>
      <c r="Z149" s="19">
        <f t="shared" si="85"/>
        <v>0.16816639788436927</v>
      </c>
      <c r="AA149" s="20"/>
      <c r="AB149" s="540">
        <f t="shared" si="86"/>
        <v>24792.516399936416</v>
      </c>
      <c r="AC149" s="540">
        <f>AC150+AC151+AC152+AC153</f>
        <v>12468.124238818684</v>
      </c>
      <c r="AD149" s="20"/>
      <c r="AE149" s="540">
        <f>AE150+AE151+AE152+AE153</f>
        <v>12324.392161117734</v>
      </c>
      <c r="AF149" s="20"/>
      <c r="AG149" s="540">
        <f>AG150+AG151+AG152+AG153</f>
        <v>12162.924030290787</v>
      </c>
      <c r="AH149" s="20"/>
      <c r="AI149" s="540">
        <f>AI150+AI151+AI152+AI153</f>
        <v>12614.177192657007</v>
      </c>
      <c r="AJ149" s="20"/>
      <c r="AK149" s="540">
        <f>AK150+AK151+AK152+AK153</f>
        <v>12193.500567894656</v>
      </c>
      <c r="AL149" s="20"/>
      <c r="AM149" s="540">
        <f>AM150+AM151+AM152+AM153</f>
        <v>11689.659934446647</v>
      </c>
      <c r="AN149" s="20"/>
      <c r="AO149" s="540">
        <f>AO150+AO151+AO152+AO153</f>
        <v>11452.110357690643</v>
      </c>
      <c r="AP149" s="20"/>
      <c r="AQ149" s="540">
        <f>AQ150+AQ151+AQ152+AQ153</f>
        <v>14135.408771655664</v>
      </c>
      <c r="AR149" s="20"/>
      <c r="AS149" s="540">
        <f>AS150+AS151+AS152+AS153</f>
        <v>15958.854107048206</v>
      </c>
      <c r="AT149" s="20"/>
      <c r="AU149" s="540">
        <f>AU150+AU151+AU152+AU153</f>
        <v>17055.821440685406</v>
      </c>
      <c r="AV149" s="20"/>
      <c r="AW149" s="540">
        <f>AW150+AW151+AW152+AW153</f>
        <v>15005.612346353251</v>
      </c>
      <c r="AX149" s="20"/>
      <c r="AY149" s="540">
        <f>AY150+AY151+AY152+AY153</f>
        <v>13853.959466204031</v>
      </c>
      <c r="AZ149" s="20"/>
      <c r="BA149" s="540">
        <f t="shared" si="87"/>
        <v>160914.54461486268</v>
      </c>
      <c r="BB149" s="20"/>
      <c r="BC149" s="22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</row>
    <row r="150" spans="1:68" ht="28.8" customHeight="1">
      <c r="A150" s="597"/>
      <c r="B150" s="17" t="s">
        <v>653</v>
      </c>
      <c r="C150" s="112">
        <v>8652.7026999999998</v>
      </c>
      <c r="D150" s="19">
        <f t="shared" si="88"/>
        <v>0.267291043395115</v>
      </c>
      <c r="E150" s="112">
        <v>8874.8860000000004</v>
      </c>
      <c r="F150" s="19">
        <f t="shared" si="74"/>
        <v>0.22018191131804699</v>
      </c>
      <c r="G150" s="112">
        <v>8663.1026999999995</v>
      </c>
      <c r="H150" s="19">
        <f t="shared" si="75"/>
        <v>0.23894747318278275</v>
      </c>
      <c r="I150" s="112">
        <f>中口径明细!AB150</f>
        <v>9201.8672000000006</v>
      </c>
      <c r="J150" s="19">
        <f t="shared" si="76"/>
        <v>0.25994049823903609</v>
      </c>
      <c r="K150" s="112">
        <f>中口径明细!AD150</f>
        <v>8984.2134999999998</v>
      </c>
      <c r="L150" s="19">
        <f t="shared" si="77"/>
        <v>0.24952537175104172</v>
      </c>
      <c r="M150" s="112">
        <f>中口径明细!AF150</f>
        <v>8588.2674999999999</v>
      </c>
      <c r="N150" s="19">
        <f t="shared" si="78"/>
        <v>0.28076243196385198</v>
      </c>
      <c r="O150" s="112">
        <f>中口径明细!AH150</f>
        <v>8528.6378999999997</v>
      </c>
      <c r="P150" s="19">
        <f t="shared" si="79"/>
        <v>0.28782565618590183</v>
      </c>
      <c r="Q150" s="112">
        <f>中口径明细!AJ150</f>
        <v>8864.1288000000004</v>
      </c>
      <c r="R150" s="19">
        <f t="shared" si="80"/>
        <v>-2.4461943662219099E-2</v>
      </c>
      <c r="S150" s="112">
        <f>中口径明细!AL150</f>
        <v>8956.6383000000005</v>
      </c>
      <c r="T150" s="19">
        <f t="shared" si="81"/>
        <v>-0.16075900508829954</v>
      </c>
      <c r="U150" s="112">
        <f>中口径明细!AN150</f>
        <v>9643.3971000000001</v>
      </c>
      <c r="V150" s="19">
        <f t="shared" si="82"/>
        <v>-0.16804023810479174</v>
      </c>
      <c r="W150" s="112">
        <f>中口径明细!AP150</f>
        <v>8993.5854999999992</v>
      </c>
      <c r="X150" s="19">
        <f t="shared" si="83"/>
        <v>-6.2877376219141468E-2</v>
      </c>
      <c r="Y150" s="112">
        <f t="shared" si="84"/>
        <v>79314.444600000017</v>
      </c>
      <c r="Z150" s="19">
        <f t="shared" si="85"/>
        <v>0.15494545047339492</v>
      </c>
      <c r="AA150" s="20"/>
      <c r="AB150" s="540">
        <f t="shared" si="86"/>
        <v>14101.127700000001</v>
      </c>
      <c r="AC150" s="112">
        <v>6827.7155000000002</v>
      </c>
      <c r="AD150" s="19"/>
      <c r="AE150" s="112">
        <v>7273.4121999999998</v>
      </c>
      <c r="AF150" s="19"/>
      <c r="AG150" s="112">
        <v>6992.3082999999997</v>
      </c>
      <c r="AH150" s="19"/>
      <c r="AI150" s="112">
        <v>7303.4141</v>
      </c>
      <c r="AJ150" s="19"/>
      <c r="AK150" s="112">
        <v>7190.1009000000004</v>
      </c>
      <c r="AL150" s="19"/>
      <c r="AM150" s="112">
        <v>6705.5897999999997</v>
      </c>
      <c r="AN150" s="19"/>
      <c r="AO150" s="112">
        <v>6622.5096999999996</v>
      </c>
      <c r="AP150" s="19"/>
      <c r="AQ150" s="112">
        <v>9086.3997999999992</v>
      </c>
      <c r="AR150" s="19"/>
      <c r="AS150" s="112">
        <v>10672.3079</v>
      </c>
      <c r="AT150" s="19"/>
      <c r="AU150" s="112">
        <v>11591.1821</v>
      </c>
      <c r="AV150" s="19"/>
      <c r="AW150" s="112">
        <v>9597.0210000000006</v>
      </c>
      <c r="AX150" s="19"/>
      <c r="AY150" s="112">
        <v>8521.7628999999997</v>
      </c>
      <c r="AZ150" s="19"/>
      <c r="BA150" s="112">
        <f t="shared" si="87"/>
        <v>98383.724200000026</v>
      </c>
      <c r="BB150" s="19"/>
      <c r="BC150" s="23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18"/>
    </row>
    <row r="151" spans="1:68" ht="28.8" customHeight="1">
      <c r="A151" s="597"/>
      <c r="B151" s="17" t="s">
        <v>693</v>
      </c>
      <c r="C151" s="112">
        <v>4789.3900000000003</v>
      </c>
      <c r="D151" s="19">
        <f t="shared" si="88"/>
        <v>6.2674731302086562E-2</v>
      </c>
      <c r="E151" s="112">
        <v>5985.38</v>
      </c>
      <c r="F151" s="19">
        <f t="shared" si="74"/>
        <v>0.4897009338350955</v>
      </c>
      <c r="G151" s="112">
        <f>公交!Z46-公交!Z48</f>
        <v>6160.08</v>
      </c>
      <c r="H151" s="19">
        <f t="shared" si="75"/>
        <v>0.41827525233920282</v>
      </c>
      <c r="I151" s="112">
        <f>公交!AB46-公交!AB48</f>
        <v>5866.16</v>
      </c>
      <c r="J151" s="19">
        <f t="shared" si="76"/>
        <v>0.30413884942787095</v>
      </c>
      <c r="K151" s="112">
        <f>公交!AD46-公交!AD48</f>
        <v>5906.8499999999995</v>
      </c>
      <c r="L151" s="19">
        <f t="shared" si="77"/>
        <v>0.32259097382067647</v>
      </c>
      <c r="M151" s="112">
        <f>公交!AF46-公交!AF48</f>
        <v>5895.57</v>
      </c>
      <c r="N151" s="19">
        <f t="shared" si="78"/>
        <v>0.33456703768344265</v>
      </c>
      <c r="O151" s="112">
        <f>公交!AH46-公交!AH48</f>
        <v>5278.18</v>
      </c>
      <c r="P151" s="19">
        <f t="shared" si="79"/>
        <v>0.23535841257878709</v>
      </c>
      <c r="Q151" s="112">
        <f>公交!AJ46-公交!AJ48</f>
        <v>5025.74</v>
      </c>
      <c r="R151" s="19">
        <f t="shared" si="80"/>
        <v>0.10071661979727886</v>
      </c>
      <c r="S151" s="112">
        <f>公交!AL46-公交!AL48</f>
        <v>5273.1399999999994</v>
      </c>
      <c r="T151" s="19">
        <f t="shared" si="81"/>
        <v>9.8838675260427999E-2</v>
      </c>
      <c r="U151" s="112">
        <f>公交!AN46-公交!AN48</f>
        <v>5435.17</v>
      </c>
      <c r="V151" s="19">
        <f t="shared" si="82"/>
        <v>0.10748932788605559</v>
      </c>
      <c r="W151" s="112">
        <f>公交!AP46-公交!AP48</f>
        <v>5196.3899999999994</v>
      </c>
      <c r="X151" s="19">
        <f t="shared" si="83"/>
        <v>8.4076371996378185E-2</v>
      </c>
      <c r="Y151" s="112">
        <f t="shared" si="84"/>
        <v>50180.489999999991</v>
      </c>
      <c r="Z151" s="19">
        <f t="shared" si="85"/>
        <v>0.258058717524702</v>
      </c>
      <c r="AA151" s="20"/>
      <c r="AB151" s="540">
        <f t="shared" si="86"/>
        <v>8524.76</v>
      </c>
      <c r="AC151" s="112">
        <v>4506.92</v>
      </c>
      <c r="AD151" s="19"/>
      <c r="AE151" s="112">
        <v>4017.84</v>
      </c>
      <c r="AF151" s="19"/>
      <c r="AG151" s="112">
        <v>4343.3599999999997</v>
      </c>
      <c r="AH151" s="19"/>
      <c r="AI151" s="112">
        <v>4498.1099999999997</v>
      </c>
      <c r="AJ151" s="19"/>
      <c r="AK151" s="112">
        <v>4466.12</v>
      </c>
      <c r="AL151" s="19"/>
      <c r="AM151" s="112">
        <v>4417.59</v>
      </c>
      <c r="AN151" s="19"/>
      <c r="AO151" s="112">
        <v>4272.59</v>
      </c>
      <c r="AP151" s="19"/>
      <c r="AQ151" s="112">
        <v>4565.88</v>
      </c>
      <c r="AR151" s="19"/>
      <c r="AS151" s="112">
        <v>4798.83</v>
      </c>
      <c r="AT151" s="19"/>
      <c r="AU151" s="112">
        <v>4907.6499999999996</v>
      </c>
      <c r="AV151" s="19"/>
      <c r="AW151" s="112">
        <v>4793.38</v>
      </c>
      <c r="AX151" s="19"/>
      <c r="AY151" s="112">
        <v>4775.4399999999996</v>
      </c>
      <c r="AZ151" s="19"/>
      <c r="BA151" s="112">
        <f t="shared" si="87"/>
        <v>54363.71</v>
      </c>
      <c r="BB151" s="19"/>
      <c r="BC151" s="23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18"/>
    </row>
    <row r="152" spans="1:68" ht="28.8" customHeight="1">
      <c r="A152" s="597"/>
      <c r="B152" s="17" t="s">
        <v>655</v>
      </c>
      <c r="C152" s="112">
        <v>457.49</v>
      </c>
      <c r="D152" s="19">
        <f t="shared" si="88"/>
        <v>-0.48480855855855853</v>
      </c>
      <c r="E152" s="112">
        <v>447.38</v>
      </c>
      <c r="F152" s="19">
        <f t="shared" si="74"/>
        <v>-0.46884646435864552</v>
      </c>
      <c r="G152" s="112">
        <f>出租!Z46-出租!Z48</f>
        <v>355.65999999999985</v>
      </c>
      <c r="H152" s="19">
        <f t="shared" si="75"/>
        <v>-0.45908869692176679</v>
      </c>
      <c r="I152" s="112">
        <f>出租!AB46-出租!AB48</f>
        <v>350.31999999999994</v>
      </c>
      <c r="J152" s="19">
        <f t="shared" si="76"/>
        <v>-0.4403833865814698</v>
      </c>
      <c r="K152" s="112">
        <f>出租!AD46-出租!AD48</f>
        <v>316.94999999999982</v>
      </c>
      <c r="L152" s="19">
        <f t="shared" si="77"/>
        <v>-0.13467838811837984</v>
      </c>
      <c r="M152" s="112">
        <f>出租!AF46-出租!AF48</f>
        <v>376.1400000000001</v>
      </c>
      <c r="N152" s="19">
        <f t="shared" si="78"/>
        <v>-7.4549749040448532E-2</v>
      </c>
      <c r="O152" s="112">
        <f>出租!AH46-出租!AH48</f>
        <v>386.15999999999985</v>
      </c>
      <c r="P152" s="19">
        <f t="shared" si="79"/>
        <v>-2.9773121278360182E-2</v>
      </c>
      <c r="Q152" s="112">
        <f>出租!AJ46-出租!AJ48</f>
        <v>422.01</v>
      </c>
      <c r="R152" s="19">
        <f t="shared" si="80"/>
        <v>0.22845166361016522</v>
      </c>
      <c r="S152" s="112">
        <f>出租!AL46-出租!AL48</f>
        <v>429.95000000000005</v>
      </c>
      <c r="T152" s="19">
        <f t="shared" si="81"/>
        <v>0.24148186648186654</v>
      </c>
      <c r="U152" s="112">
        <f>出租!AN46-出租!AN48</f>
        <v>571.04999999999995</v>
      </c>
      <c r="V152" s="19">
        <f t="shared" si="82"/>
        <v>0.43848556602347699</v>
      </c>
      <c r="W152" s="112">
        <f>出租!AP46-出租!AP48</f>
        <v>419.81000000000017</v>
      </c>
      <c r="X152" s="19">
        <f t="shared" si="83"/>
        <v>-6.2002859951737932E-2</v>
      </c>
      <c r="Y152" s="112">
        <f t="shared" si="84"/>
        <v>3542.0599999999995</v>
      </c>
      <c r="Z152" s="19">
        <f t="shared" si="85"/>
        <v>-0.27333117237474303</v>
      </c>
      <c r="AA152" s="20"/>
      <c r="AB152" s="540">
        <f t="shared" si="86"/>
        <v>1730.28</v>
      </c>
      <c r="AC152" s="112">
        <v>888</v>
      </c>
      <c r="AD152" s="19"/>
      <c r="AE152" s="112">
        <v>842.28</v>
      </c>
      <c r="AF152" s="19"/>
      <c r="AG152" s="112">
        <v>657.52</v>
      </c>
      <c r="AH152" s="19"/>
      <c r="AI152" s="112">
        <v>626</v>
      </c>
      <c r="AJ152" s="19"/>
      <c r="AK152" s="112">
        <v>366.28</v>
      </c>
      <c r="AL152" s="19"/>
      <c r="AM152" s="112">
        <v>406.44</v>
      </c>
      <c r="AN152" s="19"/>
      <c r="AO152" s="112">
        <v>398.01</v>
      </c>
      <c r="AP152" s="19"/>
      <c r="AQ152" s="112">
        <v>343.53</v>
      </c>
      <c r="AR152" s="19"/>
      <c r="AS152" s="112">
        <v>346.32</v>
      </c>
      <c r="AT152" s="19"/>
      <c r="AU152" s="112">
        <v>396.98</v>
      </c>
      <c r="AV152" s="19"/>
      <c r="AW152" s="112">
        <v>447.56</v>
      </c>
      <c r="AX152" s="19"/>
      <c r="AY152" s="112">
        <v>389.36</v>
      </c>
      <c r="AZ152" s="19"/>
      <c r="BA152" s="112">
        <f t="shared" si="87"/>
        <v>6108.2799999999988</v>
      </c>
      <c r="BB152" s="19"/>
      <c r="BC152" s="23"/>
      <c r="BD152" s="27"/>
      <c r="BE152" s="27"/>
      <c r="BF152" s="27"/>
      <c r="BG152" s="27"/>
      <c r="BH152" s="27"/>
      <c r="BI152" s="27"/>
      <c r="BJ152" s="108"/>
      <c r="BK152" s="27"/>
      <c r="BL152" s="108"/>
      <c r="BM152" s="108"/>
      <c r="BN152" s="108"/>
      <c r="BO152" s="108"/>
      <c r="BP152" s="18"/>
    </row>
    <row r="153" spans="1:68" ht="28.8" customHeight="1">
      <c r="A153" s="598"/>
      <c r="B153" s="17" t="s">
        <v>656</v>
      </c>
      <c r="C153" s="112">
        <v>107.538322552146</v>
      </c>
      <c r="D153" s="19">
        <f t="shared" si="88"/>
        <v>-0.56194193236874557</v>
      </c>
      <c r="E153" s="112">
        <v>120.331314492651</v>
      </c>
      <c r="F153" s="19">
        <f t="shared" si="74"/>
        <v>-0.36953086552070125</v>
      </c>
      <c r="G153" s="112">
        <v>118.161535135653</v>
      </c>
      <c r="H153" s="19">
        <f t="shared" si="75"/>
        <v>-0.30384996174216883</v>
      </c>
      <c r="I153" s="112">
        <f>网约车!AB46-网约车!AB48</f>
        <v>138.05113714609101</v>
      </c>
      <c r="J153" s="19">
        <f t="shared" si="76"/>
        <v>-0.26038655357416174</v>
      </c>
      <c r="K153" s="112">
        <f>网约车!AD46-网约车!AD48</f>
        <v>152.80862409331402</v>
      </c>
      <c r="L153" s="19">
        <f t="shared" si="77"/>
        <v>-0.10638057971286607</v>
      </c>
      <c r="M153" s="112">
        <f>网约车!AF46-网约车!AF48</f>
        <v>155.19368002963202</v>
      </c>
      <c r="N153" s="19">
        <f t="shared" si="78"/>
        <v>-3.0282743974010318E-2</v>
      </c>
      <c r="O153" s="112">
        <f>网约车!AH46-网约车!AH48</f>
        <v>167.18061437683096</v>
      </c>
      <c r="P153" s="19">
        <f t="shared" si="79"/>
        <v>5.144605566413496E-2</v>
      </c>
      <c r="Q153" s="112">
        <f>网约车!AJ46-网约车!AJ48</f>
        <v>180.86116884970099</v>
      </c>
      <c r="R153" s="19">
        <f t="shared" si="80"/>
        <v>0.29557665579238401</v>
      </c>
      <c r="S153" s="112">
        <f>网约车!AL46-网约车!AL48</f>
        <v>161.02340918698204</v>
      </c>
      <c r="T153" s="19">
        <f t="shared" si="81"/>
        <v>0.13880996208111451</v>
      </c>
      <c r="U153" s="112">
        <f>网约车!AN46-网约车!AN48</f>
        <v>208.58409196566203</v>
      </c>
      <c r="V153" s="19">
        <f t="shared" si="82"/>
        <v>0.30357447304128793</v>
      </c>
      <c r="W153" s="112">
        <f>网约车!AP46-网约车!AP48</f>
        <v>158.55903526550304</v>
      </c>
      <c r="X153" s="19">
        <f t="shared" si="83"/>
        <v>-5.423345106092381E-2</v>
      </c>
      <c r="Y153" s="112">
        <f t="shared" si="84"/>
        <v>1301.1498058630009</v>
      </c>
      <c r="Z153" s="19">
        <f t="shared" si="85"/>
        <v>-0.16794210452170555</v>
      </c>
      <c r="AA153" s="20"/>
      <c r="AB153" s="540">
        <f t="shared" si="86"/>
        <v>436.34869993641803</v>
      </c>
      <c r="AC153" s="112">
        <v>245.488738818683</v>
      </c>
      <c r="AD153" s="19"/>
      <c r="AE153" s="112">
        <v>190.859961117735</v>
      </c>
      <c r="AF153" s="19"/>
      <c r="AG153" s="112">
        <v>169.73573029078801</v>
      </c>
      <c r="AH153" s="19"/>
      <c r="AI153" s="112">
        <v>186.65309265700799</v>
      </c>
      <c r="AJ153" s="19"/>
      <c r="AK153" s="112">
        <v>170.999667894655</v>
      </c>
      <c r="AL153" s="19"/>
      <c r="AM153" s="112">
        <v>160.04013444664599</v>
      </c>
      <c r="AN153" s="19"/>
      <c r="AO153" s="112">
        <v>159.000657690644</v>
      </c>
      <c r="AP153" s="19"/>
      <c r="AQ153" s="112">
        <v>139.598971655664</v>
      </c>
      <c r="AR153" s="19"/>
      <c r="AS153" s="112">
        <v>141.396207048207</v>
      </c>
      <c r="AT153" s="19"/>
      <c r="AU153" s="112">
        <v>160.00934068540599</v>
      </c>
      <c r="AV153" s="19"/>
      <c r="AW153" s="112">
        <v>167.65134635325001</v>
      </c>
      <c r="AX153" s="19"/>
      <c r="AY153" s="112">
        <v>167.39656620402999</v>
      </c>
      <c r="AZ153" s="19"/>
      <c r="BA153" s="112">
        <f t="shared" si="87"/>
        <v>2058.8304148627158</v>
      </c>
      <c r="BB153" s="19"/>
      <c r="BC153" s="23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18"/>
    </row>
    <row r="154" spans="1:68" s="13" customFormat="1" ht="28.8" customHeight="1">
      <c r="A154" s="716" t="s">
        <v>103</v>
      </c>
      <c r="B154" s="17" t="s">
        <v>692</v>
      </c>
      <c r="C154" s="112">
        <f>C155+C156+C157+C158</f>
        <v>11886.284706152544</v>
      </c>
      <c r="D154" s="19">
        <f t="shared" si="88"/>
        <v>0.17357628265244185</v>
      </c>
      <c r="E154" s="112">
        <f>E155+E156+E157+E158</f>
        <v>11824.33854574332</v>
      </c>
      <c r="F154" s="19">
        <f t="shared" si="74"/>
        <v>0.31595729488187918</v>
      </c>
      <c r="G154" s="112">
        <f>G155+G156+G157+G158</f>
        <v>12559.68731705531</v>
      </c>
      <c r="H154" s="19">
        <f t="shared" si="75"/>
        <v>0.3380025572164731</v>
      </c>
      <c r="I154" s="112">
        <f>I155+I156+I157+I158</f>
        <v>12976.318745536033</v>
      </c>
      <c r="J154" s="19">
        <f t="shared" si="76"/>
        <v>0.27089670144040823</v>
      </c>
      <c r="K154" s="112">
        <f>K155+K156+K157+K158</f>
        <v>12588.426714128147</v>
      </c>
      <c r="L154" s="19">
        <f t="shared" si="77"/>
        <v>0.21655307955601488</v>
      </c>
      <c r="M154" s="112">
        <f>M155+M156+M157+M158</f>
        <v>12233.071229509302</v>
      </c>
      <c r="N154" s="19">
        <f t="shared" si="78"/>
        <v>0.25559147982353325</v>
      </c>
      <c r="O154" s="112">
        <f>O155+O156+O157+O158</f>
        <v>10034.897473871806</v>
      </c>
      <c r="P154" s="19">
        <f t="shared" si="79"/>
        <v>6.6377208195007142E-2</v>
      </c>
      <c r="Q154" s="112">
        <f>Q155+Q156+Q157+Q158</f>
        <v>9539.8613494271594</v>
      </c>
      <c r="R154" s="19">
        <f t="shared" si="80"/>
        <v>-1.520285363269247E-2</v>
      </c>
      <c r="S154" s="112">
        <f>S155+S156+S157+S158</f>
        <v>10038.978761229135</v>
      </c>
      <c r="T154" s="19">
        <f t="shared" si="81"/>
        <v>7.3234054172961471E-3</v>
      </c>
      <c r="U154" s="112">
        <f>U155+U156+U157+U158</f>
        <v>10727.078061580401</v>
      </c>
      <c r="V154" s="19">
        <f t="shared" si="82"/>
        <v>-0.12666607874698677</v>
      </c>
      <c r="W154" s="112">
        <f>W155+W156+W157+W158</f>
        <v>10482.821683466504</v>
      </c>
      <c r="X154" s="19">
        <f t="shared" si="83"/>
        <v>-0.12714341395938322</v>
      </c>
      <c r="Y154" s="112">
        <f t="shared" si="84"/>
        <v>103681.86484265275</v>
      </c>
      <c r="Z154" s="19">
        <f t="shared" si="85"/>
        <v>0.18001649318677937</v>
      </c>
      <c r="AA154" s="20"/>
      <c r="AB154" s="540">
        <f t="shared" si="86"/>
        <v>19113.610401779006</v>
      </c>
      <c r="AC154" s="540">
        <f>AC155+AC156+AC157+AC158</f>
        <v>10128.259135646407</v>
      </c>
      <c r="AD154" s="20"/>
      <c r="AE154" s="540">
        <f>AE155+AE156+AE157+AE158</f>
        <v>8985.3512661325967</v>
      </c>
      <c r="AF154" s="20"/>
      <c r="AG154" s="540">
        <f>AG155+AG156+AG157+AG158</f>
        <v>9386.8933578004362</v>
      </c>
      <c r="AH154" s="20"/>
      <c r="AI154" s="540">
        <f>AI155+AI156+AI157+AI158</f>
        <v>10210.364643191646</v>
      </c>
      <c r="AJ154" s="20"/>
      <c r="AK154" s="540">
        <f>AK155+AK156+AK157+AK158</f>
        <v>10347.618139869684</v>
      </c>
      <c r="AL154" s="20"/>
      <c r="AM154" s="540">
        <f>AM155+AM156+AM157+AM158</f>
        <v>9742.875311027592</v>
      </c>
      <c r="AN154" s="20"/>
      <c r="AO154" s="540">
        <f>AO155+AO156+AO157+AO158</f>
        <v>9410.2700214844954</v>
      </c>
      <c r="AP154" s="20"/>
      <c r="AQ154" s="540">
        <f>AQ155+AQ156+AQ157+AQ158</f>
        <v>9687.1334209461675</v>
      </c>
      <c r="AR154" s="20"/>
      <c r="AS154" s="540">
        <f>AS155+AS156+AS157+AS158</f>
        <v>9965.9937486217386</v>
      </c>
      <c r="AT154" s="20"/>
      <c r="AU154" s="540">
        <f>AU155+AU156+AU157+AU158</f>
        <v>12282.905542234932</v>
      </c>
      <c r="AV154" s="20"/>
      <c r="AW154" s="540">
        <f>AW155+AW156+AW157+AW158</f>
        <v>12009.787004091764</v>
      </c>
      <c r="AX154" s="20"/>
      <c r="AY154" s="540">
        <f>AY155+AY156+AY157+AY158</f>
        <v>11271.792070123733</v>
      </c>
      <c r="AZ154" s="20"/>
      <c r="BA154" s="540">
        <f t="shared" si="87"/>
        <v>123429.24366117119</v>
      </c>
      <c r="BB154" s="20"/>
      <c r="BC154" s="22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</row>
    <row r="155" spans="1:68" ht="28.8" customHeight="1">
      <c r="A155" s="597"/>
      <c r="B155" s="17" t="s">
        <v>653</v>
      </c>
      <c r="C155" s="112">
        <v>5287.1867000000002</v>
      </c>
      <c r="D155" s="19">
        <f t="shared" si="88"/>
        <v>0.41869735767489114</v>
      </c>
      <c r="E155" s="112">
        <v>5754.2622000000001</v>
      </c>
      <c r="F155" s="19">
        <f t="shared" si="74"/>
        <v>0.37710533873237395</v>
      </c>
      <c r="G155" s="112">
        <v>6140.7334000000001</v>
      </c>
      <c r="H155" s="19">
        <f t="shared" si="75"/>
        <v>0.35169465316289816</v>
      </c>
      <c r="I155" s="112">
        <f>中口径明细!AB155</f>
        <v>6298.5169999999998</v>
      </c>
      <c r="J155" s="19">
        <f t="shared" si="76"/>
        <v>0.32306859499253959</v>
      </c>
      <c r="K155" s="112">
        <f>中口径明细!AD155</f>
        <v>5951.9288999999999</v>
      </c>
      <c r="L155" s="19">
        <f t="shared" si="77"/>
        <v>0.22150897359081223</v>
      </c>
      <c r="M155" s="112">
        <f>中口径明细!AF155</f>
        <v>5809.8190000000004</v>
      </c>
      <c r="N155" s="19">
        <f t="shared" si="78"/>
        <v>0.30895355050518081</v>
      </c>
      <c r="O155" s="112">
        <f>中口径明细!AH155</f>
        <v>5215.6359000000002</v>
      </c>
      <c r="P155" s="19">
        <f t="shared" si="79"/>
        <v>0.17415842240803658</v>
      </c>
      <c r="Q155" s="112">
        <f>中口径明细!AJ155</f>
        <v>5112.6801999999998</v>
      </c>
      <c r="R155" s="19">
        <f t="shared" si="80"/>
        <v>9.0779363774929012E-2</v>
      </c>
      <c r="S155" s="112">
        <f>中口径明细!AL155</f>
        <v>5120.6557000000003</v>
      </c>
      <c r="T155" s="19">
        <f t="shared" si="81"/>
        <v>5.106622556548035E-2</v>
      </c>
      <c r="U155" s="112">
        <f>中口径明细!AN155</f>
        <v>5405.8882999999996</v>
      </c>
      <c r="V155" s="19">
        <f t="shared" si="82"/>
        <v>-7.1359332992034563E-2</v>
      </c>
      <c r="W155" s="112">
        <f>中口径明细!AP155</f>
        <v>5115.4008000000003</v>
      </c>
      <c r="X155" s="19">
        <f t="shared" si="83"/>
        <v>-0.12876445179665341</v>
      </c>
      <c r="Y155" s="112">
        <f t="shared" si="84"/>
        <v>50691.419000000009</v>
      </c>
      <c r="Z155" s="19">
        <f t="shared" si="85"/>
        <v>0.25099038696696541</v>
      </c>
      <c r="AA155" s="20"/>
      <c r="AB155" s="540">
        <f t="shared" si="86"/>
        <v>7905.3096999999998</v>
      </c>
      <c r="AC155" s="112">
        <v>3726.7896999999998</v>
      </c>
      <c r="AD155" s="19"/>
      <c r="AE155" s="112">
        <v>4178.5200000000004</v>
      </c>
      <c r="AF155" s="19"/>
      <c r="AG155" s="112">
        <v>4542.9885999999997</v>
      </c>
      <c r="AH155" s="19"/>
      <c r="AI155" s="112">
        <v>4760.5370000000003</v>
      </c>
      <c r="AJ155" s="19"/>
      <c r="AK155" s="112">
        <v>4872.6035000000002</v>
      </c>
      <c r="AL155" s="19"/>
      <c r="AM155" s="112">
        <v>4438.5218999999997</v>
      </c>
      <c r="AN155" s="19"/>
      <c r="AO155" s="112">
        <v>4442.0205999999998</v>
      </c>
      <c r="AP155" s="19"/>
      <c r="AQ155" s="112">
        <v>4687.1809000000003</v>
      </c>
      <c r="AR155" s="19"/>
      <c r="AS155" s="112">
        <v>4871.8678</v>
      </c>
      <c r="AT155" s="19"/>
      <c r="AU155" s="112">
        <v>5821.2918</v>
      </c>
      <c r="AV155" s="19"/>
      <c r="AW155" s="112">
        <v>5871.4326000000001</v>
      </c>
      <c r="AX155" s="19"/>
      <c r="AY155" s="112">
        <v>5196.9255999999996</v>
      </c>
      <c r="AZ155" s="19"/>
      <c r="BA155" s="112">
        <f t="shared" si="87"/>
        <v>57410.68</v>
      </c>
      <c r="BB155" s="19"/>
      <c r="BC155" s="23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18"/>
    </row>
    <row r="156" spans="1:68" ht="28.8" customHeight="1">
      <c r="A156" s="597"/>
      <c r="B156" s="17" t="s">
        <v>693</v>
      </c>
      <c r="C156" s="112">
        <v>5443.93</v>
      </c>
      <c r="D156" s="19">
        <f t="shared" si="88"/>
        <v>0.15645970926687935</v>
      </c>
      <c r="E156" s="112">
        <v>5134.49</v>
      </c>
      <c r="F156" s="19">
        <f t="shared" si="74"/>
        <v>0.27218870402259698</v>
      </c>
      <c r="G156" s="112">
        <f>公交!Z50-公交!Z52</f>
        <v>5508.880000000001</v>
      </c>
      <c r="H156" s="19">
        <f t="shared" si="75"/>
        <v>0.36554797865246824</v>
      </c>
      <c r="I156" s="112">
        <f>公交!AB50-公交!AB52</f>
        <v>5767.1500000000005</v>
      </c>
      <c r="J156" s="19">
        <f t="shared" si="76"/>
        <v>0.29161468913141353</v>
      </c>
      <c r="K156" s="112">
        <f>公交!AD50-公交!AD52</f>
        <v>5706.2199999999993</v>
      </c>
      <c r="L156" s="19">
        <f t="shared" si="77"/>
        <v>0.26968819742823502</v>
      </c>
      <c r="M156" s="112">
        <f>公交!AF50-公交!AF52</f>
        <v>5508.42</v>
      </c>
      <c r="N156" s="19">
        <f t="shared" si="78"/>
        <v>0.30029648654007768</v>
      </c>
      <c r="O156" s="112">
        <f>公交!AH50-公交!AH52</f>
        <v>3899.8700000000003</v>
      </c>
      <c r="P156" s="19">
        <f t="shared" si="79"/>
        <v>-1.9807503819470051E-3</v>
      </c>
      <c r="Q156" s="112">
        <f>公交!AJ50-公交!AJ52</f>
        <v>3522.37</v>
      </c>
      <c r="R156" s="19">
        <f t="shared" si="80"/>
        <v>-0.12191443429010185</v>
      </c>
      <c r="S156" s="112">
        <f>公交!AL50-公交!AL52</f>
        <v>4052.7799999999997</v>
      </c>
      <c r="T156" s="19">
        <f t="shared" si="81"/>
        <v>-1.1574932199090782E-2</v>
      </c>
      <c r="U156" s="112">
        <f>公交!AN50-公交!AN52</f>
        <v>4338.1100000000006</v>
      </c>
      <c r="V156" s="19">
        <f t="shared" si="82"/>
        <v>-0.19007843232434862</v>
      </c>
      <c r="W156" s="112">
        <f>公交!AP50-公交!AP52</f>
        <v>4413.38</v>
      </c>
      <c r="X156" s="19">
        <f t="shared" si="83"/>
        <v>-0.13916846113035608</v>
      </c>
      <c r="Y156" s="112">
        <f t="shared" si="84"/>
        <v>44544.11</v>
      </c>
      <c r="Z156" s="19">
        <f t="shared" si="85"/>
        <v>0.17244914503863407</v>
      </c>
      <c r="AA156" s="20"/>
      <c r="AB156" s="540">
        <f t="shared" si="86"/>
        <v>8743.36</v>
      </c>
      <c r="AC156" s="112">
        <v>4707.41</v>
      </c>
      <c r="AD156" s="19"/>
      <c r="AE156" s="112">
        <v>4035.95</v>
      </c>
      <c r="AF156" s="19"/>
      <c r="AG156" s="112">
        <v>4034.19</v>
      </c>
      <c r="AH156" s="19"/>
      <c r="AI156" s="112">
        <v>4465.07</v>
      </c>
      <c r="AJ156" s="19"/>
      <c r="AK156" s="112">
        <v>4494.1899999999996</v>
      </c>
      <c r="AL156" s="19"/>
      <c r="AM156" s="112">
        <v>4236.28</v>
      </c>
      <c r="AN156" s="19"/>
      <c r="AO156" s="112">
        <v>3907.61</v>
      </c>
      <c r="AP156" s="19"/>
      <c r="AQ156" s="112">
        <v>4011.42</v>
      </c>
      <c r="AR156" s="19"/>
      <c r="AS156" s="112">
        <v>4100.24</v>
      </c>
      <c r="AT156" s="19"/>
      <c r="AU156" s="112">
        <v>5356.21</v>
      </c>
      <c r="AV156" s="19"/>
      <c r="AW156" s="112">
        <v>5126.88</v>
      </c>
      <c r="AX156" s="19"/>
      <c r="AY156" s="112">
        <v>5230.58</v>
      </c>
      <c r="AZ156" s="19"/>
      <c r="BA156" s="112">
        <f t="shared" si="87"/>
        <v>53706.03</v>
      </c>
      <c r="BB156" s="19"/>
      <c r="BC156" s="23"/>
      <c r="BD156" s="27"/>
      <c r="BE156" s="27"/>
      <c r="BF156" s="27"/>
      <c r="BG156" s="27"/>
      <c r="BH156" s="27"/>
      <c r="BI156" s="27"/>
      <c r="BJ156" s="108"/>
      <c r="BK156" s="27"/>
      <c r="BL156" s="108"/>
      <c r="BM156" s="108"/>
      <c r="BN156" s="108"/>
      <c r="BO156" s="108"/>
      <c r="BP156" s="18"/>
    </row>
    <row r="157" spans="1:68" ht="28.8" customHeight="1">
      <c r="A157" s="597"/>
      <c r="B157" s="17" t="s">
        <v>655</v>
      </c>
      <c r="C157" s="112">
        <v>637.58000000000004</v>
      </c>
      <c r="D157" s="19">
        <f t="shared" si="88"/>
        <v>-0.43384598991262346</v>
      </c>
      <c r="E157" s="112">
        <v>618.17999999999995</v>
      </c>
      <c r="F157" s="19">
        <f t="shared" si="74"/>
        <v>0.20072255458006349</v>
      </c>
      <c r="G157" s="112">
        <f>出租!Z50-出租!Z52</f>
        <v>578.3900000000001</v>
      </c>
      <c r="H157" s="19">
        <f t="shared" si="75"/>
        <v>0.17344288902414307</v>
      </c>
      <c r="I157" s="112">
        <f>出租!AB50-出租!AB52</f>
        <v>571.96999999999991</v>
      </c>
      <c r="J157" s="19">
        <f t="shared" si="76"/>
        <v>-4.0061090225564144E-2</v>
      </c>
      <c r="K157" s="112">
        <f>出租!AD50-出租!AD52</f>
        <v>571.56999999999994</v>
      </c>
      <c r="L157" s="19">
        <f t="shared" si="77"/>
        <v>-4.3573568046050282E-2</v>
      </c>
      <c r="M157" s="112">
        <f>出租!AF50-出租!AF52</f>
        <v>571.5</v>
      </c>
      <c r="N157" s="19">
        <f t="shared" si="78"/>
        <v>-4.1718367483819074E-2</v>
      </c>
      <c r="O157" s="112">
        <f>出租!AH50-出租!AH52</f>
        <v>581.69999999999993</v>
      </c>
      <c r="P157" s="19">
        <f t="shared" si="79"/>
        <v>-2.852466682253918E-2</v>
      </c>
      <c r="Q157" s="112">
        <f>出租!AJ50-出租!AJ52</f>
        <v>575.09</v>
      </c>
      <c r="R157" s="19">
        <f t="shared" si="80"/>
        <v>3.205139708917315E-2</v>
      </c>
      <c r="S157" s="112">
        <f>出租!AL50-出租!AL52</f>
        <v>563.44000000000005</v>
      </c>
      <c r="T157" s="19">
        <f t="shared" si="81"/>
        <v>8.9896493678593981E-3</v>
      </c>
      <c r="U157" s="112">
        <f>出租!AN50-出租!AN52</f>
        <v>558.32999999999993</v>
      </c>
      <c r="V157" s="19">
        <f t="shared" si="82"/>
        <v>-0.11938109207911429</v>
      </c>
      <c r="W157" s="112">
        <f>出租!AP50-出租!AP52</f>
        <v>531.37000000000012</v>
      </c>
      <c r="X157" s="19">
        <f t="shared" si="83"/>
        <v>-6.9616374555705129E-2</v>
      </c>
      <c r="Y157" s="112">
        <f t="shared" si="84"/>
        <v>5269.42</v>
      </c>
      <c r="Z157" s="19">
        <f t="shared" si="85"/>
        <v>-6.5400769045220408E-2</v>
      </c>
      <c r="AA157" s="20"/>
      <c r="AB157" s="540">
        <f t="shared" si="86"/>
        <v>1641</v>
      </c>
      <c r="AC157" s="112">
        <v>1126.1600000000001</v>
      </c>
      <c r="AD157" s="19"/>
      <c r="AE157" s="112">
        <v>514.84</v>
      </c>
      <c r="AF157" s="19"/>
      <c r="AG157" s="112">
        <v>492.9</v>
      </c>
      <c r="AH157" s="19"/>
      <c r="AI157" s="112">
        <v>595.84</v>
      </c>
      <c r="AJ157" s="19"/>
      <c r="AK157" s="112">
        <v>597.61</v>
      </c>
      <c r="AL157" s="19"/>
      <c r="AM157" s="112">
        <v>596.38</v>
      </c>
      <c r="AN157" s="19"/>
      <c r="AO157" s="112">
        <v>598.78</v>
      </c>
      <c r="AP157" s="19"/>
      <c r="AQ157" s="112">
        <v>557.23</v>
      </c>
      <c r="AR157" s="19"/>
      <c r="AS157" s="112">
        <v>558.41999999999996</v>
      </c>
      <c r="AT157" s="19"/>
      <c r="AU157" s="112">
        <v>634.02</v>
      </c>
      <c r="AV157" s="19"/>
      <c r="AW157" s="112">
        <v>571.13</v>
      </c>
      <c r="AX157" s="19"/>
      <c r="AY157" s="112">
        <v>460.91</v>
      </c>
      <c r="AZ157" s="19"/>
      <c r="BA157" s="112">
        <f t="shared" si="87"/>
        <v>7304.22</v>
      </c>
      <c r="BB157" s="19"/>
      <c r="BC157" s="23"/>
      <c r="BD157" s="27"/>
      <c r="BE157" s="27"/>
      <c r="BF157" s="27"/>
      <c r="BG157" s="27"/>
      <c r="BH157" s="27"/>
      <c r="BI157" s="27"/>
      <c r="BJ157" s="108"/>
      <c r="BK157" s="27"/>
      <c r="BL157" s="108"/>
      <c r="BM157" s="108"/>
      <c r="BN157" s="108"/>
      <c r="BO157" s="108"/>
      <c r="BP157" s="18"/>
    </row>
    <row r="158" spans="1:68" ht="28.8" customHeight="1">
      <c r="A158" s="598"/>
      <c r="B158" s="17" t="s">
        <v>656</v>
      </c>
      <c r="C158" s="112">
        <v>517.58800615254404</v>
      </c>
      <c r="D158" s="19">
        <f t="shared" si="88"/>
        <v>-8.8592145608662798E-2</v>
      </c>
      <c r="E158" s="112">
        <v>317.40634574332103</v>
      </c>
      <c r="F158" s="19">
        <f t="shared" si="74"/>
        <v>0.2396687086328777</v>
      </c>
      <c r="G158" s="112">
        <v>331.683917055309</v>
      </c>
      <c r="H158" s="19">
        <f t="shared" si="75"/>
        <v>4.6933291107095876E-2</v>
      </c>
      <c r="I158" s="112">
        <f>网约车!AB50-网约车!AB52</f>
        <v>338.68174553603296</v>
      </c>
      <c r="J158" s="19">
        <f t="shared" si="76"/>
        <v>-0.12916847187325575</v>
      </c>
      <c r="K158" s="112">
        <f>网约车!AD50-网约车!AD52</f>
        <v>358.70781412814802</v>
      </c>
      <c r="L158" s="19">
        <f t="shared" si="77"/>
        <v>-6.395065112822873E-2</v>
      </c>
      <c r="M158" s="112">
        <f>网约车!AF50-网约车!AF52</f>
        <v>343.33222950930104</v>
      </c>
      <c r="N158" s="19">
        <f t="shared" si="78"/>
        <v>-0.27212841756397688</v>
      </c>
      <c r="O158" s="112">
        <f>网约车!AH50-网约车!AH52</f>
        <v>337.69157387180599</v>
      </c>
      <c r="P158" s="19">
        <f t="shared" si="79"/>
        <v>-0.26884337925508228</v>
      </c>
      <c r="Q158" s="112">
        <f>网约车!AJ50-网约车!AJ52</f>
        <v>329.72114942715893</v>
      </c>
      <c r="R158" s="19">
        <f t="shared" si="80"/>
        <v>-0.2355223226986104</v>
      </c>
      <c r="S158" s="112">
        <f>网约车!AL50-网约车!AL52</f>
        <v>302.10306122913397</v>
      </c>
      <c r="T158" s="19">
        <f t="shared" si="81"/>
        <v>-0.30625330824304875</v>
      </c>
      <c r="U158" s="112">
        <f>网约车!AN50-网约车!AN52</f>
        <v>424.74976158040306</v>
      </c>
      <c r="V158" s="19">
        <f t="shared" si="82"/>
        <v>-9.8929972496349272E-2</v>
      </c>
      <c r="W158" s="112">
        <f>网约车!AP50-网约车!AP52</f>
        <v>422.67088346650206</v>
      </c>
      <c r="X158" s="19">
        <f t="shared" si="83"/>
        <v>-4.0135676668160758E-2</v>
      </c>
      <c r="Y158" s="112">
        <f t="shared" si="84"/>
        <v>3176.9158426527551</v>
      </c>
      <c r="Z158" s="19">
        <f t="shared" si="85"/>
        <v>-0.14442849718641138</v>
      </c>
      <c r="AA158" s="20"/>
      <c r="AB158" s="540">
        <f t="shared" si="86"/>
        <v>823.94070177900312</v>
      </c>
      <c r="AC158" s="112">
        <v>567.89943564640805</v>
      </c>
      <c r="AD158" s="19"/>
      <c r="AE158" s="112">
        <v>256.04126613259501</v>
      </c>
      <c r="AF158" s="19"/>
      <c r="AG158" s="112">
        <v>316.81475780043701</v>
      </c>
      <c r="AH158" s="19"/>
      <c r="AI158" s="112">
        <v>388.91764319164599</v>
      </c>
      <c r="AJ158" s="19"/>
      <c r="AK158" s="112">
        <v>383.21463986968399</v>
      </c>
      <c r="AL158" s="19"/>
      <c r="AM158" s="112">
        <v>471.693411027595</v>
      </c>
      <c r="AN158" s="19"/>
      <c r="AO158" s="112">
        <v>461.85942148449499</v>
      </c>
      <c r="AP158" s="19"/>
      <c r="AQ158" s="112">
        <v>431.302520946166</v>
      </c>
      <c r="AR158" s="19"/>
      <c r="AS158" s="112">
        <v>435.46594862173902</v>
      </c>
      <c r="AT158" s="19"/>
      <c r="AU158" s="112">
        <v>471.38374223493099</v>
      </c>
      <c r="AV158" s="19"/>
      <c r="AW158" s="112">
        <v>440.34440409176301</v>
      </c>
      <c r="AX158" s="19"/>
      <c r="AY158" s="112">
        <v>383.37647012373299</v>
      </c>
      <c r="AZ158" s="19"/>
      <c r="BA158" s="112">
        <f t="shared" si="87"/>
        <v>5008.3136611711925</v>
      </c>
      <c r="BB158" s="19"/>
      <c r="BC158" s="23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18"/>
    </row>
    <row r="159" spans="1:68" s="13" customFormat="1" ht="28.8" customHeight="1">
      <c r="A159" s="716" t="s">
        <v>104</v>
      </c>
      <c r="B159" s="17" t="s">
        <v>692</v>
      </c>
      <c r="C159" s="112">
        <f>C160+C161+C162+C163</f>
        <v>7533.0573590104086</v>
      </c>
      <c r="D159" s="19">
        <f t="shared" si="88"/>
        <v>5.678016401239816E-2</v>
      </c>
      <c r="E159" s="112">
        <f>E160+E161+E162+E163</f>
        <v>7683.2152891672631</v>
      </c>
      <c r="F159" s="19">
        <f t="shared" si="74"/>
        <v>4.7205321921806265E-2</v>
      </c>
      <c r="G159" s="112">
        <f>G160+G161+G162+G163</f>
        <v>7655.0418934720956</v>
      </c>
      <c r="H159" s="19">
        <f t="shared" si="75"/>
        <v>4.5211682586000057E-2</v>
      </c>
      <c r="I159" s="112">
        <f>I160+I161+I162+I163</f>
        <v>7947.7688542721444</v>
      </c>
      <c r="J159" s="19">
        <f t="shared" si="76"/>
        <v>3.5317273288091977E-2</v>
      </c>
      <c r="K159" s="112">
        <f>K160+K161+K162+K163</f>
        <v>7915.4567679170968</v>
      </c>
      <c r="L159" s="19">
        <f t="shared" si="77"/>
        <v>-3.872596436309661E-3</v>
      </c>
      <c r="M159" s="112">
        <f>M160+M161+M162+M163</f>
        <v>7654.7217117709188</v>
      </c>
      <c r="N159" s="19">
        <f t="shared" si="78"/>
        <v>3.0904352964378212E-3</v>
      </c>
      <c r="O159" s="112">
        <f>O160+O161+O162+O163</f>
        <v>7513.0966582156561</v>
      </c>
      <c r="P159" s="19">
        <f t="shared" si="79"/>
        <v>-1.1757100184677349E-2</v>
      </c>
      <c r="Q159" s="112">
        <f>Q160+Q161+Q162+Q163</f>
        <v>7161.6266564065563</v>
      </c>
      <c r="R159" s="19">
        <f t="shared" si="80"/>
        <v>-3.5621424033447924E-2</v>
      </c>
      <c r="S159" s="112">
        <f>S160+S161+S162+S163</f>
        <v>7093.1977780597326</v>
      </c>
      <c r="T159" s="19">
        <f t="shared" si="81"/>
        <v>-8.0896575734418219E-3</v>
      </c>
      <c r="U159" s="112">
        <f>U160+U161+U162+U163</f>
        <v>7497.9798211302514</v>
      </c>
      <c r="V159" s="19">
        <f t="shared" si="82"/>
        <v>-1.817374996333565E-2</v>
      </c>
      <c r="W159" s="112">
        <f>W160+W161+W162+W163</f>
        <v>7292.5046673586048</v>
      </c>
      <c r="X159" s="19">
        <f t="shared" si="83"/>
        <v>-1.6423332435085536E-2</v>
      </c>
      <c r="Y159" s="112">
        <f t="shared" si="84"/>
        <v>68157.182968291876</v>
      </c>
      <c r="Z159" s="19">
        <f t="shared" si="85"/>
        <v>1.3899735686154768E-2</v>
      </c>
      <c r="AA159" s="20"/>
      <c r="AB159" s="540">
        <f t="shared" si="86"/>
        <v>14465.186417289886</v>
      </c>
      <c r="AC159" s="540">
        <f>AC160+AC161+AC162+AC163</f>
        <v>7128.3107078853445</v>
      </c>
      <c r="AD159" s="20"/>
      <c r="AE159" s="540">
        <f>AE160+AE161+AE162+AE163</f>
        <v>7336.8757094045413</v>
      </c>
      <c r="AF159" s="20"/>
      <c r="AG159" s="540">
        <f>AG160+AG161+AG162+AG163</f>
        <v>7323.9153570618819</v>
      </c>
      <c r="AH159" s="20"/>
      <c r="AI159" s="540">
        <f>AI160+AI161+AI162+AI163</f>
        <v>7676.650490946231</v>
      </c>
      <c r="AJ159" s="20"/>
      <c r="AK159" s="540">
        <f>AK160+AK161+AK162+AK163</f>
        <v>7946.2293072143148</v>
      </c>
      <c r="AL159" s="20"/>
      <c r="AM159" s="540">
        <f>AM160+AM161+AM162+AM163</f>
        <v>7631.138173009057</v>
      </c>
      <c r="AN159" s="20"/>
      <c r="AO159" s="540">
        <f>AO160+AO161+AO162+AO163</f>
        <v>7602.4797745773449</v>
      </c>
      <c r="AP159" s="20"/>
      <c r="AQ159" s="540">
        <f>AQ160+AQ161+AQ162+AQ163</f>
        <v>7426.1569417682149</v>
      </c>
      <c r="AR159" s="20"/>
      <c r="AS159" s="540">
        <f>AS160+AS161+AS162+AS163</f>
        <v>7151.0473020245963</v>
      </c>
      <c r="AT159" s="20"/>
      <c r="AU159" s="540">
        <f>AU160+AU161+AU162+AU163</f>
        <v>7636.7685431615364</v>
      </c>
      <c r="AV159" s="20"/>
      <c r="AW159" s="540">
        <f>AW160+AW161+AW162+AW163</f>
        <v>7414.2717165231161</v>
      </c>
      <c r="AX159" s="20"/>
      <c r="AY159" s="540">
        <f>AY160+AY161+AY162+AY163</f>
        <v>7195.8417371970354</v>
      </c>
      <c r="AZ159" s="20"/>
      <c r="BA159" s="540">
        <f t="shared" si="87"/>
        <v>89469.685760773224</v>
      </c>
      <c r="BB159" s="20"/>
      <c r="BC159" s="22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</row>
    <row r="160" spans="1:68" ht="28.8" customHeight="1">
      <c r="A160" s="597"/>
      <c r="B160" s="17" t="s">
        <v>653</v>
      </c>
      <c r="C160" s="112">
        <v>6597.7430000000004</v>
      </c>
      <c r="D160" s="19">
        <f t="shared" si="88"/>
        <v>7.4807390531864915E-2</v>
      </c>
      <c r="E160" s="112">
        <v>6737.6004000000003</v>
      </c>
      <c r="F160" s="19">
        <f t="shared" si="74"/>
        <v>6.4716241981719769E-2</v>
      </c>
      <c r="G160" s="112">
        <v>6751.7551000000003</v>
      </c>
      <c r="H160" s="19">
        <f t="shared" si="75"/>
        <v>6.9941636148110442E-2</v>
      </c>
      <c r="I160" s="112">
        <f>中口径明细!AB160</f>
        <v>7061.7388000000001</v>
      </c>
      <c r="J160" s="19">
        <f t="shared" si="76"/>
        <v>4.4643937429046376E-2</v>
      </c>
      <c r="K160" s="112">
        <f>中口径明细!AD160</f>
        <v>7036.9948999999997</v>
      </c>
      <c r="L160" s="19">
        <f t="shared" si="77"/>
        <v>-4.954628188873933E-3</v>
      </c>
      <c r="M160" s="112">
        <f>中口径明细!AF160</f>
        <v>6833.2860000000001</v>
      </c>
      <c r="N160" s="19">
        <f t="shared" si="78"/>
        <v>1.2786078045351701E-2</v>
      </c>
      <c r="O160" s="112">
        <f>中口径明细!AH160</f>
        <v>6717.576</v>
      </c>
      <c r="P160" s="19">
        <f t="shared" si="79"/>
        <v>-6.3545110380968106E-3</v>
      </c>
      <c r="Q160" s="112">
        <f>中口径明细!AJ160</f>
        <v>6359.2431999999999</v>
      </c>
      <c r="R160" s="19">
        <f t="shared" si="80"/>
        <v>-4.1830146230805831E-2</v>
      </c>
      <c r="S160" s="112">
        <f>中口径明细!AL160</f>
        <v>6290.8262999999997</v>
      </c>
      <c r="T160" s="19">
        <f t="shared" si="81"/>
        <v>-1.3618044486349068E-2</v>
      </c>
      <c r="U160" s="112">
        <f>中口径明细!AN160</f>
        <v>6607.9651999999996</v>
      </c>
      <c r="V160" s="19">
        <f t="shared" si="82"/>
        <v>-2.544211210695746E-2</v>
      </c>
      <c r="W160" s="112">
        <f>中口径明细!AP160</f>
        <v>6390.1947</v>
      </c>
      <c r="X160" s="19">
        <f t="shared" si="83"/>
        <v>-2.639177968164097E-2</v>
      </c>
      <c r="Y160" s="112">
        <f t="shared" si="84"/>
        <v>60386.763699999996</v>
      </c>
      <c r="Z160" s="19">
        <f t="shared" si="85"/>
        <v>2.1235585199165019E-2</v>
      </c>
      <c r="AA160" s="20"/>
      <c r="AB160" s="540">
        <f t="shared" si="86"/>
        <v>12466.606599999999</v>
      </c>
      <c r="AC160" s="112">
        <v>6138.5352000000003</v>
      </c>
      <c r="AD160" s="19"/>
      <c r="AE160" s="112">
        <v>6328.0713999999998</v>
      </c>
      <c r="AF160" s="19"/>
      <c r="AG160" s="112">
        <v>6310.3957</v>
      </c>
      <c r="AH160" s="19"/>
      <c r="AI160" s="112">
        <v>6759.9480999999996</v>
      </c>
      <c r="AJ160" s="19"/>
      <c r="AK160" s="112">
        <v>7072.0342000000001</v>
      </c>
      <c r="AL160" s="19"/>
      <c r="AM160" s="112">
        <v>6747.0181000000002</v>
      </c>
      <c r="AN160" s="19"/>
      <c r="AO160" s="112">
        <v>6760.5358999999999</v>
      </c>
      <c r="AP160" s="19"/>
      <c r="AQ160" s="112">
        <v>6636.8642</v>
      </c>
      <c r="AR160" s="19"/>
      <c r="AS160" s="112">
        <v>6377.6778000000004</v>
      </c>
      <c r="AT160" s="19"/>
      <c r="AU160" s="112">
        <v>6780.4748</v>
      </c>
      <c r="AV160" s="19"/>
      <c r="AW160" s="112">
        <v>6563.4148999999998</v>
      </c>
      <c r="AX160" s="19"/>
      <c r="AY160" s="112">
        <v>6261.3783999999996</v>
      </c>
      <c r="AZ160" s="19"/>
      <c r="BA160" s="112">
        <f t="shared" si="87"/>
        <v>78736.348700000017</v>
      </c>
      <c r="BB160" s="19"/>
      <c r="BC160" s="23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18"/>
    </row>
    <row r="161" spans="1:68" ht="28.8" customHeight="1">
      <c r="A161" s="597"/>
      <c r="B161" s="17" t="s">
        <v>693</v>
      </c>
      <c r="C161" s="112">
        <v>628.16999999999996</v>
      </c>
      <c r="D161" s="19">
        <f t="shared" si="88"/>
        <v>6.0345700685324521E-2</v>
      </c>
      <c r="E161" s="112">
        <v>643.70000000000005</v>
      </c>
      <c r="F161" s="19">
        <f t="shared" si="74"/>
        <v>4.8182284461995017E-4</v>
      </c>
      <c r="G161" s="112">
        <f>公交!Z54-公交!Z56</f>
        <v>604.92999999999995</v>
      </c>
      <c r="H161" s="19">
        <f t="shared" si="75"/>
        <v>-8.638786945161836E-2</v>
      </c>
      <c r="I161" s="112">
        <f>公交!AB54-公交!AB56</f>
        <v>585.2299999999999</v>
      </c>
      <c r="J161" s="19">
        <f t="shared" si="76"/>
        <v>2.8885372714486657E-2</v>
      </c>
      <c r="K161" s="112">
        <f>公交!AD54-公交!AD56</f>
        <v>548.41</v>
      </c>
      <c r="L161" s="19">
        <f t="shared" si="77"/>
        <v>2.8989042329630621E-2</v>
      </c>
      <c r="M161" s="112">
        <f>公交!AF54-公交!AF56</f>
        <v>498.04999999999995</v>
      </c>
      <c r="N161" s="19">
        <f t="shared" si="78"/>
        <v>-3.7658924914016345E-2</v>
      </c>
      <c r="O161" s="112">
        <f>公交!AH54-公交!AH56</f>
        <v>466.28</v>
      </c>
      <c r="P161" s="19">
        <f t="shared" si="79"/>
        <v>-5.2295685047051954E-2</v>
      </c>
      <c r="Q161" s="112">
        <f>公交!AJ54-公交!AJ56</f>
        <v>464.79000000000008</v>
      </c>
      <c r="R161" s="19">
        <f t="shared" si="80"/>
        <v>5.1275671763322261E-2</v>
      </c>
      <c r="S161" s="112">
        <f>公交!AL54-公交!AL56</f>
        <v>475.34999999999991</v>
      </c>
      <c r="T161" s="19">
        <f t="shared" si="81"/>
        <v>8.8006408789196522E-2</v>
      </c>
      <c r="U161" s="112">
        <f>公交!AN54-公交!AN56</f>
        <v>547.91</v>
      </c>
      <c r="V161" s="19">
        <f t="shared" si="82"/>
        <v>8.6562487605600147E-2</v>
      </c>
      <c r="W161" s="112">
        <f>公交!AP54-公交!AP56</f>
        <v>546.39</v>
      </c>
      <c r="X161" s="19">
        <f t="shared" si="83"/>
        <v>8.4688225835268804E-2</v>
      </c>
      <c r="Y161" s="112">
        <f t="shared" si="84"/>
        <v>4914.91</v>
      </c>
      <c r="Z161" s="19">
        <f t="shared" si="85"/>
        <v>5.4497808017970328E-3</v>
      </c>
      <c r="AA161" s="20"/>
      <c r="AB161" s="540">
        <f t="shared" si="86"/>
        <v>1235.81</v>
      </c>
      <c r="AC161" s="112">
        <v>592.41999999999996</v>
      </c>
      <c r="AD161" s="19"/>
      <c r="AE161" s="112">
        <v>643.39</v>
      </c>
      <c r="AF161" s="19"/>
      <c r="AG161" s="112">
        <v>662.13</v>
      </c>
      <c r="AH161" s="19"/>
      <c r="AI161" s="112">
        <v>568.79999999999995</v>
      </c>
      <c r="AJ161" s="19"/>
      <c r="AK161" s="112">
        <v>532.96</v>
      </c>
      <c r="AL161" s="19"/>
      <c r="AM161" s="112">
        <v>517.54</v>
      </c>
      <c r="AN161" s="19"/>
      <c r="AO161" s="112">
        <v>492.01</v>
      </c>
      <c r="AP161" s="19"/>
      <c r="AQ161" s="112">
        <v>442.12</v>
      </c>
      <c r="AR161" s="19"/>
      <c r="AS161" s="112">
        <v>436.9</v>
      </c>
      <c r="AT161" s="19"/>
      <c r="AU161" s="112">
        <v>504.26</v>
      </c>
      <c r="AV161" s="19"/>
      <c r="AW161" s="112">
        <v>503.73</v>
      </c>
      <c r="AX161" s="19"/>
      <c r="AY161" s="112">
        <v>578.85</v>
      </c>
      <c r="AZ161" s="19"/>
      <c r="BA161" s="112">
        <f t="shared" si="87"/>
        <v>6475.1100000000006</v>
      </c>
      <c r="BB161" s="19"/>
      <c r="BC161" s="23"/>
      <c r="BD161" s="27"/>
      <c r="BE161" s="27"/>
      <c r="BF161" s="27"/>
      <c r="BG161" s="27"/>
      <c r="BH161" s="27"/>
      <c r="BI161" s="27"/>
      <c r="BJ161" s="108"/>
      <c r="BK161" s="27"/>
      <c r="BL161" s="108"/>
      <c r="BM161" s="108"/>
      <c r="BN161" s="108"/>
      <c r="BO161" s="108"/>
      <c r="BP161" s="18"/>
    </row>
    <row r="162" spans="1:68" ht="28.8" customHeight="1">
      <c r="A162" s="597"/>
      <c r="B162" s="17" t="s">
        <v>655</v>
      </c>
      <c r="C162" s="112">
        <v>269.97000000000003</v>
      </c>
      <c r="D162" s="19">
        <f t="shared" si="88"/>
        <v>2.7858257187429736E-3</v>
      </c>
      <c r="E162" s="112">
        <v>261.43</v>
      </c>
      <c r="F162" s="19">
        <f t="shared" si="74"/>
        <v>-5.7026403116433366E-2</v>
      </c>
      <c r="G162" s="112">
        <f>出租!Z54-出租!Z56</f>
        <v>255.71999999999991</v>
      </c>
      <c r="H162" s="19">
        <f t="shared" si="75"/>
        <v>-1.4148579359266278E-2</v>
      </c>
      <c r="I162" s="112">
        <f>出租!AB54-出租!AB56</f>
        <v>251.54000000000008</v>
      </c>
      <c r="J162" s="19">
        <f t="shared" si="76"/>
        <v>3.5507680031920952E-3</v>
      </c>
      <c r="K162" s="112">
        <f>出租!AD54-出租!AD56</f>
        <v>276.61</v>
      </c>
      <c r="L162" s="19">
        <f t="shared" si="77"/>
        <v>8.1775518185373652E-2</v>
      </c>
      <c r="M162" s="112">
        <f>出租!AF54-出租!AF56</f>
        <v>269.77</v>
      </c>
      <c r="N162" s="19">
        <f t="shared" si="78"/>
        <v>-3.5122858471333007E-2</v>
      </c>
      <c r="O162" s="112">
        <f>出租!AH54-出租!AH56</f>
        <v>264.40000000000009</v>
      </c>
      <c r="P162" s="19">
        <f t="shared" si="79"/>
        <v>6.0271885150579907E-2</v>
      </c>
      <c r="Q162" s="112">
        <f>出租!AJ54-出租!AJ56</f>
        <v>265.25</v>
      </c>
      <c r="R162" s="19">
        <f t="shared" si="80"/>
        <v>5.1744647105471886E-2</v>
      </c>
      <c r="S162" s="112">
        <f>出租!AL54-出租!AL56</f>
        <v>259.37</v>
      </c>
      <c r="T162" s="19">
        <f t="shared" si="81"/>
        <v>2.3317288724058916E-2</v>
      </c>
      <c r="U162" s="112">
        <f>出租!AN54-出租!AN56</f>
        <v>257.48</v>
      </c>
      <c r="V162" s="19">
        <f t="shared" si="82"/>
        <v>-3.3289463497714333E-3</v>
      </c>
      <c r="W162" s="112">
        <f>出租!AP54-出租!AP56</f>
        <v>248.70000000000005</v>
      </c>
      <c r="X162" s="19">
        <f t="shared" si="83"/>
        <v>-7.8193568977896755E-3</v>
      </c>
      <c r="Y162" s="112">
        <f t="shared" si="84"/>
        <v>2374.06</v>
      </c>
      <c r="Z162" s="19">
        <f t="shared" si="85"/>
        <v>1.1607196120708041E-2</v>
      </c>
      <c r="AA162" s="20"/>
      <c r="AB162" s="540">
        <f t="shared" si="86"/>
        <v>546.46</v>
      </c>
      <c r="AC162" s="112">
        <v>269.22000000000003</v>
      </c>
      <c r="AD162" s="19"/>
      <c r="AE162" s="112">
        <v>277.24</v>
      </c>
      <c r="AF162" s="19"/>
      <c r="AG162" s="112">
        <v>259.39</v>
      </c>
      <c r="AH162" s="19"/>
      <c r="AI162" s="112">
        <v>250.65</v>
      </c>
      <c r="AJ162" s="19"/>
      <c r="AK162" s="112">
        <v>255.7</v>
      </c>
      <c r="AL162" s="19"/>
      <c r="AM162" s="112">
        <v>279.58999999999997</v>
      </c>
      <c r="AN162" s="19"/>
      <c r="AO162" s="112">
        <v>249.37</v>
      </c>
      <c r="AP162" s="19"/>
      <c r="AQ162" s="112">
        <v>252.2</v>
      </c>
      <c r="AR162" s="19"/>
      <c r="AS162" s="112">
        <v>253.46</v>
      </c>
      <c r="AT162" s="19"/>
      <c r="AU162" s="112">
        <v>258.33999999999997</v>
      </c>
      <c r="AV162" s="19"/>
      <c r="AW162" s="112">
        <v>250.66</v>
      </c>
      <c r="AX162" s="19"/>
      <c r="AY162" s="112">
        <v>253.66</v>
      </c>
      <c r="AZ162" s="19"/>
      <c r="BA162" s="112">
        <f t="shared" si="87"/>
        <v>3109.4799999999996</v>
      </c>
      <c r="BB162" s="19"/>
      <c r="BC162" s="23"/>
      <c r="BD162" s="27"/>
      <c r="BE162" s="27"/>
      <c r="BF162" s="27"/>
      <c r="BG162" s="27"/>
      <c r="BH162" s="27"/>
      <c r="BI162" s="27"/>
      <c r="BJ162" s="108"/>
      <c r="BK162" s="27"/>
      <c r="BL162" s="108"/>
      <c r="BM162" s="108"/>
      <c r="BN162" s="108"/>
      <c r="BO162" s="108"/>
      <c r="BP162" s="18"/>
    </row>
    <row r="163" spans="1:68" ht="28.8" customHeight="1">
      <c r="A163" s="598"/>
      <c r="B163" s="17" t="s">
        <v>656</v>
      </c>
      <c r="C163" s="112">
        <v>37.174359010407798</v>
      </c>
      <c r="D163" s="19">
        <f t="shared" si="88"/>
        <v>-0.70988245472385758</v>
      </c>
      <c r="E163" s="112">
        <v>40.484889167262303</v>
      </c>
      <c r="F163" s="19">
        <f t="shared" ref="F163:F188" si="89">E163/AE163-1</f>
        <v>-0.54085391265704297</v>
      </c>
      <c r="G163" s="112">
        <v>42.636793472094702</v>
      </c>
      <c r="H163" s="19">
        <f t="shared" ref="H163:H188" si="90">G163/AG163-1</f>
        <v>-0.53655486516198414</v>
      </c>
      <c r="I163" s="112">
        <f>网约车!AB54-网约车!AB56</f>
        <v>49.260054272144799</v>
      </c>
      <c r="J163" s="19">
        <f t="shared" ref="J163:J188" si="91">I163/AI163-1</f>
        <v>-0.49348233197290192</v>
      </c>
      <c r="K163" s="112">
        <f>网约车!AD54-网约车!AD56</f>
        <v>53.441867917097696</v>
      </c>
      <c r="L163" s="19">
        <f t="shared" ref="L163:L188" si="92">K163/AK163-1</f>
        <v>-0.3752054605696008</v>
      </c>
      <c r="M163" s="112">
        <f>网约车!AF54-网约车!AF56</f>
        <v>53.615711770919205</v>
      </c>
      <c r="N163" s="19">
        <f t="shared" ref="N163:N188" si="93">M163/AM163-1</f>
        <v>-0.38365712412568054</v>
      </c>
      <c r="O163" s="112">
        <f>网约车!AH54-网约车!AH56</f>
        <v>64.840658215656603</v>
      </c>
      <c r="P163" s="19">
        <f t="shared" ref="P163:P188" si="94">O163/AO163-1</f>
        <v>-0.35522911693515946</v>
      </c>
      <c r="Q163" s="112">
        <f>网约车!AJ54-网约车!AJ56</f>
        <v>72.343456406556797</v>
      </c>
      <c r="R163" s="19">
        <f t="shared" ref="R163:R188" si="95">Q163/AQ163-1</f>
        <v>-0.23827137071483107</v>
      </c>
      <c r="S163" s="112">
        <f>网约车!AL54-网约车!AL56</f>
        <v>67.651478059733805</v>
      </c>
      <c r="T163" s="19">
        <f t="shared" ref="T163:T188" si="96">S163/AS163-1</f>
        <v>-0.18501525235402727</v>
      </c>
      <c r="U163" s="112">
        <f>网约车!AN54-网约车!AN56</f>
        <v>84.624621130251001</v>
      </c>
      <c r="V163" s="19">
        <f t="shared" ref="V163:V188" si="97">U163/AU163-1</f>
        <v>-9.6795385959219105E-2</v>
      </c>
      <c r="W163" s="112">
        <f>网约车!AP54-网约车!AP56</f>
        <v>107.21996735860503</v>
      </c>
      <c r="X163" s="19">
        <f t="shared" ref="X163:X188" si="98">W163/AW163-1</f>
        <v>0.11146994607115679</v>
      </c>
      <c r="Y163" s="112">
        <f t="shared" ref="Y163:Y188" si="99">E163+C163+G163+I163+K163+M163+O163+Q163+S163</f>
        <v>481.44926829187375</v>
      </c>
      <c r="Z163" s="19">
        <f t="shared" ref="Z163:Z188" si="100">Y163/SUM(AC163,AE163,AG163,AI163,AK163,AM163,AO163,AQ163,AS163)-1</f>
        <v>-0.43797498324167294</v>
      </c>
      <c r="AA163" s="20"/>
      <c r="AB163" s="540">
        <f t="shared" ref="AB163:AB188" si="101">AC163+AE163</f>
        <v>216.30981728988502</v>
      </c>
      <c r="AC163" s="112">
        <v>128.135507885344</v>
      </c>
      <c r="AD163" s="19"/>
      <c r="AE163" s="112">
        <v>88.174309404541006</v>
      </c>
      <c r="AF163" s="19"/>
      <c r="AG163" s="112">
        <v>91.999657061881095</v>
      </c>
      <c r="AH163" s="19"/>
      <c r="AI163" s="112">
        <v>97.252390946231401</v>
      </c>
      <c r="AJ163" s="19"/>
      <c r="AK163" s="112">
        <v>85.535107214314905</v>
      </c>
      <c r="AL163" s="19"/>
      <c r="AM163" s="112">
        <v>86.990073009056999</v>
      </c>
      <c r="AN163" s="19"/>
      <c r="AO163" s="112">
        <v>100.563874577345</v>
      </c>
      <c r="AP163" s="19"/>
      <c r="AQ163" s="112">
        <v>94.972741768215101</v>
      </c>
      <c r="AR163" s="19"/>
      <c r="AS163" s="112">
        <v>83.009502024596699</v>
      </c>
      <c r="AT163" s="19"/>
      <c r="AU163" s="112">
        <v>93.693743161535807</v>
      </c>
      <c r="AV163" s="19"/>
      <c r="AW163" s="112">
        <v>96.466816523117004</v>
      </c>
      <c r="AX163" s="19"/>
      <c r="AY163" s="112">
        <v>101.95333719703601</v>
      </c>
      <c r="AZ163" s="19"/>
      <c r="BA163" s="112">
        <f t="shared" ref="BA163:BA188" si="102">AC163+AE163+AG163+AI163+AK163+AM163+AO163+AQ163+AS163+AU163+AW163+AY163</f>
        <v>1148.747060773215</v>
      </c>
      <c r="BB163" s="19"/>
      <c r="BC163" s="23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18"/>
    </row>
    <row r="164" spans="1:68" s="13" customFormat="1" ht="28.8" customHeight="1">
      <c r="A164" s="716" t="s">
        <v>105</v>
      </c>
      <c r="B164" s="17" t="s">
        <v>692</v>
      </c>
      <c r="C164" s="112">
        <f>C165+C166+C167+C168</f>
        <v>14819.404781692116</v>
      </c>
      <c r="D164" s="19">
        <f t="shared" si="88"/>
        <v>-3.8000276957731116E-2</v>
      </c>
      <c r="E164" s="112">
        <f>E165+E166+E167+E168</f>
        <v>15964.874726477607</v>
      </c>
      <c r="F164" s="19">
        <f t="shared" si="89"/>
        <v>-3.0695181826084994E-2</v>
      </c>
      <c r="G164" s="112">
        <f>G165+G166+G167+G168</f>
        <v>16440.948635139583</v>
      </c>
      <c r="H164" s="19">
        <f t="shared" si="90"/>
        <v>-7.3638693278876843E-4</v>
      </c>
      <c r="I164" s="112">
        <f>I165+I166+I167+I168</f>
        <v>19103.405706578553</v>
      </c>
      <c r="J164" s="19">
        <f t="shared" si="91"/>
        <v>2.1604082333477104E-2</v>
      </c>
      <c r="K164" s="112">
        <f>K165+K166+K167+K168</f>
        <v>18965.574742452642</v>
      </c>
      <c r="L164" s="19">
        <f t="shared" si="92"/>
        <v>-3.3950422896241839E-2</v>
      </c>
      <c r="M164" s="112">
        <f>M165+M166+M167+M168</f>
        <v>17101.109741121079</v>
      </c>
      <c r="N164" s="19">
        <f t="shared" si="93"/>
        <v>-9.6014513805875668E-2</v>
      </c>
      <c r="O164" s="112">
        <f>O165+O166+O167+O168</f>
        <v>19677.866871738886</v>
      </c>
      <c r="P164" s="19">
        <f t="shared" si="94"/>
        <v>-7.1283965965209029E-2</v>
      </c>
      <c r="Q164" s="112">
        <f>Q165+Q166+Q167+Q168</f>
        <v>17991.044007722419</v>
      </c>
      <c r="R164" s="19">
        <f t="shared" si="95"/>
        <v>-0.12914379781826468</v>
      </c>
      <c r="S164" s="112">
        <f>S165+S166+S167+S168</f>
        <v>15311.527410868004</v>
      </c>
      <c r="T164" s="19">
        <f t="shared" si="96"/>
        <v>-0.16812485733659077</v>
      </c>
      <c r="U164" s="112">
        <f>U165+U166+U167+U168</f>
        <v>14230.783742768739</v>
      </c>
      <c r="V164" s="19">
        <f t="shared" si="97"/>
        <v>-0.21332190827582664</v>
      </c>
      <c r="W164" s="112">
        <f>W165+W166+W167+W168</f>
        <v>14272.893754421915</v>
      </c>
      <c r="X164" s="19">
        <f t="shared" si="98"/>
        <v>-0.14175039689386015</v>
      </c>
      <c r="Y164" s="112">
        <f t="shared" si="99"/>
        <v>155375.75662379086</v>
      </c>
      <c r="Z164" s="19">
        <f t="shared" si="100"/>
        <v>-6.3045250215613025E-2</v>
      </c>
      <c r="AA164" s="20"/>
      <c r="AB164" s="540">
        <f t="shared" si="101"/>
        <v>31875.22892016665</v>
      </c>
      <c r="AC164" s="540">
        <f>AC165+AC166+AC167+AC168</f>
        <v>15404.791110361861</v>
      </c>
      <c r="AD164" s="20"/>
      <c r="AE164" s="540">
        <f>AE165+AE166+AE167+AE168</f>
        <v>16470.437809804789</v>
      </c>
      <c r="AF164" s="20"/>
      <c r="AG164" s="540">
        <f>AG165+AG166+AG167+AG168</f>
        <v>16453.064456809909</v>
      </c>
      <c r="AH164" s="20"/>
      <c r="AI164" s="540">
        <f>AI165+AI166+AI167+AI168</f>
        <v>18699.421857187452</v>
      </c>
      <c r="AJ164" s="20"/>
      <c r="AK164" s="540">
        <f>AK165+AK166+AK167+AK168</f>
        <v>19632.092588158808</v>
      </c>
      <c r="AL164" s="20"/>
      <c r="AM164" s="540">
        <f>AM165+AM166+AM167+AM168</f>
        <v>18917.460514901166</v>
      </c>
      <c r="AN164" s="20"/>
      <c r="AO164" s="540">
        <f>AO165+AO166+AO167+AO168</f>
        <v>21188.249314754186</v>
      </c>
      <c r="AP164" s="20"/>
      <c r="AQ164" s="540">
        <f>AQ165+AQ166+AQ167+AQ168</f>
        <v>20659.029542018401</v>
      </c>
      <c r="AR164" s="20"/>
      <c r="AS164" s="540">
        <f>AS165+AS166+AS167+AS168</f>
        <v>18406.040312546407</v>
      </c>
      <c r="AT164" s="20"/>
      <c r="AU164" s="540">
        <f>AU165+AU166+AU167+AU168</f>
        <v>18089.716610232441</v>
      </c>
      <c r="AV164" s="20"/>
      <c r="AW164" s="540">
        <f>AW165+AW166+AW167+AW168</f>
        <v>16630.236358707392</v>
      </c>
      <c r="AX164" s="20"/>
      <c r="AY164" s="540">
        <f>AY165+AY166+AY167+AY168</f>
        <v>14718.106832095906</v>
      </c>
      <c r="AZ164" s="20"/>
      <c r="BA164" s="540">
        <f t="shared" si="102"/>
        <v>215268.64730757871</v>
      </c>
      <c r="BB164" s="20"/>
      <c r="BC164" s="22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</row>
    <row r="165" spans="1:68" ht="28.8" customHeight="1">
      <c r="A165" s="597"/>
      <c r="B165" s="17" t="s">
        <v>653</v>
      </c>
      <c r="C165" s="112">
        <v>9809.9542999999994</v>
      </c>
      <c r="D165" s="19">
        <f t="shared" si="88"/>
        <v>-7.8987904951822507E-2</v>
      </c>
      <c r="E165" s="112">
        <v>11856.920899999999</v>
      </c>
      <c r="F165" s="19">
        <f t="shared" si="89"/>
        <v>-7.5982222954562806E-2</v>
      </c>
      <c r="G165" s="112">
        <v>11735.940500000001</v>
      </c>
      <c r="H165" s="19">
        <f t="shared" si="90"/>
        <v>-1.6051792895022787E-2</v>
      </c>
      <c r="I165" s="112">
        <f>中口径明细!AB165</f>
        <v>14233.1319</v>
      </c>
      <c r="J165" s="19">
        <f t="shared" si="91"/>
        <v>3.5861682357694491E-2</v>
      </c>
      <c r="K165" s="112">
        <f>中口径明细!AD165</f>
        <v>14074.433199999999</v>
      </c>
      <c r="L165" s="19">
        <f t="shared" si="92"/>
        <v>-4.079687548483879E-2</v>
      </c>
      <c r="M165" s="112">
        <f>中口径明细!AF165</f>
        <v>12391.6582</v>
      </c>
      <c r="N165" s="19">
        <f t="shared" si="93"/>
        <v>-0.11388913829520098</v>
      </c>
      <c r="O165" s="112">
        <f>中口径明细!AH165</f>
        <v>14757.5267</v>
      </c>
      <c r="P165" s="19">
        <f t="shared" si="94"/>
        <v>-4.7536039731787216E-2</v>
      </c>
      <c r="Q165" s="112">
        <f>中口径明细!AJ165</f>
        <v>14360.2888</v>
      </c>
      <c r="R165" s="19">
        <f t="shared" si="95"/>
        <v>-5.5170796879899786E-2</v>
      </c>
      <c r="S165" s="112">
        <f>中口径明细!AL165</f>
        <v>11934.8122</v>
      </c>
      <c r="T165" s="19">
        <f t="shared" si="96"/>
        <v>-9.4644349805707351E-2</v>
      </c>
      <c r="U165" s="112">
        <f>中口径明细!AN165</f>
        <v>11428.8009</v>
      </c>
      <c r="V165" s="19">
        <f t="shared" si="97"/>
        <v>-0.10683925780636405</v>
      </c>
      <c r="W165" s="112">
        <f>中口径明细!AP165</f>
        <v>11283.708199999999</v>
      </c>
      <c r="X165" s="19">
        <f t="shared" si="98"/>
        <v>1.1811119406390791E-3</v>
      </c>
      <c r="Y165" s="112">
        <f t="shared" si="99"/>
        <v>115154.6667</v>
      </c>
      <c r="Z165" s="19">
        <f t="shared" si="100"/>
        <v>-5.3655527499667621E-2</v>
      </c>
      <c r="AA165" s="20"/>
      <c r="AB165" s="540">
        <f t="shared" si="101"/>
        <v>23483.194900000002</v>
      </c>
      <c r="AC165" s="112">
        <v>10651.2763</v>
      </c>
      <c r="AD165" s="19"/>
      <c r="AE165" s="112">
        <v>12831.918600000001</v>
      </c>
      <c r="AF165" s="19"/>
      <c r="AG165" s="112">
        <v>11927.3966</v>
      </c>
      <c r="AH165" s="19"/>
      <c r="AI165" s="112">
        <v>13740.3788</v>
      </c>
      <c r="AJ165" s="19"/>
      <c r="AK165" s="112">
        <v>14673.047699999999</v>
      </c>
      <c r="AL165" s="19"/>
      <c r="AM165" s="112">
        <v>13984.320400000001</v>
      </c>
      <c r="AN165" s="19"/>
      <c r="AO165" s="112">
        <v>15494.052600000001</v>
      </c>
      <c r="AP165" s="19"/>
      <c r="AQ165" s="112">
        <v>15198.819799999999</v>
      </c>
      <c r="AR165" s="19"/>
      <c r="AS165" s="112">
        <v>13182.4573</v>
      </c>
      <c r="AT165" s="19"/>
      <c r="AU165" s="112">
        <v>12795.906000000001</v>
      </c>
      <c r="AV165" s="19"/>
      <c r="AW165" s="112">
        <v>11270.3966</v>
      </c>
      <c r="AX165" s="19"/>
      <c r="AY165" s="112">
        <v>9456.6697000000004</v>
      </c>
      <c r="AZ165" s="19"/>
      <c r="BA165" s="112">
        <f t="shared" si="102"/>
        <v>155206.64039999997</v>
      </c>
      <c r="BB165" s="19"/>
      <c r="BC165" s="23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18"/>
    </row>
    <row r="166" spans="1:68" ht="28.8" customHeight="1">
      <c r="A166" s="597"/>
      <c r="B166" s="17" t="s">
        <v>693</v>
      </c>
      <c r="C166" s="112">
        <v>3503.52</v>
      </c>
      <c r="D166" s="19">
        <f t="shared" si="88"/>
        <v>-6.1928183763029443E-2</v>
      </c>
      <c r="E166" s="112">
        <v>2722.58</v>
      </c>
      <c r="F166" s="19">
        <f t="shared" si="89"/>
        <v>-9.5747389865037391E-3</v>
      </c>
      <c r="G166" s="112">
        <f>公交!Z58-公交!Z60</f>
        <v>3359.39</v>
      </c>
      <c r="H166" s="19">
        <f t="shared" si="90"/>
        <v>-8.2249225507176726E-2</v>
      </c>
      <c r="I166" s="112">
        <f>公交!AB58-公交!AB60</f>
        <v>3436.9699999999993</v>
      </c>
      <c r="J166" s="19">
        <f t="shared" si="91"/>
        <v>-0.11392264737577551</v>
      </c>
      <c r="K166" s="112">
        <f>公交!AD58-公交!AD60</f>
        <v>3378.4500000000003</v>
      </c>
      <c r="L166" s="19">
        <f t="shared" si="92"/>
        <v>-0.11855177883762424</v>
      </c>
      <c r="M166" s="112">
        <f>公交!AF58-公交!AF60</f>
        <v>3156.9599999999996</v>
      </c>
      <c r="N166" s="19">
        <f t="shared" si="93"/>
        <v>-0.17548950217948289</v>
      </c>
      <c r="O166" s="112">
        <f>公交!AH58-公交!AH60</f>
        <v>3291.04</v>
      </c>
      <c r="P166" s="19">
        <f t="shared" si="94"/>
        <v>-0.17467116399794369</v>
      </c>
      <c r="Q166" s="112">
        <f>公交!AJ58-公交!AJ60</f>
        <v>1961.2600000000002</v>
      </c>
      <c r="R166" s="19">
        <f t="shared" si="95"/>
        <v>-0.47258107890066148</v>
      </c>
      <c r="S166" s="112">
        <f>公交!AL58-公交!AL60</f>
        <v>1754.7299999999996</v>
      </c>
      <c r="T166" s="19">
        <f t="shared" si="96"/>
        <v>-0.49473638745716852</v>
      </c>
      <c r="U166" s="112">
        <f>公交!AN58-公交!AN60</f>
        <v>926.36000000000013</v>
      </c>
      <c r="V166" s="19">
        <f t="shared" si="97"/>
        <v>-0.73550254972389884</v>
      </c>
      <c r="W166" s="112">
        <f>公交!AP58-公交!AP60</f>
        <v>966.26000000000022</v>
      </c>
      <c r="X166" s="19">
        <f t="shared" si="98"/>
        <v>-0.73117776998792561</v>
      </c>
      <c r="Y166" s="112">
        <f t="shared" si="99"/>
        <v>26564.899999999998</v>
      </c>
      <c r="Z166" s="19">
        <f t="shared" si="100"/>
        <v>-0.1916670647742913</v>
      </c>
      <c r="AA166" s="20"/>
      <c r="AB166" s="540">
        <f t="shared" si="101"/>
        <v>6483.71</v>
      </c>
      <c r="AC166" s="112">
        <v>3734.81</v>
      </c>
      <c r="AD166" s="19"/>
      <c r="AE166" s="112">
        <v>2748.9</v>
      </c>
      <c r="AF166" s="19"/>
      <c r="AG166" s="112">
        <v>3660.46</v>
      </c>
      <c r="AH166" s="19"/>
      <c r="AI166" s="112">
        <v>3878.86</v>
      </c>
      <c r="AJ166" s="19"/>
      <c r="AK166" s="112">
        <v>3832.84</v>
      </c>
      <c r="AL166" s="19"/>
      <c r="AM166" s="112">
        <v>3828.89</v>
      </c>
      <c r="AN166" s="19"/>
      <c r="AO166" s="112">
        <v>3987.55</v>
      </c>
      <c r="AP166" s="19"/>
      <c r="AQ166" s="112">
        <v>3718.6</v>
      </c>
      <c r="AR166" s="19"/>
      <c r="AS166" s="112">
        <v>3472.9</v>
      </c>
      <c r="AT166" s="19"/>
      <c r="AU166" s="112">
        <v>3502.34</v>
      </c>
      <c r="AV166" s="19"/>
      <c r="AW166" s="112">
        <v>3594.42</v>
      </c>
      <c r="AX166" s="19"/>
      <c r="AY166" s="112">
        <v>3566.72</v>
      </c>
      <c r="AZ166" s="19"/>
      <c r="BA166" s="112">
        <f t="shared" si="102"/>
        <v>43527.289999999994</v>
      </c>
      <c r="BB166" s="19"/>
      <c r="BC166" s="23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18"/>
    </row>
    <row r="167" spans="1:68" ht="28.8" customHeight="1">
      <c r="A167" s="597"/>
      <c r="B167" s="17" t="s">
        <v>655</v>
      </c>
      <c r="C167" s="112">
        <v>1328.69</v>
      </c>
      <c r="D167" s="19">
        <f t="shared" si="88"/>
        <v>0.51526452039640991</v>
      </c>
      <c r="E167" s="112">
        <v>1200.9100000000001</v>
      </c>
      <c r="F167" s="19">
        <f t="shared" si="89"/>
        <v>0.54910155695729013</v>
      </c>
      <c r="G167" s="112">
        <f>出租!Z58-出租!Z60</f>
        <v>1123.6999999999998</v>
      </c>
      <c r="H167" s="19">
        <f t="shared" si="90"/>
        <v>0.50579564489112205</v>
      </c>
      <c r="I167" s="112">
        <f>出租!AB58-出租!AB60</f>
        <v>1157</v>
      </c>
      <c r="J167" s="19">
        <f t="shared" si="91"/>
        <v>0.28394349316968692</v>
      </c>
      <c r="K167" s="112">
        <f>出租!AD58-出租!AD60</f>
        <v>1170.23</v>
      </c>
      <c r="L167" s="19">
        <f t="shared" si="92"/>
        <v>0.27990506502171053</v>
      </c>
      <c r="M167" s="112">
        <f>出租!AF58-出租!AF60</f>
        <v>1151.9099999999999</v>
      </c>
      <c r="N167" s="19">
        <f t="shared" si="93"/>
        <v>0.32924451009127709</v>
      </c>
      <c r="O167" s="112">
        <f>出租!AH58-出租!AH60</f>
        <v>1198.98</v>
      </c>
      <c r="P167" s="19">
        <f t="shared" si="94"/>
        <v>-0.13508483379501379</v>
      </c>
      <c r="Q167" s="112">
        <f>出租!AJ58-出租!AJ60</f>
        <v>1210.96</v>
      </c>
      <c r="R167" s="19">
        <f t="shared" si="95"/>
        <v>-0.16473996413298386</v>
      </c>
      <c r="S167" s="112">
        <f>出租!AL58-出租!AL60</f>
        <v>1229.4100000000003</v>
      </c>
      <c r="T167" s="19">
        <f t="shared" si="96"/>
        <v>-0.1495738911485569</v>
      </c>
      <c r="U167" s="112">
        <f>出租!AN58-出租!AN60</f>
        <v>1250.6100000000001</v>
      </c>
      <c r="V167" s="19">
        <f t="shared" si="97"/>
        <v>-0.15276065307228492</v>
      </c>
      <c r="W167" s="112">
        <f>出租!AP58-出租!AP60</f>
        <v>1359.4900000000002</v>
      </c>
      <c r="X167" s="19">
        <f t="shared" si="98"/>
        <v>-5.8198822306892772E-2</v>
      </c>
      <c r="Y167" s="112">
        <f t="shared" si="99"/>
        <v>10771.79</v>
      </c>
      <c r="Z167" s="19">
        <f t="shared" si="100"/>
        <v>0.15057903922854599</v>
      </c>
      <c r="AA167" s="20"/>
      <c r="AB167" s="540">
        <f t="shared" si="101"/>
        <v>1652.1</v>
      </c>
      <c r="AC167" s="112">
        <v>876.87</v>
      </c>
      <c r="AD167" s="19"/>
      <c r="AE167" s="112">
        <v>775.23</v>
      </c>
      <c r="AF167" s="19"/>
      <c r="AG167" s="112">
        <v>746.25</v>
      </c>
      <c r="AH167" s="19"/>
      <c r="AI167" s="112">
        <v>901.13</v>
      </c>
      <c r="AJ167" s="19"/>
      <c r="AK167" s="112">
        <v>914.31</v>
      </c>
      <c r="AL167" s="19"/>
      <c r="AM167" s="112">
        <v>866.59</v>
      </c>
      <c r="AN167" s="19"/>
      <c r="AO167" s="112">
        <v>1386.24</v>
      </c>
      <c r="AP167" s="19"/>
      <c r="AQ167" s="112">
        <v>1449.8</v>
      </c>
      <c r="AR167" s="19"/>
      <c r="AS167" s="112">
        <v>1445.64</v>
      </c>
      <c r="AT167" s="19"/>
      <c r="AU167" s="112">
        <v>1476.1</v>
      </c>
      <c r="AV167" s="19"/>
      <c r="AW167" s="112">
        <v>1443.5</v>
      </c>
      <c r="AX167" s="19"/>
      <c r="AY167" s="112">
        <v>1366.34</v>
      </c>
      <c r="AZ167" s="19"/>
      <c r="BA167" s="112">
        <f t="shared" si="102"/>
        <v>13648</v>
      </c>
      <c r="BB167" s="19"/>
      <c r="BC167" s="23"/>
      <c r="BD167" s="27"/>
      <c r="BE167" s="27"/>
      <c r="BF167" s="27"/>
      <c r="BG167" s="27"/>
      <c r="BH167" s="27"/>
      <c r="BI167" s="27"/>
      <c r="BJ167" s="108"/>
      <c r="BK167" s="27"/>
      <c r="BL167" s="108"/>
      <c r="BM167" s="108"/>
      <c r="BN167" s="108"/>
      <c r="BO167" s="108"/>
      <c r="BP167" s="18"/>
    </row>
    <row r="168" spans="1:68" ht="28.8" customHeight="1">
      <c r="A168" s="598"/>
      <c r="B168" s="17" t="s">
        <v>656</v>
      </c>
      <c r="C168" s="112">
        <v>177.240481692115</v>
      </c>
      <c r="D168" s="19">
        <f t="shared" si="88"/>
        <v>0.24962610546680364</v>
      </c>
      <c r="E168" s="112">
        <v>184.463826477608</v>
      </c>
      <c r="F168" s="19">
        <f t="shared" si="89"/>
        <v>0.612598135719298</v>
      </c>
      <c r="G168" s="112">
        <v>221.91813513958201</v>
      </c>
      <c r="H168" s="19">
        <f t="shared" si="90"/>
        <v>0.86551894167189514</v>
      </c>
      <c r="I168" s="112">
        <f>网约车!AB58-网约车!AB60</f>
        <v>276.30380657855198</v>
      </c>
      <c r="J168" s="19">
        <f t="shared" si="91"/>
        <v>0.54313928462715899</v>
      </c>
      <c r="K168" s="112">
        <f>网约车!AD58-网约车!AD60</f>
        <v>342.46154245264006</v>
      </c>
      <c r="L168" s="19">
        <f t="shared" si="92"/>
        <v>0.61618595629348083</v>
      </c>
      <c r="M168" s="112">
        <f>网约车!AF58-网约车!AF60</f>
        <v>400.581541121079</v>
      </c>
      <c r="N168" s="19">
        <f t="shared" si="93"/>
        <v>0.685522794969885</v>
      </c>
      <c r="O168" s="112">
        <f>网约车!AH58-网约车!AH60</f>
        <v>430.32017173888607</v>
      </c>
      <c r="P168" s="19">
        <f t="shared" si="94"/>
        <v>0.34304355034827427</v>
      </c>
      <c r="Q168" s="112">
        <f>网约车!AJ58-网约车!AJ60</f>
        <v>458.53520772241797</v>
      </c>
      <c r="R168" s="19">
        <f t="shared" si="95"/>
        <v>0.57134989582871287</v>
      </c>
      <c r="S168" s="112">
        <f>网约车!AL58-网约车!AL60</f>
        <v>392.575210868005</v>
      </c>
      <c r="T168" s="19">
        <f t="shared" si="96"/>
        <v>0.28695034707042</v>
      </c>
      <c r="U168" s="112">
        <f>网约车!AN58-网约车!AN60</f>
        <v>625.01284276873707</v>
      </c>
      <c r="V168" s="19">
        <f t="shared" si="97"/>
        <v>0.98183604460821217</v>
      </c>
      <c r="W168" s="112">
        <f>网约车!AP58-网约车!AP60</f>
        <v>663.435554421917</v>
      </c>
      <c r="X168" s="19">
        <f t="shared" si="98"/>
        <v>1.060872426985592</v>
      </c>
      <c r="Y168" s="112">
        <f t="shared" si="99"/>
        <v>2884.3999237908852</v>
      </c>
      <c r="Z168" s="19">
        <f t="shared" si="100"/>
        <v>0.50147097412840624</v>
      </c>
      <c r="AA168" s="20"/>
      <c r="AB168" s="540">
        <f t="shared" si="101"/>
        <v>256.22402016665103</v>
      </c>
      <c r="AC168" s="112">
        <v>141.834810361861</v>
      </c>
      <c r="AD168" s="19"/>
      <c r="AE168" s="112">
        <v>114.38920980479</v>
      </c>
      <c r="AF168" s="19"/>
      <c r="AG168" s="112">
        <v>118.95785680991099</v>
      </c>
      <c r="AH168" s="19"/>
      <c r="AI168" s="112">
        <v>179.05305718745299</v>
      </c>
      <c r="AJ168" s="19"/>
      <c r="AK168" s="112">
        <v>211.894888158806</v>
      </c>
      <c r="AL168" s="19"/>
      <c r="AM168" s="112">
        <v>237.66011490116699</v>
      </c>
      <c r="AN168" s="19"/>
      <c r="AO168" s="112">
        <v>320.40671475418401</v>
      </c>
      <c r="AP168" s="19"/>
      <c r="AQ168" s="112">
        <v>291.80974201840098</v>
      </c>
      <c r="AR168" s="19"/>
      <c r="AS168" s="112">
        <v>305.043012546407</v>
      </c>
      <c r="AT168" s="19"/>
      <c r="AU168" s="112">
        <v>315.37061023244001</v>
      </c>
      <c r="AV168" s="19"/>
      <c r="AW168" s="112">
        <v>321.919758707391</v>
      </c>
      <c r="AX168" s="19"/>
      <c r="AY168" s="112">
        <v>328.37713209590601</v>
      </c>
      <c r="AZ168" s="19"/>
      <c r="BA168" s="112">
        <f t="shared" si="102"/>
        <v>2886.7169075787169</v>
      </c>
      <c r="BB168" s="19"/>
      <c r="BC168" s="23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18"/>
    </row>
    <row r="169" spans="1:68" s="13" customFormat="1" ht="28.8" customHeight="1">
      <c r="A169" s="716" t="s">
        <v>106</v>
      </c>
      <c r="B169" s="17" t="s">
        <v>692</v>
      </c>
      <c r="C169" s="112">
        <f>C170+C171+C172+C173</f>
        <v>1052.8383501023882</v>
      </c>
      <c r="D169" s="19">
        <f t="shared" si="88"/>
        <v>-6.444468115273827E-2</v>
      </c>
      <c r="E169" s="112">
        <f>E170+E171+E172+E173</f>
        <v>1054.9079526152309</v>
      </c>
      <c r="F169" s="19">
        <f t="shared" si="89"/>
        <v>-4.3391251029059608E-2</v>
      </c>
      <c r="G169" s="112">
        <f>G170+G171+G172+G173</f>
        <v>1046.2996482680105</v>
      </c>
      <c r="H169" s="19">
        <f t="shared" si="90"/>
        <v>-3.9026522610867587E-2</v>
      </c>
      <c r="I169" s="112">
        <f>I170+I171+I172+I173</f>
        <v>1014.7184609188678</v>
      </c>
      <c r="J169" s="19">
        <f t="shared" si="91"/>
        <v>-7.8374549173215513E-2</v>
      </c>
      <c r="K169" s="112">
        <f>K170+K171+K172+K173</f>
        <v>1047.0748614146742</v>
      </c>
      <c r="L169" s="19">
        <f t="shared" si="92"/>
        <v>-4.8771923785847493E-2</v>
      </c>
      <c r="M169" s="112">
        <f>M170+M171+M172+M173</f>
        <v>1225.034128371801</v>
      </c>
      <c r="N169" s="19">
        <f t="shared" si="93"/>
        <v>3.5624387751818754E-2</v>
      </c>
      <c r="O169" s="112">
        <f>O170+O171+O172+O173</f>
        <v>844.55151119855077</v>
      </c>
      <c r="P169" s="19">
        <f t="shared" si="94"/>
        <v>-0.19713417618417151</v>
      </c>
      <c r="Q169" s="112">
        <f>Q170+Q171+Q172+Q173</f>
        <v>838.74672994929699</v>
      </c>
      <c r="R169" s="19">
        <f t="shared" si="95"/>
        <v>-0.24947277697284642</v>
      </c>
      <c r="S169" s="112">
        <f>S170+S171+S172+S173</f>
        <v>877.47756627329875</v>
      </c>
      <c r="T169" s="19">
        <f t="shared" si="96"/>
        <v>-0.1215650945497958</v>
      </c>
      <c r="U169" s="112">
        <f>U170+U171+U172+U173</f>
        <v>815.04895963117826</v>
      </c>
      <c r="V169" s="19">
        <f t="shared" si="97"/>
        <v>-0.27148274075579149</v>
      </c>
      <c r="W169" s="112">
        <f>W170+W171+W172+W173</f>
        <v>805.85750006362014</v>
      </c>
      <c r="X169" s="19">
        <f t="shared" si="98"/>
        <v>-0.22343697655916006</v>
      </c>
      <c r="Y169" s="112">
        <f t="shared" si="99"/>
        <v>9001.6492091121181</v>
      </c>
      <c r="Z169" s="19">
        <f t="shared" si="100"/>
        <v>-8.797426999861313E-2</v>
      </c>
      <c r="AA169" s="20"/>
      <c r="AB169" s="540">
        <f t="shared" si="101"/>
        <v>2228.1199435109083</v>
      </c>
      <c r="AC169" s="540">
        <f>AC170+AC171+AC172+AC173</f>
        <v>1125.3619416109311</v>
      </c>
      <c r="AD169" s="20"/>
      <c r="AE169" s="540">
        <f>AE170+AE171+AE172+AE173</f>
        <v>1102.758001899977</v>
      </c>
      <c r="AF169" s="20"/>
      <c r="AG169" s="540">
        <f>AG170+AG171+AG172+AG173</f>
        <v>1088.7913900711399</v>
      </c>
      <c r="AH169" s="20"/>
      <c r="AI169" s="540">
        <f>AI170+AI171+AI172+AI173</f>
        <v>1101.0095912700438</v>
      </c>
      <c r="AJ169" s="20"/>
      <c r="AK169" s="540">
        <f>AK170+AK171+AK172+AK173</f>
        <v>1100.76109778213</v>
      </c>
      <c r="AL169" s="20"/>
      <c r="AM169" s="540">
        <f>AM170+AM171+AM172+AM173</f>
        <v>1182.8942451144489</v>
      </c>
      <c r="AN169" s="20"/>
      <c r="AO169" s="540">
        <f>AO170+AO171+AO172+AO173</f>
        <v>1051.9211132746941</v>
      </c>
      <c r="AP169" s="20"/>
      <c r="AQ169" s="540">
        <f>AQ170+AQ171+AQ172+AQ173</f>
        <v>1117.543380460367</v>
      </c>
      <c r="AR169" s="20"/>
      <c r="AS169" s="540">
        <f>AS170+AS171+AS172+AS173</f>
        <v>998.91017630223291</v>
      </c>
      <c r="AT169" s="20"/>
      <c r="AU169" s="540">
        <f>AU170+AU171+AU172+AU173</f>
        <v>1118.7778316696863</v>
      </c>
      <c r="AV169" s="20"/>
      <c r="AW169" s="540">
        <f>AW170+AW171+AW172+AW173</f>
        <v>1037.723244268032</v>
      </c>
      <c r="AX169" s="20"/>
      <c r="AY169" s="540">
        <f>AY170+AY171+AY172+AY173</f>
        <v>1059.0146841355167</v>
      </c>
      <c r="AZ169" s="20"/>
      <c r="BA169" s="540">
        <f t="shared" si="102"/>
        <v>13085.466697859199</v>
      </c>
      <c r="BB169" s="20"/>
      <c r="BC169" s="22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</row>
    <row r="170" spans="1:68" ht="28.8" customHeight="1">
      <c r="A170" s="597"/>
      <c r="B170" s="17" t="s">
        <v>653</v>
      </c>
      <c r="C170" s="112">
        <v>320.13760000000002</v>
      </c>
      <c r="D170" s="19">
        <f t="shared" si="88"/>
        <v>-0.16713685864582628</v>
      </c>
      <c r="E170" s="112">
        <v>322.21159999999998</v>
      </c>
      <c r="F170" s="19">
        <f t="shared" si="89"/>
        <v>-9.5939224163086645E-2</v>
      </c>
      <c r="G170" s="112">
        <v>316.21769999999998</v>
      </c>
      <c r="H170" s="19">
        <f t="shared" si="90"/>
        <v>-8.501611114840546E-2</v>
      </c>
      <c r="I170" s="112">
        <f>中口径明细!AB170</f>
        <v>316.3553</v>
      </c>
      <c r="J170" s="19">
        <f t="shared" si="91"/>
        <v>-9.8668182394479498E-2</v>
      </c>
      <c r="K170" s="112">
        <f>中口径明细!AD170</f>
        <v>325.29360000000003</v>
      </c>
      <c r="L170" s="19">
        <f t="shared" si="92"/>
        <v>-8.160779674702634E-2</v>
      </c>
      <c r="M170" s="112">
        <f>中口径明细!AF170</f>
        <v>472.81380000000001</v>
      </c>
      <c r="N170" s="19">
        <f t="shared" si="93"/>
        <v>0.28021828059356224</v>
      </c>
      <c r="O170" s="112">
        <f>中口径明细!AH170</f>
        <v>479.62329999999997</v>
      </c>
      <c r="P170" s="19">
        <f t="shared" si="94"/>
        <v>0.28857075000523902</v>
      </c>
      <c r="Q170" s="112">
        <f>中口径明细!AJ170</f>
        <v>481.28829999999999</v>
      </c>
      <c r="R170" s="19">
        <f t="shared" si="95"/>
        <v>0.29558843164575221</v>
      </c>
      <c r="S170" s="112">
        <f>中口径明细!AL170</f>
        <v>526.28570000000002</v>
      </c>
      <c r="T170" s="19">
        <f t="shared" si="96"/>
        <v>0.3985726889572736</v>
      </c>
      <c r="U170" s="112">
        <f>中口径明细!AN170</f>
        <v>445.20839999999998</v>
      </c>
      <c r="V170" s="19">
        <f t="shared" si="97"/>
        <v>0.13785496916578555</v>
      </c>
      <c r="W170" s="112">
        <f>中口径明细!AP170</f>
        <v>440.13040000000001</v>
      </c>
      <c r="X170" s="19">
        <f t="shared" si="98"/>
        <v>0.10709951158676567</v>
      </c>
      <c r="Y170" s="112">
        <f t="shared" si="99"/>
        <v>3560.2269000000001</v>
      </c>
      <c r="Z170" s="19">
        <f t="shared" si="100"/>
        <v>8.5139892287222851E-2</v>
      </c>
      <c r="AA170" s="20"/>
      <c r="AB170" s="540">
        <f t="shared" si="101"/>
        <v>740.78680000000008</v>
      </c>
      <c r="AC170" s="112">
        <v>384.38200000000001</v>
      </c>
      <c r="AD170" s="19"/>
      <c r="AE170" s="112">
        <v>356.40480000000002</v>
      </c>
      <c r="AF170" s="19"/>
      <c r="AG170" s="112">
        <v>345.5992</v>
      </c>
      <c r="AH170" s="19"/>
      <c r="AI170" s="112">
        <v>350.98649999999998</v>
      </c>
      <c r="AJ170" s="19"/>
      <c r="AK170" s="112">
        <v>354.19900000000001</v>
      </c>
      <c r="AL170" s="19"/>
      <c r="AM170" s="112">
        <v>369.32279999999997</v>
      </c>
      <c r="AN170" s="19"/>
      <c r="AO170" s="112">
        <v>372.21339999999998</v>
      </c>
      <c r="AP170" s="19"/>
      <c r="AQ170" s="112">
        <v>371.48239999999998</v>
      </c>
      <c r="AR170" s="19"/>
      <c r="AS170" s="112">
        <v>376.30200000000002</v>
      </c>
      <c r="AT170" s="19"/>
      <c r="AU170" s="112">
        <v>391.26990000000001</v>
      </c>
      <c r="AV170" s="19"/>
      <c r="AW170" s="112">
        <v>397.55270000000002</v>
      </c>
      <c r="AX170" s="19"/>
      <c r="AY170" s="112">
        <v>405.19909999999999</v>
      </c>
      <c r="AZ170" s="19"/>
      <c r="BA170" s="112">
        <f t="shared" si="102"/>
        <v>4474.9138000000003</v>
      </c>
      <c r="BB170" s="19"/>
      <c r="BC170" s="23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18"/>
    </row>
    <row r="171" spans="1:68" ht="28.8" customHeight="1">
      <c r="A171" s="597"/>
      <c r="B171" s="17" t="s">
        <v>693</v>
      </c>
      <c r="C171" s="112">
        <v>675.3</v>
      </c>
      <c r="D171" s="19">
        <f t="shared" si="88"/>
        <v>0.29169854628921188</v>
      </c>
      <c r="E171" s="112">
        <v>661.8</v>
      </c>
      <c r="F171" s="19">
        <f t="shared" si="89"/>
        <v>0.10318386397732948</v>
      </c>
      <c r="G171" s="112">
        <f>公交!Z62-公交!Z64</f>
        <v>647.90000000000009</v>
      </c>
      <c r="H171" s="19">
        <f t="shared" si="90"/>
        <v>4.7365017782088792E-2</v>
      </c>
      <c r="I171" s="112">
        <f>公交!AB62-公交!AB64</f>
        <v>638.39999999999986</v>
      </c>
      <c r="J171" s="19">
        <f t="shared" si="91"/>
        <v>2.3733162283514853E-2</v>
      </c>
      <c r="K171" s="112">
        <f>公交!AD62-公交!AD64</f>
        <v>657.89999999999986</v>
      </c>
      <c r="L171" s="19">
        <f t="shared" si="92"/>
        <v>6.0103126007089669E-2</v>
      </c>
      <c r="M171" s="112">
        <f>公交!AF62-公交!AF64</f>
        <v>686</v>
      </c>
      <c r="N171" s="19">
        <f t="shared" si="93"/>
        <v>0.10752340975137242</v>
      </c>
      <c r="O171" s="112">
        <f>公交!AH62-公交!AH64</f>
        <v>290.67999999999995</v>
      </c>
      <c r="P171" s="19">
        <f t="shared" si="94"/>
        <v>-0.4715869841846938</v>
      </c>
      <c r="Q171" s="112">
        <f>公交!AJ62-公交!AJ64</f>
        <v>284.10000000000002</v>
      </c>
      <c r="R171" s="19">
        <f t="shared" si="95"/>
        <v>-0.49249732047159689</v>
      </c>
      <c r="S171" s="112">
        <f>公交!AL62-公交!AL64</f>
        <v>277.40000000000009</v>
      </c>
      <c r="T171" s="19">
        <f t="shared" si="96"/>
        <v>-0.45361433917667893</v>
      </c>
      <c r="U171" s="112">
        <f>公交!AN62-公交!AN64</f>
        <v>290.20000000000005</v>
      </c>
      <c r="V171" s="19">
        <f t="shared" si="97"/>
        <v>-0.51463455427328975</v>
      </c>
      <c r="W171" s="112">
        <f>公交!AP62-公交!AP64</f>
        <v>268.20000000000005</v>
      </c>
      <c r="X171" s="19">
        <f t="shared" si="98"/>
        <v>-0.49329302852824475</v>
      </c>
      <c r="Y171" s="112">
        <f t="shared" si="99"/>
        <v>4819.4799999999996</v>
      </c>
      <c r="Z171" s="19">
        <f t="shared" si="100"/>
        <v>-7.7169937769267727E-2</v>
      </c>
      <c r="AA171" s="20"/>
      <c r="AB171" s="540">
        <f t="shared" si="101"/>
        <v>1122.6999999999998</v>
      </c>
      <c r="AC171" s="112">
        <v>522.79999999999995</v>
      </c>
      <c r="AD171" s="19"/>
      <c r="AE171" s="112">
        <v>599.9</v>
      </c>
      <c r="AF171" s="19"/>
      <c r="AG171" s="112">
        <v>618.6</v>
      </c>
      <c r="AH171" s="19"/>
      <c r="AI171" s="112">
        <v>623.6</v>
      </c>
      <c r="AJ171" s="19"/>
      <c r="AK171" s="112">
        <v>620.6</v>
      </c>
      <c r="AL171" s="19"/>
      <c r="AM171" s="112">
        <v>619.4</v>
      </c>
      <c r="AN171" s="19"/>
      <c r="AO171" s="112">
        <v>550.1</v>
      </c>
      <c r="AP171" s="19"/>
      <c r="AQ171" s="112">
        <v>559.79999999999995</v>
      </c>
      <c r="AR171" s="19"/>
      <c r="AS171" s="112">
        <v>507.7</v>
      </c>
      <c r="AT171" s="19"/>
      <c r="AU171" s="112">
        <v>597.9</v>
      </c>
      <c r="AV171" s="19"/>
      <c r="AW171" s="112">
        <v>529.29999999999995</v>
      </c>
      <c r="AX171" s="19"/>
      <c r="AY171" s="112">
        <v>542.79999999999995</v>
      </c>
      <c r="AZ171" s="19"/>
      <c r="BA171" s="112">
        <f t="shared" si="102"/>
        <v>6892.5</v>
      </c>
      <c r="BB171" s="19"/>
      <c r="BC171" s="23"/>
      <c r="BD171" s="27"/>
      <c r="BE171" s="27"/>
      <c r="BF171" s="27"/>
      <c r="BG171" s="27"/>
      <c r="BH171" s="27"/>
      <c r="BI171" s="27"/>
      <c r="BJ171" s="108"/>
      <c r="BK171" s="27"/>
      <c r="BL171" s="108"/>
      <c r="BM171" s="108"/>
      <c r="BN171" s="108"/>
      <c r="BO171" s="108"/>
      <c r="BP171" s="18"/>
    </row>
    <row r="172" spans="1:68" ht="28.8" customHeight="1">
      <c r="A172" s="597"/>
      <c r="B172" s="17" t="s">
        <v>655</v>
      </c>
      <c r="C172" s="112">
        <v>46</v>
      </c>
      <c r="D172" s="19">
        <f t="shared" ref="D172:D188" si="103">C172/AC172-1</f>
        <v>-0.51680672268907557</v>
      </c>
      <c r="E172" s="112">
        <v>54.4</v>
      </c>
      <c r="F172" s="19">
        <f t="shared" si="89"/>
        <v>-0.32397166645955011</v>
      </c>
      <c r="G172" s="112">
        <f>出租!Z62-出租!Z64</f>
        <v>56.000000000000028</v>
      </c>
      <c r="H172" s="19">
        <f t="shared" si="90"/>
        <v>3.9346696362287048E-2</v>
      </c>
      <c r="I172" s="112">
        <f>出租!AB62-出租!AB64</f>
        <v>43.599999999999994</v>
      </c>
      <c r="J172" s="19">
        <f t="shared" si="91"/>
        <v>-0.11651469098277623</v>
      </c>
      <c r="K172" s="112">
        <f>出租!AD62-出租!AD64</f>
        <v>42.800000000000011</v>
      </c>
      <c r="L172" s="19">
        <f t="shared" si="92"/>
        <v>-8.1347928740072795E-2</v>
      </c>
      <c r="M172" s="112">
        <f>出租!AF62-出租!AF64</f>
        <v>43.599999999999994</v>
      </c>
      <c r="N172" s="19">
        <f t="shared" si="93"/>
        <v>-8.2877576777450668E-2</v>
      </c>
      <c r="O172" s="112">
        <f>出租!AH62-出租!AH64</f>
        <v>45.879999999999995</v>
      </c>
      <c r="P172" s="19">
        <f t="shared" si="94"/>
        <v>-6.6341066341066401E-2</v>
      </c>
      <c r="Q172" s="112">
        <f>出租!AJ62-出租!AJ64</f>
        <v>47.359999999999985</v>
      </c>
      <c r="R172" s="19">
        <f t="shared" si="95"/>
        <v>-0.10320015148646122</v>
      </c>
      <c r="S172" s="112">
        <f>出租!AL62-出租!AL64</f>
        <v>48.680000000000007</v>
      </c>
      <c r="T172" s="19">
        <f t="shared" si="96"/>
        <v>5.1620896138757644E-3</v>
      </c>
      <c r="U172" s="112">
        <f>出租!AN62-出租!AN64</f>
        <v>48.419999999999987</v>
      </c>
      <c r="V172" s="19">
        <f t="shared" si="97"/>
        <v>-0.12882331774019451</v>
      </c>
      <c r="W172" s="112">
        <f>出租!AP62-出租!AP64</f>
        <v>47.52000000000001</v>
      </c>
      <c r="X172" s="19">
        <f t="shared" si="98"/>
        <v>3.304347826086973E-2</v>
      </c>
      <c r="Y172" s="112">
        <f t="shared" si="99"/>
        <v>428.32</v>
      </c>
      <c r="Z172" s="19">
        <f t="shared" si="100"/>
        <v>-0.18167402227699125</v>
      </c>
      <c r="AA172" s="20"/>
      <c r="AB172" s="540">
        <f t="shared" si="101"/>
        <v>175.67000000000002</v>
      </c>
      <c r="AC172" s="112">
        <v>95.2</v>
      </c>
      <c r="AD172" s="19"/>
      <c r="AE172" s="112">
        <v>80.47</v>
      </c>
      <c r="AF172" s="19"/>
      <c r="AG172" s="112">
        <v>53.88</v>
      </c>
      <c r="AH172" s="19"/>
      <c r="AI172" s="112">
        <v>49.35</v>
      </c>
      <c r="AJ172" s="19"/>
      <c r="AK172" s="112">
        <v>46.59</v>
      </c>
      <c r="AL172" s="19"/>
      <c r="AM172" s="112">
        <v>47.54</v>
      </c>
      <c r="AN172" s="19"/>
      <c r="AO172" s="112">
        <v>49.14</v>
      </c>
      <c r="AP172" s="19"/>
      <c r="AQ172" s="112">
        <v>52.81</v>
      </c>
      <c r="AR172" s="19"/>
      <c r="AS172" s="112">
        <v>48.43</v>
      </c>
      <c r="AT172" s="19"/>
      <c r="AU172" s="112">
        <v>55.58</v>
      </c>
      <c r="AV172" s="19"/>
      <c r="AW172" s="112">
        <v>46</v>
      </c>
      <c r="AX172" s="19"/>
      <c r="AY172" s="112">
        <v>45.2</v>
      </c>
      <c r="AZ172" s="19"/>
      <c r="BA172" s="112">
        <f t="shared" si="102"/>
        <v>670.19</v>
      </c>
      <c r="BB172" s="19"/>
      <c r="BC172" s="23"/>
      <c r="BD172" s="27"/>
      <c r="BE172" s="27"/>
      <c r="BF172" s="27"/>
      <c r="BG172" s="27"/>
      <c r="BH172" s="27"/>
      <c r="BI172" s="27"/>
      <c r="BJ172" s="108"/>
      <c r="BK172" s="27"/>
      <c r="BL172" s="108"/>
      <c r="BM172" s="108"/>
      <c r="BN172" s="108"/>
      <c r="BO172" s="108"/>
      <c r="BP172" s="18"/>
    </row>
    <row r="173" spans="1:68" ht="28.8" customHeight="1">
      <c r="A173" s="598"/>
      <c r="B173" s="17" t="s">
        <v>656</v>
      </c>
      <c r="C173" s="112">
        <v>11.4007501023882</v>
      </c>
      <c r="D173" s="19">
        <f t="shared" si="103"/>
        <v>-0.90729585692554227</v>
      </c>
      <c r="E173" s="112">
        <v>16.496352615231</v>
      </c>
      <c r="F173" s="19">
        <f t="shared" si="89"/>
        <v>-0.74999163210906938</v>
      </c>
      <c r="G173" s="112">
        <v>26.181948268010601</v>
      </c>
      <c r="H173" s="19">
        <f t="shared" si="90"/>
        <v>-0.6297392537033526</v>
      </c>
      <c r="I173" s="112">
        <f>网约车!AB62-网约车!AB64</f>
        <v>16.363160918867901</v>
      </c>
      <c r="J173" s="19">
        <f t="shared" si="91"/>
        <v>-0.78769294640673337</v>
      </c>
      <c r="K173" s="112">
        <f>网约车!AD62-网约车!AD64</f>
        <v>21.081261414674302</v>
      </c>
      <c r="L173" s="19">
        <f t="shared" si="92"/>
        <v>-0.73439959376479336</v>
      </c>
      <c r="M173" s="112">
        <f>网约车!AF62-网约车!AF64</f>
        <v>22.6203283718012</v>
      </c>
      <c r="N173" s="19">
        <f t="shared" si="93"/>
        <v>-0.84573344173109977</v>
      </c>
      <c r="O173" s="112">
        <f>网约车!AH62-网约车!AH64</f>
        <v>28.368211198550803</v>
      </c>
      <c r="P173" s="19">
        <f t="shared" si="94"/>
        <v>-0.64745846446872735</v>
      </c>
      <c r="Q173" s="112">
        <f>网约车!AJ62-网约车!AJ64</f>
        <v>25.998429949296906</v>
      </c>
      <c r="R173" s="19">
        <f t="shared" si="95"/>
        <v>-0.80518367223972498</v>
      </c>
      <c r="S173" s="112">
        <f>网约车!AL62-网约车!AL64</f>
        <v>25.111866273298702</v>
      </c>
      <c r="T173" s="19">
        <f t="shared" si="96"/>
        <v>-0.62225398363620277</v>
      </c>
      <c r="U173" s="112">
        <f>网约车!AN62-网约车!AN64</f>
        <v>31.220559631178297</v>
      </c>
      <c r="V173" s="19">
        <f t="shared" si="97"/>
        <v>-0.57825973349512338</v>
      </c>
      <c r="W173" s="112">
        <f>网约车!AP62-网约车!AP64</f>
        <v>50.007100063620101</v>
      </c>
      <c r="X173" s="19">
        <f t="shared" si="98"/>
        <v>-0.22912470323971923</v>
      </c>
      <c r="Y173" s="112">
        <f t="shared" si="99"/>
        <v>193.62230911211958</v>
      </c>
      <c r="Z173" s="19">
        <f t="shared" si="100"/>
        <v>-0.7703580904878492</v>
      </c>
      <c r="AA173" s="20"/>
      <c r="AB173" s="540">
        <f t="shared" si="101"/>
        <v>188.963143510908</v>
      </c>
      <c r="AC173" s="112">
        <v>122.97994161093099</v>
      </c>
      <c r="AD173" s="19"/>
      <c r="AE173" s="112">
        <v>65.983201899977004</v>
      </c>
      <c r="AF173" s="19"/>
      <c r="AG173" s="112">
        <v>70.712190071139801</v>
      </c>
      <c r="AH173" s="19"/>
      <c r="AI173" s="112">
        <v>77.073091270043705</v>
      </c>
      <c r="AJ173" s="19"/>
      <c r="AK173" s="112">
        <v>79.372097782130098</v>
      </c>
      <c r="AL173" s="19"/>
      <c r="AM173" s="112">
        <v>146.63144511444901</v>
      </c>
      <c r="AN173" s="19"/>
      <c r="AO173" s="112">
        <v>80.467713274694006</v>
      </c>
      <c r="AP173" s="19"/>
      <c r="AQ173" s="112">
        <v>133.45098046036699</v>
      </c>
      <c r="AR173" s="19"/>
      <c r="AS173" s="112">
        <v>66.478176302232995</v>
      </c>
      <c r="AT173" s="19"/>
      <c r="AU173" s="112">
        <v>74.027931669686296</v>
      </c>
      <c r="AV173" s="19"/>
      <c r="AW173" s="112">
        <v>64.870544268032006</v>
      </c>
      <c r="AX173" s="19"/>
      <c r="AY173" s="112">
        <v>65.815584135516602</v>
      </c>
      <c r="AZ173" s="19"/>
      <c r="BA173" s="112">
        <f t="shared" si="102"/>
        <v>1047.8628978591996</v>
      </c>
      <c r="BB173" s="19"/>
      <c r="BC173" s="23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18"/>
    </row>
    <row r="174" spans="1:68" s="13" customFormat="1" ht="28.8" customHeight="1">
      <c r="A174" s="716" t="s">
        <v>108</v>
      </c>
      <c r="B174" s="17" t="s">
        <v>692</v>
      </c>
      <c r="C174" s="112">
        <f>C175+C176+C177+C178</f>
        <v>2480.1663213985858</v>
      </c>
      <c r="D174" s="19">
        <f t="shared" si="103"/>
        <v>5.5125425000730477E-3</v>
      </c>
      <c r="E174" s="112">
        <f>E175+E176+E177+E178</f>
        <v>2303.3232692457518</v>
      </c>
      <c r="F174" s="19">
        <f t="shared" si="89"/>
        <v>6.5141404017035942E-2</v>
      </c>
      <c r="G174" s="112">
        <f>G175+G176+G177+G178</f>
        <v>2087.3400563314526</v>
      </c>
      <c r="H174" s="19">
        <f t="shared" si="90"/>
        <v>7.1520018172329003E-2</v>
      </c>
      <c r="I174" s="112">
        <f>I175+I176+I177+I178</f>
        <v>2290.7593630886563</v>
      </c>
      <c r="J174" s="19">
        <f t="shared" si="91"/>
        <v>2.1562645689750193E-2</v>
      </c>
      <c r="K174" s="112">
        <f>K175+K176+K177+K178</f>
        <v>2480.0286663024517</v>
      </c>
      <c r="L174" s="19">
        <f t="shared" si="92"/>
        <v>1.2217130788205743E-4</v>
      </c>
      <c r="M174" s="112">
        <f>M175+M176+M177+M178</f>
        <v>2599.9174439707226</v>
      </c>
      <c r="N174" s="19">
        <f t="shared" si="93"/>
        <v>-3.7000973351570488E-2</v>
      </c>
      <c r="O174" s="112">
        <f>O175+O176+O177+O178</f>
        <v>2743.3701736598709</v>
      </c>
      <c r="P174" s="19">
        <f t="shared" si="94"/>
        <v>-9.4154174448598527E-3</v>
      </c>
      <c r="Q174" s="112">
        <f>Q175+Q176+Q177+Q178</f>
        <v>2588.3375373927806</v>
      </c>
      <c r="R174" s="19">
        <f t="shared" si="95"/>
        <v>-5.4594605887582914E-2</v>
      </c>
      <c r="S174" s="112">
        <f>S175+S176+S177+S178</f>
        <v>2522.9780038787235</v>
      </c>
      <c r="T174" s="19">
        <f t="shared" si="96"/>
        <v>-9.2927977163036468E-3</v>
      </c>
      <c r="U174" s="112">
        <f>U175+U176+U177+U178</f>
        <v>2722.1750744475917</v>
      </c>
      <c r="V174" s="19">
        <f t="shared" si="97"/>
        <v>-1.2882376619755775E-2</v>
      </c>
      <c r="W174" s="112">
        <f>W175+W176+W177+W178</f>
        <v>2479.0887365413168</v>
      </c>
      <c r="X174" s="19">
        <f t="shared" si="98"/>
        <v>1.6611474331902354E-3</v>
      </c>
      <c r="Y174" s="112">
        <f t="shared" si="99"/>
        <v>22096.220835269</v>
      </c>
      <c r="Z174" s="19">
        <f t="shared" si="100"/>
        <v>1.9649994312120889E-3</v>
      </c>
      <c r="AA174" s="20"/>
      <c r="AB174" s="540">
        <f t="shared" si="101"/>
        <v>4629.0269897422404</v>
      </c>
      <c r="AC174" s="540">
        <f>AC175+AC176+AC177+AC178</f>
        <v>2466.5692535589683</v>
      </c>
      <c r="AD174" s="20"/>
      <c r="AE174" s="540">
        <f>AE175+AE176+AE177+AE178</f>
        <v>2162.4577361832726</v>
      </c>
      <c r="AF174" s="20"/>
      <c r="AG174" s="540">
        <f>AG175+AG176+AG177+AG178</f>
        <v>1948.0177886847025</v>
      </c>
      <c r="AH174" s="20"/>
      <c r="AI174" s="540">
        <f>AI175+AI176+AI177+AI178</f>
        <v>2242.4071325963132</v>
      </c>
      <c r="AJ174" s="20"/>
      <c r="AK174" s="540">
        <f>AK175+AK176+AK177+AK178</f>
        <v>2479.7257149686652</v>
      </c>
      <c r="AL174" s="20"/>
      <c r="AM174" s="540">
        <f>AM175+AM176+AM177+AM178</f>
        <v>2699.8131587103849</v>
      </c>
      <c r="AN174" s="20"/>
      <c r="AO174" s="540">
        <f>AO175+AO176+AO177+AO178</f>
        <v>2769.4456606457061</v>
      </c>
      <c r="AP174" s="20"/>
      <c r="AQ174" s="540">
        <f>AQ175+AQ176+AQ177+AQ178</f>
        <v>2737.8070333762071</v>
      </c>
      <c r="AR174" s="20"/>
      <c r="AS174" s="540">
        <f>AS175+AS176+AS177+AS178</f>
        <v>2546.6434462805591</v>
      </c>
      <c r="AT174" s="20"/>
      <c r="AU174" s="540">
        <f>AU175+AU176+AU177+AU178</f>
        <v>2757.7008149503899</v>
      </c>
      <c r="AV174" s="20"/>
      <c r="AW174" s="540">
        <f>AW175+AW176+AW177+AW178</f>
        <v>2474.9774341294092</v>
      </c>
      <c r="AX174" s="20"/>
      <c r="AY174" s="540">
        <f>AY175+AY176+AY177+AY178</f>
        <v>2476.4407035595209</v>
      </c>
      <c r="AZ174" s="20"/>
      <c r="BA174" s="540">
        <f t="shared" si="102"/>
        <v>29762.0058776441</v>
      </c>
      <c r="BB174" s="20"/>
      <c r="BC174" s="22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</row>
    <row r="175" spans="1:68" ht="28.8" customHeight="1">
      <c r="A175" s="597"/>
      <c r="B175" s="17" t="s">
        <v>653</v>
      </c>
      <c r="C175" s="112">
        <v>265.87790000000001</v>
      </c>
      <c r="D175" s="19">
        <f t="shared" si="103"/>
        <v>7.6763980364737083E-2</v>
      </c>
      <c r="E175" s="112">
        <v>196.60769999999999</v>
      </c>
      <c r="F175" s="19">
        <f t="shared" si="89"/>
        <v>0.55751077381329606</v>
      </c>
      <c r="G175" s="112">
        <v>161.124</v>
      </c>
      <c r="H175" s="19">
        <f t="shared" si="90"/>
        <v>0.19542112842519477</v>
      </c>
      <c r="I175" s="112">
        <f>中口径明细!AB175</f>
        <v>146.8818</v>
      </c>
      <c r="J175" s="19">
        <f t="shared" si="91"/>
        <v>-9.1548498704569381E-2</v>
      </c>
      <c r="K175" s="112">
        <f>中口径明细!AD175</f>
        <v>165.01820000000001</v>
      </c>
      <c r="L175" s="19">
        <f t="shared" si="92"/>
        <v>-0.12153944677994533</v>
      </c>
      <c r="M175" s="112">
        <f>中口径明细!AF175</f>
        <v>180.31800000000001</v>
      </c>
      <c r="N175" s="19">
        <f t="shared" si="93"/>
        <v>-0.11638450637139308</v>
      </c>
      <c r="O175" s="112">
        <f>中口径明细!AH175</f>
        <v>189.28700000000001</v>
      </c>
      <c r="P175" s="19">
        <f t="shared" si="94"/>
        <v>-0.27687613485333484</v>
      </c>
      <c r="Q175" s="112">
        <f>中口径明细!AJ175</f>
        <v>221.28</v>
      </c>
      <c r="R175" s="19">
        <f t="shared" si="95"/>
        <v>-0.14307356524460035</v>
      </c>
      <c r="S175" s="112">
        <f>中口径明细!AL175</f>
        <v>248.10319999999999</v>
      </c>
      <c r="T175" s="19">
        <f t="shared" si="96"/>
        <v>-7.1539219715484048E-3</v>
      </c>
      <c r="U175" s="112">
        <f>中口径明细!AN175</f>
        <v>208.82089999999999</v>
      </c>
      <c r="V175" s="19">
        <f t="shared" si="97"/>
        <v>-5.3750904012455858E-2</v>
      </c>
      <c r="W175" s="112">
        <f>中口径明细!AP175</f>
        <v>208.7586</v>
      </c>
      <c r="X175" s="19">
        <f t="shared" si="98"/>
        <v>-8.4394514751276906E-2</v>
      </c>
      <c r="Y175" s="112">
        <f t="shared" si="99"/>
        <v>1774.4978000000001</v>
      </c>
      <c r="Z175" s="19">
        <f t="shared" si="100"/>
        <v>-3.10808040843501E-2</v>
      </c>
      <c r="AA175" s="20"/>
      <c r="AB175" s="540">
        <f t="shared" si="101"/>
        <v>373.1551</v>
      </c>
      <c r="AC175" s="112">
        <v>246.92310000000001</v>
      </c>
      <c r="AD175" s="19"/>
      <c r="AE175" s="112">
        <v>126.232</v>
      </c>
      <c r="AF175" s="19"/>
      <c r="AG175" s="112">
        <v>134.7843</v>
      </c>
      <c r="AH175" s="19"/>
      <c r="AI175" s="112">
        <v>161.68369999999999</v>
      </c>
      <c r="AJ175" s="19"/>
      <c r="AK175" s="112">
        <v>187.8493</v>
      </c>
      <c r="AL175" s="19"/>
      <c r="AM175" s="112">
        <v>204.0684</v>
      </c>
      <c r="AN175" s="19"/>
      <c r="AO175" s="112">
        <v>261.7629</v>
      </c>
      <c r="AP175" s="19"/>
      <c r="AQ175" s="112">
        <v>258.22519999999997</v>
      </c>
      <c r="AR175" s="19"/>
      <c r="AS175" s="112">
        <v>249.89089999999999</v>
      </c>
      <c r="AT175" s="19"/>
      <c r="AU175" s="112">
        <v>220.68279999999999</v>
      </c>
      <c r="AV175" s="19"/>
      <c r="AW175" s="112">
        <v>228.00059999999999</v>
      </c>
      <c r="AX175" s="19"/>
      <c r="AY175" s="112">
        <v>227.05009999999999</v>
      </c>
      <c r="AZ175" s="19"/>
      <c r="BA175" s="112">
        <f t="shared" si="102"/>
        <v>2507.1532999999995</v>
      </c>
      <c r="BB175" s="19"/>
      <c r="BC175" s="23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18"/>
    </row>
    <row r="176" spans="1:68" ht="28.8" customHeight="1">
      <c r="A176" s="597"/>
      <c r="B176" s="17" t="s">
        <v>693</v>
      </c>
      <c r="C176" s="112">
        <v>1787.57</v>
      </c>
      <c r="D176" s="19">
        <f t="shared" si="103"/>
        <v>1.7167406395811824E-2</v>
      </c>
      <c r="E176" s="112">
        <v>1692.74</v>
      </c>
      <c r="F176" s="19">
        <f t="shared" si="89"/>
        <v>5.4929577464788881E-2</v>
      </c>
      <c r="G176" s="112">
        <f>公交!Z66-公交!Z68</f>
        <v>1497.83</v>
      </c>
      <c r="H176" s="19">
        <f t="shared" si="90"/>
        <v>5.9375618864401458E-2</v>
      </c>
      <c r="I176" s="112">
        <f>公交!AB66-公交!AB68</f>
        <v>1740.47</v>
      </c>
      <c r="J176" s="19">
        <f t="shared" si="91"/>
        <v>5.6289903624402227E-2</v>
      </c>
      <c r="K176" s="112">
        <f>公交!AD66-公交!AD68</f>
        <v>1822.16</v>
      </c>
      <c r="L176" s="19">
        <f t="shared" si="92"/>
        <v>3.7794737441622095E-2</v>
      </c>
      <c r="M176" s="112">
        <f>公交!AF66-公交!AF68</f>
        <v>2023.59</v>
      </c>
      <c r="N176" s="19">
        <f t="shared" si="93"/>
        <v>3.0278190741909849E-2</v>
      </c>
      <c r="O176" s="112">
        <f>公交!AH66-公交!AH68</f>
        <v>2137.4700000000003</v>
      </c>
      <c r="P176" s="19">
        <f t="shared" si="94"/>
        <v>4.2200573401205421E-2</v>
      </c>
      <c r="Q176" s="112">
        <f>公交!AJ66-公交!AJ68</f>
        <v>2015.5500000000002</v>
      </c>
      <c r="R176" s="19">
        <f t="shared" si="95"/>
        <v>2.7052780693619383E-2</v>
      </c>
      <c r="S176" s="112">
        <f>公交!AL66-公交!AL68</f>
        <v>1942.77</v>
      </c>
      <c r="T176" s="19">
        <f t="shared" si="96"/>
        <v>3.0286477944061918E-2</v>
      </c>
      <c r="U176" s="112">
        <f>公交!AN66-公交!AN68</f>
        <v>2127.6</v>
      </c>
      <c r="V176" s="19">
        <f t="shared" si="97"/>
        <v>3.2054018394194639E-2</v>
      </c>
      <c r="W176" s="112">
        <f>公交!AP66-公交!AP68</f>
        <v>1904.04</v>
      </c>
      <c r="X176" s="19">
        <f t="shared" si="98"/>
        <v>3.7284811505774673E-2</v>
      </c>
      <c r="Y176" s="112">
        <f t="shared" si="99"/>
        <v>16660.150000000001</v>
      </c>
      <c r="Z176" s="19">
        <f t="shared" si="100"/>
        <v>3.8496973051682426E-2</v>
      </c>
      <c r="AA176" s="20"/>
      <c r="AB176" s="540">
        <f t="shared" si="101"/>
        <v>3362</v>
      </c>
      <c r="AC176" s="112">
        <v>1757.4</v>
      </c>
      <c r="AD176" s="19"/>
      <c r="AE176" s="112">
        <v>1604.6</v>
      </c>
      <c r="AF176" s="19"/>
      <c r="AG176" s="112">
        <v>1413.88</v>
      </c>
      <c r="AH176" s="19"/>
      <c r="AI176" s="112">
        <v>1647.72</v>
      </c>
      <c r="AJ176" s="19"/>
      <c r="AK176" s="112">
        <v>1755.8</v>
      </c>
      <c r="AL176" s="19"/>
      <c r="AM176" s="112">
        <v>1964.12</v>
      </c>
      <c r="AN176" s="19"/>
      <c r="AO176" s="112">
        <v>2050.92</v>
      </c>
      <c r="AP176" s="19"/>
      <c r="AQ176" s="112">
        <v>1962.46</v>
      </c>
      <c r="AR176" s="19"/>
      <c r="AS176" s="112">
        <v>1885.66</v>
      </c>
      <c r="AT176" s="19"/>
      <c r="AU176" s="112">
        <v>2061.52</v>
      </c>
      <c r="AV176" s="19"/>
      <c r="AW176" s="112">
        <v>1835.6</v>
      </c>
      <c r="AX176" s="19"/>
      <c r="AY176" s="112">
        <v>1835.94</v>
      </c>
      <c r="AZ176" s="19"/>
      <c r="BA176" s="112">
        <f t="shared" si="102"/>
        <v>21775.62</v>
      </c>
      <c r="BB176" s="19"/>
      <c r="BC176" s="23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18"/>
    </row>
    <row r="177" spans="1:68" ht="28.8" customHeight="1">
      <c r="A177" s="597"/>
      <c r="B177" s="17" t="s">
        <v>655</v>
      </c>
      <c r="C177" s="112">
        <v>397.71</v>
      </c>
      <c r="D177" s="19">
        <f t="shared" si="103"/>
        <v>1.5732345805133274E-2</v>
      </c>
      <c r="E177" s="112">
        <v>381.38</v>
      </c>
      <c r="F177" s="19">
        <f t="shared" si="89"/>
        <v>-7.546580618299048E-3</v>
      </c>
      <c r="G177" s="112">
        <f>出租!Z66-出租!Z68</f>
        <v>361.91999999999996</v>
      </c>
      <c r="H177" s="19">
        <f t="shared" si="90"/>
        <v>7.4552418277366916E-2</v>
      </c>
      <c r="I177" s="112">
        <f>出租!AB66-出租!AB68</f>
        <v>361.34000000000003</v>
      </c>
      <c r="J177" s="19">
        <f t="shared" si="91"/>
        <v>2.6360331862704811E-3</v>
      </c>
      <c r="K177" s="112">
        <f>出租!AD66-出租!AD68</f>
        <v>439.94000000000005</v>
      </c>
      <c r="L177" s="19">
        <f t="shared" si="92"/>
        <v>-3.3120151205467852E-2</v>
      </c>
      <c r="M177" s="112">
        <f>出租!AF66-出租!AF68</f>
        <v>338.47</v>
      </c>
      <c r="N177" s="19">
        <f t="shared" si="93"/>
        <v>-1.7989854901496738E-3</v>
      </c>
      <c r="O177" s="112">
        <f>出租!AH66-出租!AH68</f>
        <v>351.05999999999995</v>
      </c>
      <c r="P177" s="19">
        <f t="shared" si="94"/>
        <v>9.4089470532865427E-4</v>
      </c>
      <c r="Q177" s="112">
        <f>出租!AJ66-出租!AJ68</f>
        <v>293.45000000000005</v>
      </c>
      <c r="R177" s="19">
        <f t="shared" si="95"/>
        <v>-6.2160434643655949E-2</v>
      </c>
      <c r="S177" s="112">
        <f>出租!AL66-出租!AL68</f>
        <v>278.52999999999997</v>
      </c>
      <c r="T177" s="19">
        <f t="shared" si="96"/>
        <v>-9.8170632993362594E-2</v>
      </c>
      <c r="U177" s="112">
        <f>出租!AN66-出租!AN68</f>
        <v>311.46999999999997</v>
      </c>
      <c r="V177" s="19">
        <f t="shared" si="97"/>
        <v>-0.15172395010621498</v>
      </c>
      <c r="W177" s="112">
        <f>出租!AP66-出租!AP68</f>
        <v>284.55</v>
      </c>
      <c r="X177" s="19">
        <f t="shared" si="98"/>
        <v>-0.12569901063110667</v>
      </c>
      <c r="Y177" s="112">
        <f t="shared" si="99"/>
        <v>3203.8</v>
      </c>
      <c r="Z177" s="19">
        <f t="shared" si="100"/>
        <v>-1.1050747005803108E-2</v>
      </c>
      <c r="AA177" s="20"/>
      <c r="AB177" s="540">
        <f t="shared" si="101"/>
        <v>775.82999999999993</v>
      </c>
      <c r="AC177" s="112">
        <v>391.55</v>
      </c>
      <c r="AD177" s="19"/>
      <c r="AE177" s="112">
        <v>384.28</v>
      </c>
      <c r="AF177" s="19"/>
      <c r="AG177" s="112">
        <v>336.81</v>
      </c>
      <c r="AH177" s="19"/>
      <c r="AI177" s="112">
        <v>360.39</v>
      </c>
      <c r="AJ177" s="19"/>
      <c r="AK177" s="112">
        <v>455.01</v>
      </c>
      <c r="AL177" s="19"/>
      <c r="AM177" s="112">
        <v>339.08</v>
      </c>
      <c r="AN177" s="19"/>
      <c r="AO177" s="112">
        <v>350.73</v>
      </c>
      <c r="AP177" s="19"/>
      <c r="AQ177" s="112">
        <v>312.89999999999998</v>
      </c>
      <c r="AR177" s="19"/>
      <c r="AS177" s="112">
        <v>308.85000000000002</v>
      </c>
      <c r="AT177" s="19"/>
      <c r="AU177" s="112">
        <v>367.18</v>
      </c>
      <c r="AV177" s="19"/>
      <c r="AW177" s="112">
        <v>325.45999999999998</v>
      </c>
      <c r="AX177" s="19"/>
      <c r="AY177" s="112">
        <v>326.19</v>
      </c>
      <c r="AZ177" s="19"/>
      <c r="BA177" s="112">
        <f t="shared" si="102"/>
        <v>4258.4299999999994</v>
      </c>
      <c r="BB177" s="19"/>
      <c r="BC177" s="23"/>
      <c r="BD177" s="27"/>
      <c r="BE177" s="27"/>
      <c r="BF177" s="27"/>
      <c r="BG177" s="27"/>
      <c r="BH177" s="27"/>
      <c r="BI177" s="27"/>
      <c r="BJ177" s="108"/>
      <c r="BK177" s="27"/>
      <c r="BL177" s="108"/>
      <c r="BM177" s="108"/>
      <c r="BN177" s="108"/>
      <c r="BO177" s="108"/>
      <c r="BP177" s="18"/>
    </row>
    <row r="178" spans="1:68" ht="28.8" customHeight="1">
      <c r="A178" s="598"/>
      <c r="B178" s="17" t="s">
        <v>656</v>
      </c>
      <c r="C178" s="112">
        <v>29.008421398585501</v>
      </c>
      <c r="D178" s="19">
        <f t="shared" si="103"/>
        <v>-0.58967468612858331</v>
      </c>
      <c r="E178" s="112">
        <v>32.595569245751904</v>
      </c>
      <c r="F178" s="19">
        <f t="shared" si="89"/>
        <v>-0.31154161127463553</v>
      </c>
      <c r="G178" s="112">
        <v>66.466056331452805</v>
      </c>
      <c r="H178" s="19">
        <f t="shared" si="90"/>
        <v>6.2717442362786313E-2</v>
      </c>
      <c r="I178" s="112">
        <f>网约车!AB66-网约车!AB68</f>
        <v>42.067563088656399</v>
      </c>
      <c r="J178" s="19">
        <f t="shared" si="91"/>
        <v>-0.42066417211638207</v>
      </c>
      <c r="K178" s="112">
        <f>网约车!AD66-网约车!AD68</f>
        <v>52.910466302451802</v>
      </c>
      <c r="L178" s="19">
        <f t="shared" si="92"/>
        <v>-0.34731952408523714</v>
      </c>
      <c r="M178" s="112">
        <f>网约车!AF66-网约车!AF68</f>
        <v>57.5394439707228</v>
      </c>
      <c r="N178" s="19">
        <f t="shared" si="93"/>
        <v>-0.70116328091137292</v>
      </c>
      <c r="O178" s="112">
        <f>网约车!AH66-网约车!AH68</f>
        <v>65.553173659870893</v>
      </c>
      <c r="P178" s="19">
        <f t="shared" si="94"/>
        <v>-0.38176490680170183</v>
      </c>
      <c r="Q178" s="112">
        <f>网约车!AJ66-网约车!AJ68</f>
        <v>58.057537392779992</v>
      </c>
      <c r="R178" s="19">
        <f t="shared" si="95"/>
        <v>-0.71571336701385224</v>
      </c>
      <c r="S178" s="112">
        <f>网约车!AL66-网约车!AL68</f>
        <v>53.574803878723799</v>
      </c>
      <c r="T178" s="19">
        <f t="shared" si="96"/>
        <v>-0.47600284003381843</v>
      </c>
      <c r="U178" s="112">
        <f>网约车!AN66-网约车!AN68</f>
        <v>74.284174447591795</v>
      </c>
      <c r="V178" s="19">
        <f t="shared" si="97"/>
        <v>-0.31420295616002392</v>
      </c>
      <c r="W178" s="112">
        <f>网约车!AP66-网约车!AP68</f>
        <v>81.740136541316701</v>
      </c>
      <c r="X178" s="19">
        <f t="shared" si="98"/>
        <v>-4.8613262236846255E-2</v>
      </c>
      <c r="Y178" s="112">
        <f t="shared" si="99"/>
        <v>457.77303526899584</v>
      </c>
      <c r="Z178" s="19">
        <f t="shared" si="100"/>
        <v>-0.51264818174708593</v>
      </c>
      <c r="AA178" s="20"/>
      <c r="AB178" s="540">
        <f t="shared" si="101"/>
        <v>118.04188974224061</v>
      </c>
      <c r="AC178" s="112">
        <v>70.696153558968206</v>
      </c>
      <c r="AD178" s="19"/>
      <c r="AE178" s="112">
        <v>47.3457361832724</v>
      </c>
      <c r="AF178" s="19"/>
      <c r="AG178" s="112">
        <v>62.543488684702403</v>
      </c>
      <c r="AH178" s="19"/>
      <c r="AI178" s="112">
        <v>72.613432596313203</v>
      </c>
      <c r="AJ178" s="19"/>
      <c r="AK178" s="112">
        <v>81.066414968664802</v>
      </c>
      <c r="AL178" s="19"/>
      <c r="AM178" s="112">
        <v>192.544758710385</v>
      </c>
      <c r="AN178" s="19"/>
      <c r="AO178" s="112">
        <v>106.03276064570601</v>
      </c>
      <c r="AP178" s="19"/>
      <c r="AQ178" s="112">
        <v>204.221833376207</v>
      </c>
      <c r="AR178" s="19"/>
      <c r="AS178" s="112">
        <v>102.242546280559</v>
      </c>
      <c r="AT178" s="19"/>
      <c r="AU178" s="112">
        <v>108.31801495038999</v>
      </c>
      <c r="AV178" s="19"/>
      <c r="AW178" s="112">
        <v>85.916834129409295</v>
      </c>
      <c r="AX178" s="19"/>
      <c r="AY178" s="112">
        <v>87.260603559521002</v>
      </c>
      <c r="AZ178" s="19"/>
      <c r="BA178" s="112">
        <f t="shared" si="102"/>
        <v>1220.8025776440986</v>
      </c>
      <c r="BB178" s="19"/>
      <c r="BC178" s="23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18"/>
    </row>
    <row r="179" spans="1:68" s="13" customFormat="1" ht="28.8" customHeight="1">
      <c r="A179" s="716" t="s">
        <v>110</v>
      </c>
      <c r="B179" s="17" t="s">
        <v>692</v>
      </c>
      <c r="C179" s="112">
        <f>C180+C181+C182+C183</f>
        <v>2644.4676052023297</v>
      </c>
      <c r="D179" s="19">
        <f t="shared" si="103"/>
        <v>-4.5585247273847052E-2</v>
      </c>
      <c r="E179" s="112">
        <f>E180+E181+E182+E183</f>
        <v>2895.9031522695814</v>
      </c>
      <c r="F179" s="19">
        <f t="shared" si="89"/>
        <v>-2.069394046356432E-2</v>
      </c>
      <c r="G179" s="112">
        <f>G180+G181+G182+G183</f>
        <v>2292.7721459846193</v>
      </c>
      <c r="H179" s="19">
        <f t="shared" si="90"/>
        <v>-9.6406000125225932E-2</v>
      </c>
      <c r="I179" s="112">
        <f>I180+I181+I182+I183</f>
        <v>2358.0556932963809</v>
      </c>
      <c r="J179" s="19">
        <f t="shared" si="91"/>
        <v>3.631300396565984E-2</v>
      </c>
      <c r="K179" s="112">
        <f>K180+K181+K182+K183</f>
        <v>2237.6814627862163</v>
      </c>
      <c r="L179" s="19">
        <f t="shared" si="92"/>
        <v>-9.5874565265200662E-2</v>
      </c>
      <c r="M179" s="112">
        <f>M180+M181+M182+M183</f>
        <v>2001.8213412964592</v>
      </c>
      <c r="N179" s="19">
        <f t="shared" si="93"/>
        <v>-0.1606960232544502</v>
      </c>
      <c r="O179" s="112">
        <f>O180+O181+O182+O183</f>
        <v>2448.87191795731</v>
      </c>
      <c r="P179" s="19">
        <f t="shared" si="94"/>
        <v>9.9252873508499428E-2</v>
      </c>
      <c r="Q179" s="112">
        <f>Q180+Q181+Q182+Q183</f>
        <v>2296.7091583345909</v>
      </c>
      <c r="R179" s="19">
        <f t="shared" si="95"/>
        <v>-5.6099829260910505E-2</v>
      </c>
      <c r="S179" s="112">
        <f>S180+S181+S182+S183</f>
        <v>2010.8884193574568</v>
      </c>
      <c r="T179" s="19">
        <f t="shared" si="96"/>
        <v>-0.11844241358347662</v>
      </c>
      <c r="U179" s="112">
        <f>U180+U181+U182+U183</f>
        <v>2331.5100585227456</v>
      </c>
      <c r="V179" s="19">
        <f t="shared" si="97"/>
        <v>-2.788841549769272E-2</v>
      </c>
      <c r="W179" s="112">
        <f>W180+W181+W182+W183</f>
        <v>1937.418940717248</v>
      </c>
      <c r="X179" s="19">
        <f t="shared" si="98"/>
        <v>-0.14833860951538091</v>
      </c>
      <c r="Y179" s="112">
        <f t="shared" si="99"/>
        <v>21187.170896484942</v>
      </c>
      <c r="Z179" s="19">
        <f t="shared" si="100"/>
        <v>-5.1722294470379904E-2</v>
      </c>
      <c r="AA179" s="20"/>
      <c r="AB179" s="540">
        <f t="shared" si="101"/>
        <v>5727.8711687604546</v>
      </c>
      <c r="AC179" s="540">
        <f>AC180+AC181+AC182+AC183</f>
        <v>2770.7740242371315</v>
      </c>
      <c r="AD179" s="20"/>
      <c r="AE179" s="540">
        <f>AE180+AE181+AE182+AE183</f>
        <v>2957.0971445233231</v>
      </c>
      <c r="AF179" s="20"/>
      <c r="AG179" s="540">
        <f>AG180+AG181+AG182+AG183</f>
        <v>2537.391955128483</v>
      </c>
      <c r="AH179" s="20"/>
      <c r="AI179" s="540">
        <f>AI180+AI181+AI182+AI183</f>
        <v>2275.428064950268</v>
      </c>
      <c r="AJ179" s="20"/>
      <c r="AK179" s="540">
        <f>AK180+AK181+AK182+AK183</f>
        <v>2474.9679378753231</v>
      </c>
      <c r="AL179" s="20"/>
      <c r="AM179" s="540">
        <f>AM180+AM181+AM182+AM183</f>
        <v>2385.0969336028152</v>
      </c>
      <c r="AN179" s="20"/>
      <c r="AO179" s="540">
        <f>AO180+AO181+AO182+AO183</f>
        <v>2227.76030608973</v>
      </c>
      <c r="AP179" s="20"/>
      <c r="AQ179" s="540">
        <f>AQ180+AQ181+AQ182+AQ183</f>
        <v>2433.2119322917692</v>
      </c>
      <c r="AR179" s="20"/>
      <c r="AS179" s="540">
        <f>AS180+AS181+AS182+AS183</f>
        <v>2281.0630301890915</v>
      </c>
      <c r="AT179" s="20"/>
      <c r="AU179" s="540">
        <f>AU180+AU181+AU182+AU183</f>
        <v>2398.3975663826809</v>
      </c>
      <c r="AV179" s="20"/>
      <c r="AW179" s="540">
        <f>AW180+AW181+AW182+AW183</f>
        <v>2274.8699921864518</v>
      </c>
      <c r="AX179" s="20"/>
      <c r="AY179" s="540">
        <f>AY180+AY181+AY182+AY183</f>
        <v>1954.1731094874078</v>
      </c>
      <c r="AZ179" s="20"/>
      <c r="BA179" s="540">
        <f t="shared" si="102"/>
        <v>28970.231996944476</v>
      </c>
      <c r="BB179" s="20"/>
      <c r="BC179" s="22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</row>
    <row r="180" spans="1:68" ht="28.8" customHeight="1">
      <c r="A180" s="597"/>
      <c r="B180" s="17" t="s">
        <v>653</v>
      </c>
      <c r="C180" s="112">
        <v>928.40750000000003</v>
      </c>
      <c r="D180" s="19">
        <f t="shared" si="103"/>
        <v>-7.1306648186311716E-2</v>
      </c>
      <c r="E180" s="112">
        <v>1134.5599</v>
      </c>
      <c r="F180" s="19">
        <f t="shared" si="89"/>
        <v>-4.0924211145808131E-2</v>
      </c>
      <c r="G180" s="112">
        <v>661.13499999999999</v>
      </c>
      <c r="H180" s="19">
        <f t="shared" si="90"/>
        <v>-0.31043010258099935</v>
      </c>
      <c r="I180" s="112">
        <f>中口径明细!AB180</f>
        <v>782.66729999999995</v>
      </c>
      <c r="J180" s="19">
        <f t="shared" si="91"/>
        <v>7.0876092166971549E-3</v>
      </c>
      <c r="K180" s="112">
        <f>中口径明细!AD180</f>
        <v>594.88980000000004</v>
      </c>
      <c r="L180" s="19">
        <f t="shared" si="92"/>
        <v>-0.356617843481007</v>
      </c>
      <c r="M180" s="112">
        <f>中口径明细!AF180</f>
        <v>499.13630000000001</v>
      </c>
      <c r="N180" s="19">
        <f t="shared" si="93"/>
        <v>-0.32778084690490583</v>
      </c>
      <c r="O180" s="112">
        <f>中口径明细!AH180</f>
        <v>977.65830000000005</v>
      </c>
      <c r="P180" s="19">
        <f t="shared" si="94"/>
        <v>0.45723466562885617</v>
      </c>
      <c r="Q180" s="112">
        <f>中口径明细!AJ180</f>
        <v>992.56010000000003</v>
      </c>
      <c r="R180" s="19">
        <f t="shared" si="95"/>
        <v>0.23080674652062383</v>
      </c>
      <c r="S180" s="112">
        <f>中口径明细!AL180</f>
        <v>754.32910000000004</v>
      </c>
      <c r="T180" s="19">
        <f t="shared" si="96"/>
        <v>1.6229952528816982E-2</v>
      </c>
      <c r="U180" s="112">
        <f>中口径明细!AN180</f>
        <v>935.99699999999996</v>
      </c>
      <c r="V180" s="19">
        <f t="shared" si="97"/>
        <v>0.22232840726441494</v>
      </c>
      <c r="W180" s="112">
        <f>中口径明细!AP180</f>
        <v>601.14480000000003</v>
      </c>
      <c r="X180" s="19">
        <f t="shared" si="98"/>
        <v>-0.18461554320822204</v>
      </c>
      <c r="Y180" s="112">
        <f t="shared" si="99"/>
        <v>7325.3432999999995</v>
      </c>
      <c r="Z180" s="19">
        <f t="shared" si="100"/>
        <v>-6.1497019543905185E-2</v>
      </c>
      <c r="AA180" s="20"/>
      <c r="AB180" s="540">
        <f t="shared" si="101"/>
        <v>2182.6642999999999</v>
      </c>
      <c r="AC180" s="112">
        <v>999.69219999999996</v>
      </c>
      <c r="AD180" s="19"/>
      <c r="AE180" s="112">
        <v>1182.9721</v>
      </c>
      <c r="AF180" s="19"/>
      <c r="AG180" s="112">
        <v>958.76430000000005</v>
      </c>
      <c r="AH180" s="19"/>
      <c r="AI180" s="112">
        <v>777.15909999999997</v>
      </c>
      <c r="AJ180" s="19"/>
      <c r="AK180" s="112">
        <v>924.62900000000002</v>
      </c>
      <c r="AL180" s="19"/>
      <c r="AM180" s="112">
        <v>742.52020000000005</v>
      </c>
      <c r="AN180" s="19"/>
      <c r="AO180" s="112">
        <v>670.89970000000005</v>
      </c>
      <c r="AP180" s="19"/>
      <c r="AQ180" s="112">
        <v>806.43050000000005</v>
      </c>
      <c r="AR180" s="19"/>
      <c r="AS180" s="112">
        <v>742.28189999999995</v>
      </c>
      <c r="AT180" s="19"/>
      <c r="AU180" s="112">
        <v>765.74919999999997</v>
      </c>
      <c r="AV180" s="19"/>
      <c r="AW180" s="112">
        <v>737.25319999999999</v>
      </c>
      <c r="AX180" s="19"/>
      <c r="AY180" s="112">
        <v>408.55829999999997</v>
      </c>
      <c r="AZ180" s="19"/>
      <c r="BA180" s="112">
        <f t="shared" si="102"/>
        <v>9716.9097000000002</v>
      </c>
      <c r="BB180" s="19"/>
      <c r="BC180" s="23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18"/>
    </row>
    <row r="181" spans="1:68" ht="28.8" customHeight="1">
      <c r="A181" s="597"/>
      <c r="B181" s="17" t="s">
        <v>693</v>
      </c>
      <c r="C181" s="112">
        <v>1498.51</v>
      </c>
      <c r="D181" s="19">
        <f t="shared" si="103"/>
        <v>1.1065305544122994E-2</v>
      </c>
      <c r="E181" s="112">
        <v>1544.21</v>
      </c>
      <c r="F181" s="19">
        <f t="shared" si="89"/>
        <v>2.4351575456053043E-2</v>
      </c>
      <c r="G181" s="112">
        <f>公交!Z70-公交!Z72</f>
        <v>1389.5700000000002</v>
      </c>
      <c r="H181" s="19">
        <f t="shared" si="90"/>
        <v>6.0311477036008476E-2</v>
      </c>
      <c r="I181" s="112">
        <f>公交!AB70-公交!AB72</f>
        <v>1353.25</v>
      </c>
      <c r="J181" s="19">
        <f t="shared" si="91"/>
        <v>0.10023008691268886</v>
      </c>
      <c r="K181" s="112">
        <f>公交!AD70-公交!AD72</f>
        <v>1405.98</v>
      </c>
      <c r="L181" s="19">
        <f t="shared" si="92"/>
        <v>0.10513904827781362</v>
      </c>
      <c r="M181" s="112">
        <f>公交!AF70-公交!AF72</f>
        <v>1275.8800000000001</v>
      </c>
      <c r="N181" s="19">
        <f t="shared" si="93"/>
        <v>-9.0483328543800035E-3</v>
      </c>
      <c r="O181" s="112">
        <f>公交!AH70-公交!AH72</f>
        <v>1235.5500000000002</v>
      </c>
      <c r="P181" s="19">
        <f t="shared" si="94"/>
        <v>-3.0986777092842477E-2</v>
      </c>
      <c r="Q181" s="112">
        <f>公交!AJ70-公交!AJ72</f>
        <v>1067.92</v>
      </c>
      <c r="R181" s="19">
        <f t="shared" si="95"/>
        <v>-0.14897279377779182</v>
      </c>
      <c r="S181" s="112">
        <f>公交!AL70-公交!AL72</f>
        <v>1029.0900000000001</v>
      </c>
      <c r="T181" s="19">
        <f t="shared" si="96"/>
        <v>-0.19190721487577334</v>
      </c>
      <c r="U181" s="112">
        <f>公交!AN70-公交!AN72</f>
        <v>1134.22</v>
      </c>
      <c r="V181" s="19">
        <f t="shared" si="97"/>
        <v>-0.15814709528015491</v>
      </c>
      <c r="W181" s="112">
        <f>公交!AP70-公交!AP72</f>
        <v>1068.77</v>
      </c>
      <c r="X181" s="19">
        <f t="shared" si="98"/>
        <v>-0.16230091547529468</v>
      </c>
      <c r="Y181" s="112">
        <f t="shared" si="99"/>
        <v>11799.960000000001</v>
      </c>
      <c r="Z181" s="19">
        <f t="shared" si="100"/>
        <v>-7.8447793119800213E-3</v>
      </c>
      <c r="AA181" s="20"/>
      <c r="AB181" s="540">
        <f t="shared" si="101"/>
        <v>2989.6099999999997</v>
      </c>
      <c r="AC181" s="112">
        <v>1482.11</v>
      </c>
      <c r="AD181" s="19"/>
      <c r="AE181" s="112">
        <v>1507.5</v>
      </c>
      <c r="AF181" s="19"/>
      <c r="AG181" s="112">
        <v>1310.53</v>
      </c>
      <c r="AH181" s="19"/>
      <c r="AI181" s="112">
        <v>1229.97</v>
      </c>
      <c r="AJ181" s="19"/>
      <c r="AK181" s="112">
        <v>1272.22</v>
      </c>
      <c r="AL181" s="19"/>
      <c r="AM181" s="112">
        <v>1287.53</v>
      </c>
      <c r="AN181" s="19"/>
      <c r="AO181" s="112">
        <v>1275.06</v>
      </c>
      <c r="AP181" s="19"/>
      <c r="AQ181" s="112">
        <v>1254.8599999999999</v>
      </c>
      <c r="AR181" s="19"/>
      <c r="AS181" s="112">
        <v>1273.48</v>
      </c>
      <c r="AT181" s="19"/>
      <c r="AU181" s="112">
        <v>1347.29</v>
      </c>
      <c r="AV181" s="19"/>
      <c r="AW181" s="112">
        <v>1275.8399999999999</v>
      </c>
      <c r="AX181" s="19"/>
      <c r="AY181" s="112">
        <v>1296.55</v>
      </c>
      <c r="AZ181" s="19"/>
      <c r="BA181" s="112">
        <f t="shared" si="102"/>
        <v>15812.939999999999</v>
      </c>
      <c r="BB181" s="19"/>
      <c r="BC181" s="23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18"/>
    </row>
    <row r="182" spans="1:68" ht="28.8" customHeight="1">
      <c r="A182" s="597"/>
      <c r="B182" s="17" t="s">
        <v>655</v>
      </c>
      <c r="C182" s="112">
        <v>200.11</v>
      </c>
      <c r="D182" s="19">
        <f t="shared" si="103"/>
        <v>2.2036359993991006E-3</v>
      </c>
      <c r="E182" s="112">
        <v>195.78</v>
      </c>
      <c r="F182" s="19">
        <f t="shared" si="89"/>
        <v>-0.11174629100313049</v>
      </c>
      <c r="G182" s="112">
        <f>出租!Z70-出租!Z72</f>
        <v>196.44</v>
      </c>
      <c r="H182" s="19">
        <f t="shared" si="90"/>
        <v>-1.3855421686746916E-2</v>
      </c>
      <c r="I182" s="112">
        <f>出租!AB70-出租!AB72</f>
        <v>192.84000000000003</v>
      </c>
      <c r="J182" s="19">
        <f t="shared" si="91"/>
        <v>-8.6876060247774722E-3</v>
      </c>
      <c r="K182" s="112">
        <f>出租!AD70-出租!AD72</f>
        <v>199.5</v>
      </c>
      <c r="L182" s="19">
        <f t="shared" si="92"/>
        <v>-7.6601671309192154E-3</v>
      </c>
      <c r="M182" s="112">
        <f>出租!AF70-出租!AF72</f>
        <v>185.25</v>
      </c>
      <c r="N182" s="19">
        <f t="shared" si="93"/>
        <v>9.0968515088789559E-3</v>
      </c>
      <c r="O182" s="112">
        <f>出租!AH70-出租!AH72</f>
        <v>185.02</v>
      </c>
      <c r="P182" s="19">
        <f t="shared" si="94"/>
        <v>-1.241565452091753E-3</v>
      </c>
      <c r="Q182" s="112">
        <f>出租!AJ70-出租!AJ72</f>
        <v>183.67</v>
      </c>
      <c r="R182" s="19">
        <f t="shared" si="95"/>
        <v>1.6906631762652058E-3</v>
      </c>
      <c r="S182" s="112">
        <f>出租!AL70-出租!AL72</f>
        <v>182.29</v>
      </c>
      <c r="T182" s="19">
        <f t="shared" si="96"/>
        <v>-1.2620517820387867E-2</v>
      </c>
      <c r="U182" s="112">
        <f>出租!AN70-出租!AN72</f>
        <v>198.01</v>
      </c>
      <c r="V182" s="19">
        <f t="shared" si="97"/>
        <v>-1.0444777611194445E-2</v>
      </c>
      <c r="W182" s="112">
        <f>出租!AP70-出租!AP72</f>
        <v>179.93999999999997</v>
      </c>
      <c r="X182" s="19">
        <f t="shared" si="98"/>
        <v>-1.0883905013192696E-2</v>
      </c>
      <c r="Y182" s="112">
        <f t="shared" si="99"/>
        <v>1720.9</v>
      </c>
      <c r="Z182" s="19">
        <f t="shared" si="100"/>
        <v>-1.7560485482342347E-2</v>
      </c>
      <c r="AA182" s="20"/>
      <c r="AB182" s="540">
        <f t="shared" si="101"/>
        <v>420.08</v>
      </c>
      <c r="AC182" s="112">
        <v>199.67</v>
      </c>
      <c r="AD182" s="19"/>
      <c r="AE182" s="112">
        <v>220.41</v>
      </c>
      <c r="AF182" s="19"/>
      <c r="AG182" s="112">
        <v>199.2</v>
      </c>
      <c r="AH182" s="19"/>
      <c r="AI182" s="112">
        <v>194.53</v>
      </c>
      <c r="AJ182" s="19"/>
      <c r="AK182" s="112">
        <v>201.04</v>
      </c>
      <c r="AL182" s="19"/>
      <c r="AM182" s="112">
        <v>183.58</v>
      </c>
      <c r="AN182" s="19"/>
      <c r="AO182" s="112">
        <v>185.25</v>
      </c>
      <c r="AP182" s="19"/>
      <c r="AQ182" s="112">
        <v>183.36</v>
      </c>
      <c r="AR182" s="19"/>
      <c r="AS182" s="112">
        <v>184.62</v>
      </c>
      <c r="AT182" s="19"/>
      <c r="AU182" s="112">
        <v>200.1</v>
      </c>
      <c r="AV182" s="19"/>
      <c r="AW182" s="112">
        <v>181.92</v>
      </c>
      <c r="AX182" s="19"/>
      <c r="AY182" s="112">
        <v>165.21</v>
      </c>
      <c r="AZ182" s="19"/>
      <c r="BA182" s="112">
        <f t="shared" si="102"/>
        <v>2298.89</v>
      </c>
      <c r="BB182" s="19"/>
      <c r="BC182" s="23"/>
      <c r="BD182" s="27"/>
      <c r="BE182" s="27"/>
      <c r="BF182" s="27"/>
      <c r="BG182" s="27"/>
      <c r="BH182" s="27"/>
      <c r="BI182" s="27"/>
      <c r="BJ182" s="108"/>
      <c r="BK182" s="27"/>
      <c r="BL182" s="108"/>
      <c r="BM182" s="108"/>
      <c r="BN182" s="108"/>
      <c r="BO182" s="108"/>
      <c r="BP182" s="18"/>
    </row>
    <row r="183" spans="1:68" ht="28.8" customHeight="1">
      <c r="A183" s="598"/>
      <c r="B183" s="17" t="s">
        <v>656</v>
      </c>
      <c r="C183" s="112">
        <v>17.440105202329701</v>
      </c>
      <c r="D183" s="19">
        <f t="shared" si="103"/>
        <v>-0.80470605890402225</v>
      </c>
      <c r="E183" s="112">
        <v>21.353252269580999</v>
      </c>
      <c r="F183" s="19">
        <f t="shared" si="89"/>
        <v>-0.53795885106624364</v>
      </c>
      <c r="G183" s="112">
        <v>45.627145984619503</v>
      </c>
      <c r="H183" s="19">
        <f t="shared" si="90"/>
        <v>-0.33775473345889284</v>
      </c>
      <c r="I183" s="112">
        <f>网约车!AB70-网约车!AB72</f>
        <v>29.298393296380802</v>
      </c>
      <c r="J183" s="19">
        <f t="shared" si="91"/>
        <v>-0.60283578173920738</v>
      </c>
      <c r="K183" s="112">
        <f>网约车!AD70-网约车!AD72</f>
        <v>37.311662786216402</v>
      </c>
      <c r="L183" s="19">
        <f t="shared" si="92"/>
        <v>-0.51592920433635259</v>
      </c>
      <c r="M183" s="112">
        <f>网约车!AF70-网约车!AF72</f>
        <v>41.555041296458896</v>
      </c>
      <c r="N183" s="19">
        <f t="shared" si="93"/>
        <v>-0.75764954272286511</v>
      </c>
      <c r="O183" s="112">
        <f>网约车!AH70-网约车!AH72</f>
        <v>50.643617957309601</v>
      </c>
      <c r="P183" s="19">
        <f t="shared" si="94"/>
        <v>-0.47547074007755485</v>
      </c>
      <c r="Q183" s="112">
        <f>网约车!AJ70-网约车!AJ72</f>
        <v>52.559058334590596</v>
      </c>
      <c r="R183" s="19">
        <f t="shared" si="95"/>
        <v>-0.72126294494165832</v>
      </c>
      <c r="S183" s="112">
        <f>网约车!AL70-网约车!AL72</f>
        <v>45.179319357456791</v>
      </c>
      <c r="T183" s="19">
        <f t="shared" si="96"/>
        <v>-0.44002619631665418</v>
      </c>
      <c r="U183" s="112">
        <f>网约车!AN70-网约车!AN72</f>
        <v>63.283058522745804</v>
      </c>
      <c r="V183" s="19">
        <f t="shared" si="97"/>
        <v>-0.25774957687201172</v>
      </c>
      <c r="W183" s="112">
        <f>网约车!AP70-网约车!AP72</f>
        <v>87.564140717247909</v>
      </c>
      <c r="X183" s="19">
        <f t="shared" si="98"/>
        <v>9.6514627244238316E-2</v>
      </c>
      <c r="Y183" s="112">
        <f t="shared" si="99"/>
        <v>340.96759648494333</v>
      </c>
      <c r="Z183" s="19">
        <f t="shared" si="100"/>
        <v>-0.61797303501663348</v>
      </c>
      <c r="AA183" s="20"/>
      <c r="AB183" s="540">
        <f t="shared" si="101"/>
        <v>135.51686876045471</v>
      </c>
      <c r="AC183" s="112">
        <v>89.301824237131399</v>
      </c>
      <c r="AD183" s="19"/>
      <c r="AE183" s="112">
        <v>46.2150445233233</v>
      </c>
      <c r="AF183" s="19"/>
      <c r="AG183" s="112">
        <v>68.897655128482995</v>
      </c>
      <c r="AH183" s="19"/>
      <c r="AI183" s="112">
        <v>73.768964950267502</v>
      </c>
      <c r="AJ183" s="19"/>
      <c r="AK183" s="112">
        <v>77.078937875322893</v>
      </c>
      <c r="AL183" s="19"/>
      <c r="AM183" s="112">
        <v>171.466733602815</v>
      </c>
      <c r="AN183" s="19"/>
      <c r="AO183" s="112">
        <v>96.550606089729996</v>
      </c>
      <c r="AP183" s="19"/>
      <c r="AQ183" s="112">
        <v>188.56143229176899</v>
      </c>
      <c r="AR183" s="19"/>
      <c r="AS183" s="112">
        <v>80.681130189091505</v>
      </c>
      <c r="AT183" s="19"/>
      <c r="AU183" s="112">
        <v>85.258366382680705</v>
      </c>
      <c r="AV183" s="19"/>
      <c r="AW183" s="112">
        <v>79.856792186451898</v>
      </c>
      <c r="AX183" s="19"/>
      <c r="AY183" s="112">
        <v>83.854809487408005</v>
      </c>
      <c r="AZ183" s="19"/>
      <c r="BA183" s="112">
        <f t="shared" si="102"/>
        <v>1141.492296944474</v>
      </c>
      <c r="BB183" s="19"/>
      <c r="BC183" s="23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18"/>
    </row>
    <row r="184" spans="1:68" s="13" customFormat="1" ht="28.8" customHeight="1">
      <c r="A184" s="716" t="s">
        <v>112</v>
      </c>
      <c r="B184" s="17" t="s">
        <v>692</v>
      </c>
      <c r="C184" s="112">
        <f>C185+C186+C187+C188</f>
        <v>434.40522541013996</v>
      </c>
      <c r="D184" s="19">
        <f t="shared" si="103"/>
        <v>-2.5836021146835697E-2</v>
      </c>
      <c r="E184" s="112">
        <f>E185+E186+E187+E188</f>
        <v>371.04963965086694</v>
      </c>
      <c r="F184" s="19">
        <f t="shared" si="89"/>
        <v>-0.28810931449361421</v>
      </c>
      <c r="G184" s="112">
        <f>G185+G186+G187+G188</f>
        <v>202.59976125762242</v>
      </c>
      <c r="H184" s="19">
        <f t="shared" si="90"/>
        <v>0.10935152679115911</v>
      </c>
      <c r="I184" s="112">
        <f>I185+I186+I187+I188</f>
        <v>323.73370916548134</v>
      </c>
      <c r="J184" s="19">
        <f t="shared" si="91"/>
        <v>0.20641450799311434</v>
      </c>
      <c r="K184" s="112">
        <f>K185+K186+K187+K188</f>
        <v>418.49579168676837</v>
      </c>
      <c r="L184" s="19">
        <f t="shared" si="92"/>
        <v>0.17737536769006068</v>
      </c>
      <c r="M184" s="112">
        <f>M185+M186+M187+M188</f>
        <v>321.54813551513075</v>
      </c>
      <c r="N184" s="19">
        <f t="shared" si="93"/>
        <v>-3.5267736797607308E-3</v>
      </c>
      <c r="O184" s="112">
        <f>O185+O186+O187+O188</f>
        <v>670.31499594338777</v>
      </c>
      <c r="P184" s="19">
        <f t="shared" si="94"/>
        <v>0.21719591943697947</v>
      </c>
      <c r="Q184" s="112">
        <f>Q185+Q186+Q187+Q188</f>
        <v>836.69814052209529</v>
      </c>
      <c r="R184" s="19">
        <f t="shared" si="95"/>
        <v>4.3275086585135014E-3</v>
      </c>
      <c r="S184" s="112">
        <f>S185+S186+S187+S188</f>
        <v>315.51340672914813</v>
      </c>
      <c r="T184" s="19">
        <f t="shared" si="96"/>
        <v>9.3130456461426148E-2</v>
      </c>
      <c r="U184" s="112">
        <f>U185+U186+U187+U188</f>
        <v>287.28572519779152</v>
      </c>
      <c r="V184" s="19">
        <f t="shared" si="97"/>
        <v>-0.29719467514138176</v>
      </c>
      <c r="W184" s="112">
        <f>W185+W186+W187+W188</f>
        <v>220.15257777632425</v>
      </c>
      <c r="X184" s="19">
        <f t="shared" si="98"/>
        <v>0.19081705067705435</v>
      </c>
      <c r="Y184" s="112">
        <f t="shared" si="99"/>
        <v>3894.3588058806413</v>
      </c>
      <c r="Z184" s="19">
        <f t="shared" si="100"/>
        <v>3.3348132896396709E-2</v>
      </c>
      <c r="AA184" s="20"/>
      <c r="AB184" s="540">
        <f t="shared" si="101"/>
        <v>967.14334136390448</v>
      </c>
      <c r="AC184" s="540">
        <f>AC185+AC186+AC187+AC188</f>
        <v>445.92618372272813</v>
      </c>
      <c r="AD184" s="20"/>
      <c r="AE184" s="540">
        <f>AE185+AE186+AE187+AE188</f>
        <v>521.2171576411763</v>
      </c>
      <c r="AF184" s="20"/>
      <c r="AG184" s="540">
        <f>AG185+AG186+AG187+AG188</f>
        <v>182.62900114596661</v>
      </c>
      <c r="AH184" s="20"/>
      <c r="AI184" s="540">
        <f>AI185+AI186+AI187+AI188</f>
        <v>268.34368040219977</v>
      </c>
      <c r="AJ184" s="20"/>
      <c r="AK184" s="540">
        <f>AK185+AK186+AK187+AK188</f>
        <v>355.44806114623566</v>
      </c>
      <c r="AL184" s="20"/>
      <c r="AM184" s="540">
        <f>AM185+AM186+AM187+AM188</f>
        <v>322.68617662969098</v>
      </c>
      <c r="AN184" s="20"/>
      <c r="AO184" s="540">
        <f>AO185+AO186+AO187+AO188</f>
        <v>550.70427466881881</v>
      </c>
      <c r="AP184" s="20"/>
      <c r="AQ184" s="540">
        <f>AQ185+AQ186+AQ187+AQ188</f>
        <v>833.09292368151716</v>
      </c>
      <c r="AR184" s="20"/>
      <c r="AS184" s="540">
        <f>AS185+AS186+AS187+AS188</f>
        <v>288.63289359853439</v>
      </c>
      <c r="AT184" s="20"/>
      <c r="AU184" s="540">
        <f>AU185+AU186+AU187+AU188</f>
        <v>408.76998940721478</v>
      </c>
      <c r="AV184" s="20"/>
      <c r="AW184" s="540">
        <f>AW185+AW186+AW187+AW188</f>
        <v>184.87523138096961</v>
      </c>
      <c r="AX184" s="20"/>
      <c r="AY184" s="540">
        <f>AY185+AY186+AY187+AY188</f>
        <v>183.95674474825967</v>
      </c>
      <c r="AZ184" s="20"/>
      <c r="BA184" s="540">
        <f t="shared" si="102"/>
        <v>4546.2823181733129</v>
      </c>
      <c r="BB184" s="20"/>
      <c r="BC184" s="22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</row>
    <row r="185" spans="1:68" ht="28.8" customHeight="1">
      <c r="A185" s="597"/>
      <c r="B185" s="17" t="s">
        <v>653</v>
      </c>
      <c r="C185" s="112">
        <v>399.04059999999998</v>
      </c>
      <c r="D185" s="19">
        <f t="shared" si="103"/>
        <v>-2.9947034176423748E-2</v>
      </c>
      <c r="E185" s="112">
        <v>338.78910000000002</v>
      </c>
      <c r="F185" s="19">
        <f t="shared" si="89"/>
        <v>-0.30722126465633037</v>
      </c>
      <c r="G185" s="112">
        <v>162.34870000000001</v>
      </c>
      <c r="H185" s="19">
        <f t="shared" si="90"/>
        <v>7.8628566113451148E-2</v>
      </c>
      <c r="I185" s="112">
        <f>中口径明细!AB185</f>
        <v>283.76409999999998</v>
      </c>
      <c r="J185" s="19">
        <f t="shared" si="91"/>
        <v>0.21818693850812032</v>
      </c>
      <c r="K185" s="112">
        <f>中口径明细!AD185</f>
        <v>375.60329999999999</v>
      </c>
      <c r="L185" s="19">
        <f t="shared" si="92"/>
        <v>0.18154298847219263</v>
      </c>
      <c r="M185" s="112">
        <f>中口径明细!AF185</f>
        <v>279.60820000000001</v>
      </c>
      <c r="N185" s="19">
        <f t="shared" si="93"/>
        <v>-2.2864168123940209E-2</v>
      </c>
      <c r="O185" s="112">
        <f>中口径明细!AH185</f>
        <v>625.93629999999996</v>
      </c>
      <c r="P185" s="19">
        <f t="shared" si="94"/>
        <v>0.28902540585779568</v>
      </c>
      <c r="Q185" s="112">
        <f>中口径明细!AJ185</f>
        <v>795.8587</v>
      </c>
      <c r="R185" s="19">
        <f t="shared" si="95"/>
        <v>3.1213480819587192E-2</v>
      </c>
      <c r="S185" s="112">
        <f>中口径明细!AL185</f>
        <v>275.50229999999999</v>
      </c>
      <c r="T185" s="19">
        <f t="shared" si="96"/>
        <v>9.0702972982067864E-2</v>
      </c>
      <c r="U185" s="112">
        <f>中口径明细!AN185</f>
        <v>244.50129999999999</v>
      </c>
      <c r="V185" s="19">
        <f t="shared" si="97"/>
        <v>-0.34512205574334276</v>
      </c>
      <c r="W185" s="112">
        <f>中口径明细!AP185</f>
        <v>179.53280000000001</v>
      </c>
      <c r="X185" s="19">
        <f t="shared" si="98"/>
        <v>0.19448283020085588</v>
      </c>
      <c r="Y185" s="112">
        <f t="shared" si="99"/>
        <v>3536.4512999999997</v>
      </c>
      <c r="Z185" s="19">
        <f t="shared" si="100"/>
        <v>4.0795477119989654E-2</v>
      </c>
      <c r="AA185" s="20"/>
      <c r="AB185" s="540">
        <f t="shared" si="101"/>
        <v>900.38889999999992</v>
      </c>
      <c r="AC185" s="112">
        <v>411.3596</v>
      </c>
      <c r="AD185" s="19"/>
      <c r="AE185" s="112">
        <v>489.02929999999998</v>
      </c>
      <c r="AF185" s="19"/>
      <c r="AG185" s="112">
        <v>150.51400000000001</v>
      </c>
      <c r="AH185" s="19"/>
      <c r="AI185" s="112">
        <v>232.93969999999999</v>
      </c>
      <c r="AJ185" s="19"/>
      <c r="AK185" s="112">
        <v>317.8922</v>
      </c>
      <c r="AL185" s="19"/>
      <c r="AM185" s="112">
        <v>286.1508</v>
      </c>
      <c r="AN185" s="19"/>
      <c r="AO185" s="112">
        <v>485.58879999999999</v>
      </c>
      <c r="AP185" s="19"/>
      <c r="AQ185" s="112">
        <v>771.76909999999998</v>
      </c>
      <c r="AR185" s="19"/>
      <c r="AS185" s="112">
        <v>252.5915</v>
      </c>
      <c r="AT185" s="19"/>
      <c r="AU185" s="112">
        <v>373.35399999999998</v>
      </c>
      <c r="AV185" s="19"/>
      <c r="AW185" s="112">
        <v>150.30170000000001</v>
      </c>
      <c r="AX185" s="19"/>
      <c r="AY185" s="112">
        <v>148.81489999999999</v>
      </c>
      <c r="AZ185" s="19"/>
      <c r="BA185" s="112">
        <f t="shared" si="102"/>
        <v>4070.3055999999997</v>
      </c>
      <c r="BB185" s="19"/>
      <c r="BC185" s="23"/>
      <c r="BD185" s="108"/>
      <c r="BE185" s="108"/>
      <c r="BF185" s="108"/>
      <c r="BG185" s="108"/>
      <c r="BH185" s="108"/>
      <c r="BI185" s="108"/>
      <c r="BJ185" s="108"/>
      <c r="BK185" s="108"/>
      <c r="BL185" s="108"/>
      <c r="BM185" s="108"/>
      <c r="BN185" s="108"/>
      <c r="BO185" s="108"/>
      <c r="BP185" s="18"/>
    </row>
    <row r="186" spans="1:68" ht="28.8" customHeight="1">
      <c r="A186" s="597"/>
      <c r="B186" s="17" t="s">
        <v>693</v>
      </c>
      <c r="C186" s="112">
        <v>18.75</v>
      </c>
      <c r="D186" s="19">
        <f t="shared" si="103"/>
        <v>-6.8855932203388814E-3</v>
      </c>
      <c r="E186" s="112">
        <v>15.65</v>
      </c>
      <c r="F186" s="19">
        <f t="shared" si="89"/>
        <v>-5.1515151515151514E-2</v>
      </c>
      <c r="G186" s="112">
        <f>公交!Z74-公交!Z76</f>
        <v>23.430000000000007</v>
      </c>
      <c r="H186" s="19">
        <f t="shared" si="90"/>
        <v>0.42865853658536635</v>
      </c>
      <c r="I186" s="112">
        <f>公交!AB74-公交!AB76</f>
        <v>23.349999999999994</v>
      </c>
      <c r="J186" s="19">
        <f t="shared" si="91"/>
        <v>0.18168016194331948</v>
      </c>
      <c r="K186" s="112">
        <f>公交!AD74-公交!AD76</f>
        <v>26.25</v>
      </c>
      <c r="L186" s="19">
        <f t="shared" si="92"/>
        <v>0.1986301369863015</v>
      </c>
      <c r="M186" s="112">
        <f>公交!AF74-公交!AF76</f>
        <v>25.330000000000013</v>
      </c>
      <c r="N186" s="19">
        <f t="shared" si="93"/>
        <v>0.21312260536398542</v>
      </c>
      <c r="O186" s="112">
        <f>公交!AH74-公交!AH76</f>
        <v>27.200000000000003</v>
      </c>
      <c r="P186" s="19">
        <f t="shared" si="94"/>
        <v>0.14093959731543637</v>
      </c>
      <c r="Q186" s="112">
        <f>公交!AJ74-公交!AJ76</f>
        <v>23.909999999999997</v>
      </c>
      <c r="R186" s="19">
        <f t="shared" si="95"/>
        <v>0.19669669669669654</v>
      </c>
      <c r="S186" s="112">
        <f>公交!AL74-公交!AL76</f>
        <v>23.22</v>
      </c>
      <c r="T186" s="19">
        <f t="shared" si="96"/>
        <v>0.15810473815461346</v>
      </c>
      <c r="U186" s="112">
        <f>公交!AN74-公交!AN76</f>
        <v>25.950000000000003</v>
      </c>
      <c r="V186" s="19">
        <f t="shared" si="97"/>
        <v>0.32061068702290108</v>
      </c>
      <c r="W186" s="112">
        <f>公交!AP74-公交!AP76</f>
        <v>24.129999999999995</v>
      </c>
      <c r="X186" s="19">
        <f t="shared" si="98"/>
        <v>0.28693333333333304</v>
      </c>
      <c r="Y186" s="112">
        <f t="shared" si="99"/>
        <v>207.09000000000003</v>
      </c>
      <c r="Z186" s="19">
        <f t="shared" si="100"/>
        <v>0.16218643021493939</v>
      </c>
      <c r="AA186" s="20"/>
      <c r="AB186" s="540">
        <f t="shared" si="101"/>
        <v>35.379999999999995</v>
      </c>
      <c r="AC186" s="112">
        <v>18.88</v>
      </c>
      <c r="AD186" s="19"/>
      <c r="AE186" s="112">
        <v>16.5</v>
      </c>
      <c r="AF186" s="19"/>
      <c r="AG186" s="112">
        <v>16.399999999999999</v>
      </c>
      <c r="AH186" s="19"/>
      <c r="AI186" s="112">
        <v>19.760000000000002</v>
      </c>
      <c r="AJ186" s="19"/>
      <c r="AK186" s="112">
        <v>21.9</v>
      </c>
      <c r="AL186" s="19"/>
      <c r="AM186" s="112">
        <v>20.88</v>
      </c>
      <c r="AN186" s="19"/>
      <c r="AO186" s="112">
        <v>23.84</v>
      </c>
      <c r="AP186" s="19"/>
      <c r="AQ186" s="112">
        <v>19.98</v>
      </c>
      <c r="AR186" s="19"/>
      <c r="AS186" s="112">
        <v>20.05</v>
      </c>
      <c r="AT186" s="19"/>
      <c r="AU186" s="112">
        <v>19.649999999999999</v>
      </c>
      <c r="AV186" s="19"/>
      <c r="AW186" s="112">
        <v>18.75</v>
      </c>
      <c r="AX186" s="19"/>
      <c r="AY186" s="112">
        <v>19.649999999999999</v>
      </c>
      <c r="AZ186" s="19"/>
      <c r="BA186" s="112">
        <f t="shared" si="102"/>
        <v>236.24</v>
      </c>
      <c r="BB186" s="19"/>
      <c r="BC186" s="23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18"/>
    </row>
    <row r="187" spans="1:68" ht="28.8" customHeight="1">
      <c r="A187" s="597"/>
      <c r="B187" s="17" t="s">
        <v>655</v>
      </c>
      <c r="C187" s="112">
        <v>16.350000000000001</v>
      </c>
      <c r="D187" s="19">
        <f t="shared" si="103"/>
        <v>4.5396419437340185E-2</v>
      </c>
      <c r="E187" s="112">
        <v>16.34</v>
      </c>
      <c r="F187" s="19">
        <f t="shared" si="89"/>
        <v>4.4089456869009558E-2</v>
      </c>
      <c r="G187" s="112">
        <f>出租!Z74-出租!Z76</f>
        <v>16.350000000000001</v>
      </c>
      <c r="H187" s="19">
        <f t="shared" si="90"/>
        <v>4.2729591836734748E-2</v>
      </c>
      <c r="I187" s="112">
        <f>出租!AB74-出租!AB76</f>
        <v>16.369999999999997</v>
      </c>
      <c r="J187" s="19">
        <f t="shared" si="91"/>
        <v>4.8686739269698798E-2</v>
      </c>
      <c r="K187" s="112">
        <f>出租!AD74-出租!AD76</f>
        <v>16.39</v>
      </c>
      <c r="L187" s="19">
        <f t="shared" si="92"/>
        <v>4.929577464788748E-2</v>
      </c>
      <c r="M187" s="112">
        <f>出租!AF74-出租!AF76</f>
        <v>16.399999999999999</v>
      </c>
      <c r="N187" s="19">
        <f t="shared" si="93"/>
        <v>5.1956382296343806E-2</v>
      </c>
      <c r="O187" s="112">
        <f>出租!AH74-出租!AH76</f>
        <v>16.730000000000004</v>
      </c>
      <c r="P187" s="19">
        <f t="shared" si="94"/>
        <v>-0.59324094335035249</v>
      </c>
      <c r="Q187" s="112">
        <f>出租!AJ74-出租!AJ76</f>
        <v>16.410000000000004</v>
      </c>
      <c r="R187" s="19">
        <f t="shared" si="95"/>
        <v>-0.59808963997060971</v>
      </c>
      <c r="S187" s="112">
        <f>出租!AL74-出租!AL76</f>
        <v>16.419999999999995</v>
      </c>
      <c r="T187" s="19">
        <f t="shared" si="96"/>
        <v>3.1407035175879061E-2</v>
      </c>
      <c r="U187" s="112">
        <f>出租!AN74-出租!AN76</f>
        <v>16.399999999999999</v>
      </c>
      <c r="V187" s="19">
        <f t="shared" si="97"/>
        <v>4.7254150702426445E-2</v>
      </c>
      <c r="W187" s="112">
        <f>出租!AP74-出租!AP76</f>
        <v>16.120000000000005</v>
      </c>
      <c r="X187" s="19">
        <f t="shared" si="98"/>
        <v>2.5445292620865478E-2</v>
      </c>
      <c r="Y187" s="112">
        <f t="shared" si="99"/>
        <v>147.76</v>
      </c>
      <c r="Z187" s="19">
        <f t="shared" si="100"/>
        <v>-0.22909166797099179</v>
      </c>
      <c r="AB187" s="540">
        <f t="shared" si="101"/>
        <v>31.29</v>
      </c>
      <c r="AC187" s="112">
        <v>15.64</v>
      </c>
      <c r="AD187" s="19"/>
      <c r="AE187" s="112">
        <v>15.65</v>
      </c>
      <c r="AF187" s="19"/>
      <c r="AG187" s="112">
        <v>15.68</v>
      </c>
      <c r="AH187" s="19"/>
      <c r="AI187" s="112">
        <v>15.61</v>
      </c>
      <c r="AJ187" s="19"/>
      <c r="AK187" s="112">
        <v>15.62</v>
      </c>
      <c r="AL187" s="19"/>
      <c r="AM187" s="112">
        <v>15.59</v>
      </c>
      <c r="AN187" s="19"/>
      <c r="AO187" s="112">
        <v>41.13</v>
      </c>
      <c r="AP187" s="19"/>
      <c r="AQ187" s="112">
        <v>40.83</v>
      </c>
      <c r="AR187" s="19"/>
      <c r="AS187" s="112">
        <v>15.92</v>
      </c>
      <c r="AT187" s="19"/>
      <c r="AU187" s="112">
        <v>15.66</v>
      </c>
      <c r="AV187" s="19"/>
      <c r="AW187" s="112">
        <v>15.72</v>
      </c>
      <c r="AX187" s="19"/>
      <c r="AY187" s="112">
        <v>15.37</v>
      </c>
      <c r="AZ187" s="19"/>
      <c r="BA187" s="112">
        <f t="shared" si="102"/>
        <v>238.42</v>
      </c>
      <c r="BB187" s="19"/>
      <c r="BC187" s="23"/>
      <c r="BD187" s="27"/>
      <c r="BE187" s="27"/>
      <c r="BF187" s="27"/>
      <c r="BG187" s="27"/>
      <c r="BH187" s="27"/>
      <c r="BI187" s="27"/>
      <c r="BJ187" s="108"/>
      <c r="BK187" s="27"/>
      <c r="BL187" s="108"/>
      <c r="BM187" s="108"/>
      <c r="BN187" s="108"/>
      <c r="BO187" s="108"/>
      <c r="BP187" s="18"/>
    </row>
    <row r="188" spans="1:68" ht="28.8" customHeight="1">
      <c r="A188" s="598"/>
      <c r="B188" s="17" t="s">
        <v>656</v>
      </c>
      <c r="C188" s="112">
        <v>0.264625410139954</v>
      </c>
      <c r="D188" s="19">
        <f t="shared" si="103"/>
        <v>4.6806411047082017</v>
      </c>
      <c r="E188" s="112">
        <v>0.27053965086694498</v>
      </c>
      <c r="F188" s="19">
        <f t="shared" si="89"/>
        <v>6.1462363332942278</v>
      </c>
      <c r="G188" s="112">
        <v>0.47106125762241302</v>
      </c>
      <c r="H188" s="19">
        <f t="shared" si="90"/>
        <v>12.458452419589317</v>
      </c>
      <c r="I188" s="112">
        <f>网约车!AB74-网约车!AB76</f>
        <v>0.24960916548133899</v>
      </c>
      <c r="J188" s="19">
        <f t="shared" si="91"/>
        <v>6.3456801368571574</v>
      </c>
      <c r="K188" s="112">
        <f>网约车!AD74-网约车!AD76</f>
        <v>0.25249168676838196</v>
      </c>
      <c r="L188" s="19">
        <f t="shared" si="92"/>
        <v>6.0408147332801683</v>
      </c>
      <c r="M188" s="112">
        <f>网约车!AF74-网约车!AF76</f>
        <v>0.20993551513069597</v>
      </c>
      <c r="N188" s="19">
        <f t="shared" si="93"/>
        <v>2.2111706602636256</v>
      </c>
      <c r="O188" s="112">
        <f>网约车!AH74-网约车!AH76</f>
        <v>0.44869594338778995</v>
      </c>
      <c r="P188" s="19">
        <f t="shared" si="94"/>
        <v>2.084357895647273</v>
      </c>
      <c r="Q188" s="112">
        <f>网约车!AJ74-网约车!AJ76</f>
        <v>0.51944052209533997</v>
      </c>
      <c r="R188" s="19">
        <f t="shared" si="95"/>
        <v>1.0931455244802546E-2</v>
      </c>
      <c r="S188" s="112">
        <f>网约车!AL74-网约车!AL76</f>
        <v>0.37110672914807802</v>
      </c>
      <c r="T188" s="19">
        <f t="shared" si="96"/>
        <v>4.1980392747583144</v>
      </c>
      <c r="U188" s="112">
        <f>网约车!AN74-网约车!AN76</f>
        <v>0.43442519779152999</v>
      </c>
      <c r="V188" s="19">
        <f t="shared" si="97"/>
        <v>3.0987605196343324</v>
      </c>
      <c r="W188" s="112">
        <f>网约车!AP74-网约车!AP76</f>
        <v>0.36977777632424702</v>
      </c>
      <c r="X188" s="19">
        <f t="shared" si="98"/>
        <v>2.5716492223056036</v>
      </c>
      <c r="Y188" s="112">
        <f t="shared" si="99"/>
        <v>3.057505880640937</v>
      </c>
      <c r="Z188" s="19">
        <f t="shared" si="100"/>
        <v>2.1029560040150677</v>
      </c>
      <c r="AB188" s="540">
        <f t="shared" si="101"/>
        <v>8.4441363904474404E-2</v>
      </c>
      <c r="AC188" s="112">
        <v>4.6583722728166799E-2</v>
      </c>
      <c r="AD188" s="19"/>
      <c r="AE188" s="112">
        <v>3.7857641176307598E-2</v>
      </c>
      <c r="AF188" s="19"/>
      <c r="AG188" s="112">
        <v>3.5001145966587099E-2</v>
      </c>
      <c r="AH188" s="19"/>
      <c r="AI188" s="112">
        <v>3.39804021997797E-2</v>
      </c>
      <c r="AJ188" s="19"/>
      <c r="AK188" s="112">
        <v>3.5861146235664602E-2</v>
      </c>
      <c r="AL188" s="19"/>
      <c r="AM188" s="112">
        <v>6.5376629691011504E-2</v>
      </c>
      <c r="AN188" s="19"/>
      <c r="AO188" s="112">
        <v>0.14547466881875201</v>
      </c>
      <c r="AP188" s="19"/>
      <c r="AQ188" s="112">
        <v>0.51382368151711599</v>
      </c>
      <c r="AR188" s="19"/>
      <c r="AS188" s="112">
        <v>7.13935985343883E-2</v>
      </c>
      <c r="AT188" s="19"/>
      <c r="AU188" s="112">
        <v>0.10598940721481501</v>
      </c>
      <c r="AV188" s="19"/>
      <c r="AW188" s="112">
        <v>0.103531380969586</v>
      </c>
      <c r="AX188" s="19"/>
      <c r="AY188" s="112">
        <v>0.12184474825966</v>
      </c>
      <c r="AZ188" s="19"/>
      <c r="BA188" s="112">
        <f t="shared" si="102"/>
        <v>1.3167181733118347</v>
      </c>
      <c r="BB188" s="19"/>
      <c r="BC188" s="23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18"/>
    </row>
    <row r="189" spans="1:68">
      <c r="C189" s="33"/>
    </row>
  </sheetData>
  <autoFilter ref="A2:Z188" xr:uid="{00000000-0009-0000-0000-000011000000}"/>
  <mergeCells count="190">
    <mergeCell ref="A174:A178"/>
    <mergeCell ref="V3:V4"/>
    <mergeCell ref="AN3:AN4"/>
    <mergeCell ref="AP3:AP4"/>
    <mergeCell ref="AR3:AR4"/>
    <mergeCell ref="A75:A79"/>
    <mergeCell ref="Y97:Y98"/>
    <mergeCell ref="A129:A133"/>
    <mergeCell ref="AK97:AK98"/>
    <mergeCell ref="AM97:AM98"/>
    <mergeCell ref="AE97:AE98"/>
    <mergeCell ref="AK3:AK4"/>
    <mergeCell ref="A35:A39"/>
    <mergeCell ref="M3:M4"/>
    <mergeCell ref="A10:A14"/>
    <mergeCell ref="AC97:AC98"/>
    <mergeCell ref="P3:P4"/>
    <mergeCell ref="R3:R4"/>
    <mergeCell ref="H3:H4"/>
    <mergeCell ref="J3:J4"/>
    <mergeCell ref="A184:A188"/>
    <mergeCell ref="AW3:AW4"/>
    <mergeCell ref="AN1:AN2"/>
    <mergeCell ref="AF97:AF98"/>
    <mergeCell ref="AP1:AP2"/>
    <mergeCell ref="AH97:AH98"/>
    <mergeCell ref="A3:A4"/>
    <mergeCell ref="U3:U4"/>
    <mergeCell ref="W3:W4"/>
    <mergeCell ref="L1:L2"/>
    <mergeCell ref="D97:D98"/>
    <mergeCell ref="N1:N2"/>
    <mergeCell ref="F97:F98"/>
    <mergeCell ref="AF1:AF2"/>
    <mergeCell ref="X1:X2"/>
    <mergeCell ref="P97:P98"/>
    <mergeCell ref="A2:B2"/>
    <mergeCell ref="A95:B95"/>
    <mergeCell ref="AM3:AM4"/>
    <mergeCell ref="A179:A183"/>
    <mergeCell ref="V1:V2"/>
    <mergeCell ref="A1:B1"/>
    <mergeCell ref="AH1:AH2"/>
    <mergeCell ref="A109:A113"/>
    <mergeCell ref="BO97:BO98"/>
    <mergeCell ref="A65:A69"/>
    <mergeCell ref="AF3:AF4"/>
    <mergeCell ref="J97:J98"/>
    <mergeCell ref="AH3:AH4"/>
    <mergeCell ref="A80:A84"/>
    <mergeCell ref="AT3:AT4"/>
    <mergeCell ref="AV3:AV4"/>
    <mergeCell ref="BA3:BA4"/>
    <mergeCell ref="BO3:BO4"/>
    <mergeCell ref="BF97:BF98"/>
    <mergeCell ref="BH97:BH98"/>
    <mergeCell ref="BB3:BB4"/>
    <mergeCell ref="V97:V98"/>
    <mergeCell ref="AC3:AC4"/>
    <mergeCell ref="AE3:AE4"/>
    <mergeCell ref="L97:L98"/>
    <mergeCell ref="AO3:AO4"/>
    <mergeCell ref="AQ3:AQ4"/>
    <mergeCell ref="N97:N98"/>
    <mergeCell ref="A85:A89"/>
    <mergeCell ref="X97:X98"/>
    <mergeCell ref="Z97:Z98"/>
    <mergeCell ref="AN97:AN98"/>
    <mergeCell ref="A169:A173"/>
    <mergeCell ref="E97:E98"/>
    <mergeCell ref="BE97:BE98"/>
    <mergeCell ref="A70:A74"/>
    <mergeCell ref="BG97:BG98"/>
    <mergeCell ref="K3:K4"/>
    <mergeCell ref="C3:C4"/>
    <mergeCell ref="E3:E4"/>
    <mergeCell ref="BM97:BM98"/>
    <mergeCell ref="A119:A123"/>
    <mergeCell ref="AP97:AP98"/>
    <mergeCell ref="A25:A29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AR97:AR98"/>
    <mergeCell ref="AT97:AT98"/>
    <mergeCell ref="AV97:AV98"/>
    <mergeCell ref="H1:H2"/>
    <mergeCell ref="J1:J2"/>
    <mergeCell ref="B97:B98"/>
    <mergeCell ref="A159:A163"/>
    <mergeCell ref="A124:A128"/>
    <mergeCell ref="A104:A108"/>
    <mergeCell ref="X3:X4"/>
    <mergeCell ref="A97:A98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BM3:BM4"/>
    <mergeCell ref="BB97:BB98"/>
    <mergeCell ref="A149:A153"/>
    <mergeCell ref="BD97:BD98"/>
    <mergeCell ref="BN97:BN98"/>
    <mergeCell ref="A5:A9"/>
    <mergeCell ref="A144:A148"/>
    <mergeCell ref="T3:T4"/>
    <mergeCell ref="BI3:BI4"/>
    <mergeCell ref="BK3:BK4"/>
    <mergeCell ref="AX97:AX98"/>
    <mergeCell ref="AZ97:AZ98"/>
    <mergeCell ref="BJ97:BJ98"/>
    <mergeCell ref="BL97:BL98"/>
    <mergeCell ref="BJ3:BJ4"/>
    <mergeCell ref="AD3:AD4"/>
    <mergeCell ref="BL3:BL4"/>
    <mergeCell ref="A45:A49"/>
    <mergeCell ref="AS97:AS98"/>
    <mergeCell ref="K97:K98"/>
    <mergeCell ref="AU97:AU98"/>
    <mergeCell ref="AQ97:AQ98"/>
    <mergeCell ref="I97:I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BD3:BD4"/>
    <mergeCell ref="L3:L4"/>
    <mergeCell ref="N3:N4"/>
    <mergeCell ref="F3:F4"/>
    <mergeCell ref="BF3:BF4"/>
    <mergeCell ref="BH3:BH4"/>
    <mergeCell ref="Z3:Z4"/>
    <mergeCell ref="AW97:AW98"/>
    <mergeCell ref="AY97:AY98"/>
    <mergeCell ref="G97:G98"/>
    <mergeCell ref="O3:O4"/>
    <mergeCell ref="AY3:AY4"/>
    <mergeCell ref="Q3:Q4"/>
    <mergeCell ref="A99:A103"/>
    <mergeCell ref="S3:S4"/>
    <mergeCell ref="A50:A54"/>
    <mergeCell ref="A55:A59"/>
    <mergeCell ref="M97:M98"/>
    <mergeCell ref="A96:B96"/>
  </mergeCells>
  <phoneticPr fontId="51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17"/>
  <sheetViews>
    <sheetView topLeftCell="A45" workbookViewId="0">
      <selection activeCell="S31" sqref="S31"/>
    </sheetView>
  </sheetViews>
  <sheetFormatPr defaultColWidth="8.88671875" defaultRowHeight="14.4"/>
  <cols>
    <col min="1" max="1" width="11" style="1" customWidth="1"/>
    <col min="2" max="2" width="22" style="1" customWidth="1"/>
    <col min="3" max="3" width="24" style="1" customWidth="1"/>
    <col min="4" max="4" width="28" style="1" customWidth="1"/>
    <col min="5" max="5" width="26" style="1" customWidth="1"/>
    <col min="6" max="6" width="11" style="1" customWidth="1"/>
    <col min="7" max="7" width="10" style="1" customWidth="1"/>
    <col min="8" max="8" width="14" style="1" customWidth="1"/>
    <col min="9" max="9" width="10" style="1" customWidth="1"/>
    <col min="10" max="11" width="20" style="1" customWidth="1"/>
  </cols>
  <sheetData>
    <row r="1" spans="1:11" ht="28.8" customHeight="1">
      <c r="A1" s="2" t="s">
        <v>428</v>
      </c>
      <c r="B1" s="2" t="s">
        <v>694</v>
      </c>
      <c r="C1" s="2" t="s">
        <v>695</v>
      </c>
      <c r="D1" s="2" t="s">
        <v>696</v>
      </c>
      <c r="E1" s="2" t="s">
        <v>697</v>
      </c>
      <c r="F1" s="2" t="s">
        <v>698</v>
      </c>
      <c r="G1" s="3" t="s">
        <v>699</v>
      </c>
      <c r="H1" s="3" t="s">
        <v>700</v>
      </c>
      <c r="I1" s="3" t="s">
        <v>44</v>
      </c>
      <c r="J1" s="3" t="s">
        <v>701</v>
      </c>
      <c r="K1" s="3" t="s">
        <v>702</v>
      </c>
    </row>
    <row r="2" spans="1:11">
      <c r="A2" s="4">
        <v>45292</v>
      </c>
      <c r="B2" s="114">
        <v>1418.0130999999999</v>
      </c>
      <c r="C2" s="114">
        <v>1090.45</v>
      </c>
      <c r="D2" s="114">
        <v>429.87</v>
      </c>
      <c r="E2" s="114">
        <v>166.75</v>
      </c>
      <c r="F2" s="114">
        <f t="shared" ref="F2:F13" si="0">SUM(B2:E2)</f>
        <v>3105.0830999999998</v>
      </c>
      <c r="G2" s="6">
        <f t="shared" ref="G2:G13" si="1">F2/F15-1</f>
        <v>0.15389362901651493</v>
      </c>
      <c r="H2" s="6"/>
    </row>
    <row r="3" spans="1:11">
      <c r="A3" s="4">
        <v>45323</v>
      </c>
      <c r="B3" s="114">
        <v>1469.2439999999999</v>
      </c>
      <c r="C3" s="114">
        <v>1006.65</v>
      </c>
      <c r="D3" s="114">
        <v>388.19</v>
      </c>
      <c r="E3" s="114">
        <v>119.02</v>
      </c>
      <c r="F3" s="114">
        <f t="shared" si="0"/>
        <v>2983.1039999999998</v>
      </c>
      <c r="G3" s="6">
        <f t="shared" si="1"/>
        <v>3.13791988946166E-3</v>
      </c>
      <c r="H3" s="6"/>
    </row>
    <row r="4" spans="1:11">
      <c r="A4" s="4">
        <v>45352</v>
      </c>
      <c r="B4" s="114">
        <v>1439.5145</v>
      </c>
      <c r="C4" s="114">
        <v>1047.6300000000001</v>
      </c>
      <c r="D4" s="114">
        <v>373.23</v>
      </c>
      <c r="E4" s="114">
        <v>145.46</v>
      </c>
      <c r="F4" s="114">
        <f t="shared" si="0"/>
        <v>3005.8345000000004</v>
      </c>
      <c r="G4" s="6">
        <f t="shared" si="1"/>
        <v>-6.4261969771008731E-2</v>
      </c>
      <c r="H4" s="6"/>
      <c r="I4" s="6"/>
    </row>
    <row r="5" spans="1:11">
      <c r="A5" s="114">
        <v>45383</v>
      </c>
      <c r="B5" s="114">
        <v>1550.1065000000001</v>
      </c>
      <c r="C5" s="114">
        <v>1114.92</v>
      </c>
      <c r="D5" s="114">
        <v>358.02</v>
      </c>
      <c r="E5" s="114">
        <v>152.79</v>
      </c>
      <c r="F5" s="114">
        <f t="shared" si="0"/>
        <v>3175.8364999999999</v>
      </c>
      <c r="G5" s="6">
        <f t="shared" si="1"/>
        <v>-3.7860152620322718E-2</v>
      </c>
      <c r="H5" s="6"/>
    </row>
    <row r="6" spans="1:11">
      <c r="A6" s="114">
        <v>45413</v>
      </c>
      <c r="B6" s="114">
        <v>1604.5482999999999</v>
      </c>
      <c r="C6" s="114">
        <v>1115.1400000000001</v>
      </c>
      <c r="D6" s="114">
        <v>371.33999999999901</v>
      </c>
      <c r="E6" s="114">
        <v>162.71</v>
      </c>
      <c r="F6" s="114">
        <f t="shared" si="0"/>
        <v>3253.7382999999991</v>
      </c>
      <c r="G6" s="6">
        <f t="shared" si="1"/>
        <v>-1.767393226772862E-2</v>
      </c>
      <c r="H6" s="6"/>
    </row>
    <row r="7" spans="1:11">
      <c r="A7" s="114">
        <v>45444</v>
      </c>
      <c r="B7" s="114">
        <v>1521.8100999999999</v>
      </c>
      <c r="C7" s="114">
        <v>1086.04</v>
      </c>
      <c r="D7" s="114">
        <v>380.15</v>
      </c>
      <c r="E7" s="114">
        <v>185.57</v>
      </c>
      <c r="F7" s="114">
        <f t="shared" si="0"/>
        <v>3173.5700999999999</v>
      </c>
      <c r="G7" s="6">
        <f t="shared" si="1"/>
        <v>-2.0389765446022334E-2</v>
      </c>
      <c r="H7" s="6"/>
    </row>
    <row r="8" spans="1:11">
      <c r="A8" s="114">
        <v>45474</v>
      </c>
      <c r="B8" s="114">
        <v>1546.9561000000001</v>
      </c>
      <c r="C8" s="114">
        <v>1096.1400000000001</v>
      </c>
      <c r="D8" s="114">
        <v>394.64</v>
      </c>
      <c r="E8" s="114">
        <v>179.42</v>
      </c>
      <c r="F8" s="114">
        <f t="shared" si="0"/>
        <v>3217.1561000000002</v>
      </c>
      <c r="G8" s="6">
        <f t="shared" si="1"/>
        <v>-3.3298995127456266E-2</v>
      </c>
      <c r="H8" s="6"/>
    </row>
    <row r="9" spans="1:11">
      <c r="A9" s="114">
        <v>45505</v>
      </c>
      <c r="B9" s="114">
        <v>1610.0116</v>
      </c>
      <c r="C9" s="114">
        <v>1097.01</v>
      </c>
      <c r="D9" s="114">
        <v>358.79</v>
      </c>
      <c r="E9" s="114">
        <v>169.28</v>
      </c>
      <c r="F9" s="114">
        <f t="shared" si="0"/>
        <v>3235.0916000000002</v>
      </c>
      <c r="G9" s="6">
        <f t="shared" si="1"/>
        <v>-3.4392300883077653E-2</v>
      </c>
      <c r="H9" s="6"/>
    </row>
    <row r="10" spans="1:11">
      <c r="A10" s="114">
        <v>45536</v>
      </c>
      <c r="B10" s="114">
        <v>1518.8371999999999</v>
      </c>
      <c r="C10" s="114">
        <v>1094.95</v>
      </c>
      <c r="D10" s="114">
        <v>385.35</v>
      </c>
      <c r="E10" s="114">
        <v>174.05</v>
      </c>
      <c r="F10" s="114">
        <f t="shared" si="0"/>
        <v>3173.1871999999998</v>
      </c>
      <c r="G10" s="6">
        <f t="shared" si="1"/>
        <v>-1.5132574484934769E-2</v>
      </c>
      <c r="H10" s="6"/>
    </row>
    <row r="11" spans="1:11">
      <c r="A11" s="114">
        <v>45566</v>
      </c>
      <c r="B11" s="114">
        <v>1884.7242000000001</v>
      </c>
      <c r="C11" s="114">
        <v>1157.02</v>
      </c>
      <c r="D11" s="114">
        <v>395.4</v>
      </c>
      <c r="E11" s="114">
        <v>177.58</v>
      </c>
      <c r="F11" s="114">
        <f t="shared" si="0"/>
        <v>3614.7242000000001</v>
      </c>
      <c r="G11" s="6">
        <f t="shared" si="1"/>
        <v>9.1816808217999313E-2</v>
      </c>
      <c r="H11" s="6"/>
    </row>
    <row r="12" spans="1:11">
      <c r="A12" s="114">
        <v>45597</v>
      </c>
      <c r="B12" s="114">
        <v>1753.3397</v>
      </c>
      <c r="C12" s="114">
        <v>1112.05</v>
      </c>
      <c r="D12" s="114">
        <v>378.12</v>
      </c>
      <c r="E12" s="114">
        <v>167.58</v>
      </c>
      <c r="F12" s="114">
        <f t="shared" si="0"/>
        <v>3411.0896999999995</v>
      </c>
      <c r="G12" s="6">
        <f t="shared" si="1"/>
        <v>6.5534955234183512E-2</v>
      </c>
      <c r="H12" s="6"/>
    </row>
    <row r="13" spans="1:11">
      <c r="A13" s="114">
        <v>45627</v>
      </c>
      <c r="B13" s="114">
        <v>1649.3617999999999</v>
      </c>
      <c r="C13" s="114">
        <v>1095.69</v>
      </c>
      <c r="D13" s="114">
        <v>338.13999999999902</v>
      </c>
      <c r="E13" s="114">
        <v>151.37</v>
      </c>
      <c r="F13" s="114">
        <f t="shared" si="0"/>
        <v>3234.561799999999</v>
      </c>
      <c r="G13" s="6">
        <f t="shared" si="1"/>
        <v>1.5348148207673606E-2</v>
      </c>
      <c r="H13" s="6"/>
    </row>
    <row r="14" spans="1:11">
      <c r="A14" s="7" t="s">
        <v>698</v>
      </c>
      <c r="B14" s="573">
        <f>SUM(B2:B13)</f>
        <v>18966.467099999998</v>
      </c>
      <c r="C14" s="573">
        <f>SUM(C2:C13)</f>
        <v>13113.69</v>
      </c>
      <c r="D14" s="573">
        <f>SUM(D2:D13)</f>
        <v>4551.239999999998</v>
      </c>
      <c r="E14" s="573">
        <f>SUM(E2:E13)</f>
        <v>1951.58</v>
      </c>
      <c r="F14" s="8" t="s">
        <v>703</v>
      </c>
      <c r="G14" s="6"/>
      <c r="H14" s="573">
        <f>SUM(B14:E14)</f>
        <v>38582.977099999996</v>
      </c>
      <c r="I14" s="6">
        <f>H14/H27-1</f>
        <v>6.6618958122952598E-3</v>
      </c>
    </row>
    <row r="15" spans="1:11">
      <c r="A15" s="114">
        <v>44927</v>
      </c>
      <c r="B15" s="114">
        <v>1417.1713</v>
      </c>
      <c r="C15" s="114">
        <v>758.66000000000201</v>
      </c>
      <c r="D15" s="114">
        <v>409.79999999999899</v>
      </c>
      <c r="E15" s="114">
        <v>105.33</v>
      </c>
      <c r="F15" s="114">
        <f t="shared" ref="F15:F26" si="2">SUM(B15:E15)</f>
        <v>2690.9613000000008</v>
      </c>
      <c r="G15" s="6"/>
      <c r="H15" s="5"/>
    </row>
    <row r="16" spans="1:11">
      <c r="A16" s="114">
        <v>44958</v>
      </c>
      <c r="B16" s="114">
        <v>1480.46254</v>
      </c>
      <c r="C16" s="114">
        <v>969.13999999999896</v>
      </c>
      <c r="D16" s="114">
        <v>404.79</v>
      </c>
      <c r="E16" s="114">
        <v>119.38</v>
      </c>
      <c r="F16" s="114">
        <f t="shared" si="2"/>
        <v>2973.772539999999</v>
      </c>
      <c r="G16" s="6"/>
      <c r="H16" s="5"/>
    </row>
    <row r="17" spans="1:8">
      <c r="A17" s="114">
        <v>44986</v>
      </c>
      <c r="B17" s="114">
        <v>1548.0407</v>
      </c>
      <c r="C17" s="114">
        <v>1098.56</v>
      </c>
      <c r="D17" s="114">
        <v>434.66</v>
      </c>
      <c r="E17" s="114">
        <v>131</v>
      </c>
      <c r="F17" s="114">
        <f t="shared" si="2"/>
        <v>3212.2606999999998</v>
      </c>
      <c r="G17" s="6"/>
      <c r="H17" s="5"/>
    </row>
    <row r="18" spans="1:8">
      <c r="A18" s="114">
        <v>45017</v>
      </c>
      <c r="B18" s="114">
        <v>1609.7255</v>
      </c>
      <c r="C18" s="114">
        <v>1133.7</v>
      </c>
      <c r="D18" s="114">
        <v>428.22</v>
      </c>
      <c r="E18" s="114">
        <v>129.16</v>
      </c>
      <c r="F18" s="114">
        <f t="shared" si="2"/>
        <v>3300.8055000000004</v>
      </c>
      <c r="G18" s="6"/>
      <c r="H18" s="5"/>
    </row>
    <row r="19" spans="1:8">
      <c r="A19" s="114">
        <v>45047</v>
      </c>
      <c r="B19" s="114">
        <v>1625.7992999999999</v>
      </c>
      <c r="C19" s="114">
        <v>1118.53</v>
      </c>
      <c r="D19" s="114">
        <v>433.38999999999902</v>
      </c>
      <c r="E19" s="114">
        <v>134.56</v>
      </c>
      <c r="F19" s="114">
        <f t="shared" si="2"/>
        <v>3312.2792999999988</v>
      </c>
      <c r="G19" s="6"/>
      <c r="H19" s="5"/>
    </row>
    <row r="20" spans="1:8">
      <c r="A20" s="114">
        <v>45078</v>
      </c>
      <c r="B20" s="114">
        <v>1599.2853</v>
      </c>
      <c r="C20" s="114">
        <v>1080.68</v>
      </c>
      <c r="D20" s="114">
        <v>420.12</v>
      </c>
      <c r="E20" s="114">
        <v>139.54</v>
      </c>
      <c r="F20" s="114">
        <f t="shared" si="2"/>
        <v>3239.6252999999997</v>
      </c>
      <c r="G20" s="6"/>
      <c r="H20" s="5"/>
    </row>
    <row r="21" spans="1:8">
      <c r="A21" s="114">
        <v>45108</v>
      </c>
      <c r="B21" s="114">
        <v>1681.0643</v>
      </c>
      <c r="C21" s="114">
        <v>1065.99</v>
      </c>
      <c r="D21" s="114">
        <v>430.76</v>
      </c>
      <c r="E21" s="114">
        <v>150.16</v>
      </c>
      <c r="F21" s="114">
        <f t="shared" si="2"/>
        <v>3327.9742999999999</v>
      </c>
      <c r="G21" s="6"/>
      <c r="H21" s="5"/>
    </row>
    <row r="22" spans="1:8">
      <c r="A22" s="114">
        <v>45139</v>
      </c>
      <c r="B22" s="114">
        <v>1690.1167</v>
      </c>
      <c r="C22" s="114">
        <v>1078.81</v>
      </c>
      <c r="D22" s="114">
        <v>430.54</v>
      </c>
      <c r="E22" s="114">
        <v>150.85</v>
      </c>
      <c r="F22" s="114">
        <f t="shared" si="2"/>
        <v>3350.3166999999999</v>
      </c>
      <c r="G22" s="6"/>
      <c r="H22" s="5"/>
    </row>
    <row r="23" spans="1:8">
      <c r="A23" s="114">
        <v>45170</v>
      </c>
      <c r="B23" s="114">
        <v>1557.2135000000001</v>
      </c>
      <c r="C23" s="114">
        <v>1101.28</v>
      </c>
      <c r="D23" s="114">
        <v>418.44000000000102</v>
      </c>
      <c r="E23" s="114">
        <v>145.01</v>
      </c>
      <c r="F23" s="114">
        <f t="shared" si="2"/>
        <v>3221.9435000000012</v>
      </c>
      <c r="G23" s="6"/>
      <c r="H23" s="5"/>
    </row>
    <row r="24" spans="1:8">
      <c r="A24" s="114">
        <v>45200</v>
      </c>
      <c r="B24" s="114">
        <v>1630.3824</v>
      </c>
      <c r="C24" s="114">
        <v>1099.96</v>
      </c>
      <c r="D24" s="114">
        <v>432.32000000000102</v>
      </c>
      <c r="E24" s="114">
        <v>148.08000000000001</v>
      </c>
      <c r="F24" s="114">
        <f t="shared" si="2"/>
        <v>3310.742400000001</v>
      </c>
      <c r="G24" s="6"/>
      <c r="H24" s="5"/>
    </row>
    <row r="25" spans="1:8">
      <c r="A25" s="114">
        <v>45231</v>
      </c>
      <c r="B25" s="114">
        <v>1507.1831</v>
      </c>
      <c r="C25" s="114">
        <v>1131.67</v>
      </c>
      <c r="D25" s="114">
        <v>411.42999999999898</v>
      </c>
      <c r="E25" s="114">
        <v>151.01</v>
      </c>
      <c r="F25" s="114">
        <f t="shared" si="2"/>
        <v>3201.293099999999</v>
      </c>
      <c r="G25" s="6"/>
      <c r="H25" s="5"/>
    </row>
    <row r="26" spans="1:8">
      <c r="A26" s="114">
        <v>45261</v>
      </c>
      <c r="B26" s="114">
        <v>1406.6177</v>
      </c>
      <c r="C26" s="114">
        <v>1196.8900000000001</v>
      </c>
      <c r="D26" s="114">
        <v>418.55</v>
      </c>
      <c r="E26" s="114">
        <v>163.61000000000001</v>
      </c>
      <c r="F26" s="114">
        <f t="shared" si="2"/>
        <v>3185.6677000000004</v>
      </c>
      <c r="G26" s="6"/>
      <c r="H26" s="5"/>
    </row>
    <row r="27" spans="1:8">
      <c r="A27" s="7" t="s">
        <v>698</v>
      </c>
      <c r="B27" s="573">
        <f>SUM(B15:B26)</f>
        <v>18753.06234</v>
      </c>
      <c r="C27" s="573">
        <f>SUM(C15:C26)</f>
        <v>12833.87</v>
      </c>
      <c r="D27" s="573">
        <f>SUM(D15:D26)</f>
        <v>5073.0199999999995</v>
      </c>
      <c r="E27" s="573">
        <f>SUM(E15:E26)</f>
        <v>1667.69</v>
      </c>
      <c r="F27" s="8" t="s">
        <v>703</v>
      </c>
      <c r="G27" s="595"/>
      <c r="H27" s="573">
        <f>SUM(B27:E27)</f>
        <v>38327.642339999999</v>
      </c>
    </row>
    <row r="32" spans="1:8">
      <c r="A32" s="7" t="s">
        <v>704</v>
      </c>
      <c r="B32" s="1" t="s">
        <v>705</v>
      </c>
      <c r="C32" s="1" t="s">
        <v>706</v>
      </c>
      <c r="D32" s="1" t="s">
        <v>707</v>
      </c>
      <c r="E32" s="1" t="s">
        <v>701</v>
      </c>
    </row>
    <row r="33" spans="1:6">
      <c r="A33" s="114">
        <v>45292</v>
      </c>
      <c r="B33" s="114">
        <v>16693.48</v>
      </c>
      <c r="C33" s="114">
        <v>15603.03</v>
      </c>
      <c r="D33" s="114">
        <f t="shared" ref="D33:D56" si="3">B33-C33</f>
        <v>1090.4499999999989</v>
      </c>
      <c r="E33" s="5"/>
      <c r="F33" s="5"/>
    </row>
    <row r="34" spans="1:6">
      <c r="A34" s="114">
        <v>45323</v>
      </c>
      <c r="B34" s="114">
        <v>13153.09</v>
      </c>
      <c r="C34" s="114">
        <v>12146.44</v>
      </c>
      <c r="D34" s="114">
        <f t="shared" si="3"/>
        <v>1006.6499999999996</v>
      </c>
      <c r="E34" s="5"/>
      <c r="F34" s="5"/>
    </row>
    <row r="35" spans="1:6">
      <c r="A35" s="114">
        <v>45352</v>
      </c>
      <c r="B35" s="114">
        <v>16526.830000000002</v>
      </c>
      <c r="C35" s="114">
        <v>15479.2</v>
      </c>
      <c r="D35" s="114">
        <f t="shared" si="3"/>
        <v>1047.630000000001</v>
      </c>
      <c r="E35" s="5"/>
      <c r="F35" s="5"/>
    </row>
    <row r="36" spans="1:6">
      <c r="A36" s="114">
        <v>45383</v>
      </c>
      <c r="B36" s="114">
        <v>16707</v>
      </c>
      <c r="C36" s="114">
        <v>15592.08</v>
      </c>
      <c r="D36" s="114">
        <f t="shared" si="3"/>
        <v>1114.92</v>
      </c>
      <c r="E36" s="5"/>
      <c r="F36" s="5"/>
    </row>
    <row r="37" spans="1:6">
      <c r="A37" s="114">
        <v>45413</v>
      </c>
      <c r="B37" s="114">
        <v>16350.94</v>
      </c>
      <c r="C37" s="114">
        <v>15235.8</v>
      </c>
      <c r="D37" s="114">
        <f t="shared" si="3"/>
        <v>1115.1400000000012</v>
      </c>
      <c r="E37" s="5"/>
      <c r="F37" s="5"/>
    </row>
    <row r="38" spans="1:6">
      <c r="A38" s="114">
        <v>45444</v>
      </c>
      <c r="B38" s="114">
        <v>15622.13</v>
      </c>
      <c r="C38" s="114">
        <v>14536.09</v>
      </c>
      <c r="D38" s="114">
        <f t="shared" si="3"/>
        <v>1086.0399999999991</v>
      </c>
      <c r="E38" s="5"/>
      <c r="F38" s="5"/>
    </row>
    <row r="39" spans="1:6">
      <c r="A39" s="114">
        <v>45474</v>
      </c>
      <c r="B39" s="114">
        <v>14819.73</v>
      </c>
      <c r="C39" s="114">
        <v>13723.59</v>
      </c>
      <c r="D39" s="114">
        <f t="shared" si="3"/>
        <v>1096.1399999999994</v>
      </c>
      <c r="E39" s="5"/>
      <c r="F39" s="5"/>
    </row>
    <row r="40" spans="1:6">
      <c r="A40" s="114">
        <v>45505</v>
      </c>
      <c r="B40" s="114">
        <v>14021.8</v>
      </c>
      <c r="C40" s="114">
        <v>12924.79</v>
      </c>
      <c r="D40" s="114">
        <f t="shared" si="3"/>
        <v>1097.0099999999984</v>
      </c>
      <c r="E40" s="5"/>
      <c r="F40" s="5"/>
    </row>
    <row r="41" spans="1:6">
      <c r="A41" s="114">
        <v>45536</v>
      </c>
      <c r="B41" s="114">
        <v>15211.56</v>
      </c>
      <c r="C41" s="114">
        <v>14116.61</v>
      </c>
      <c r="D41" s="114">
        <f t="shared" si="3"/>
        <v>1094.9499999999989</v>
      </c>
      <c r="E41" s="5"/>
      <c r="F41" s="5"/>
    </row>
    <row r="42" spans="1:6">
      <c r="A42" s="114">
        <v>45566</v>
      </c>
      <c r="B42" s="114">
        <v>15919.81</v>
      </c>
      <c r="C42" s="114">
        <v>14762.79</v>
      </c>
      <c r="D42" s="114">
        <f t="shared" si="3"/>
        <v>1157.0199999999986</v>
      </c>
      <c r="E42" s="5"/>
      <c r="F42" s="5"/>
    </row>
    <row r="43" spans="1:6">
      <c r="A43" s="114">
        <v>45597</v>
      </c>
      <c r="B43" s="114">
        <v>16213.85</v>
      </c>
      <c r="C43" s="114">
        <v>15101.8</v>
      </c>
      <c r="D43" s="114">
        <f t="shared" si="3"/>
        <v>1112.0500000000011</v>
      </c>
      <c r="E43" s="5"/>
      <c r="F43" s="5"/>
    </row>
    <row r="44" spans="1:6">
      <c r="A44" s="114">
        <v>45627</v>
      </c>
      <c r="B44" s="114">
        <v>17076.79</v>
      </c>
      <c r="C44" s="114">
        <v>15981.1</v>
      </c>
      <c r="D44" s="114">
        <f t="shared" si="3"/>
        <v>1095.6900000000005</v>
      </c>
      <c r="E44" s="5"/>
      <c r="F44" s="5"/>
    </row>
    <row r="45" spans="1:6">
      <c r="A45" s="114">
        <v>44927</v>
      </c>
      <c r="B45" s="114">
        <v>11161.29</v>
      </c>
      <c r="C45" s="114">
        <v>10402.629999999999</v>
      </c>
      <c r="D45" s="114">
        <f t="shared" si="3"/>
        <v>758.66000000000167</v>
      </c>
      <c r="E45" s="5"/>
      <c r="F45" s="5"/>
    </row>
    <row r="46" spans="1:6">
      <c r="A46" s="114">
        <v>44958</v>
      </c>
      <c r="B46" s="114">
        <v>14257.93</v>
      </c>
      <c r="C46" s="114">
        <v>13288.79</v>
      </c>
      <c r="D46" s="114">
        <f t="shared" si="3"/>
        <v>969.13999999999942</v>
      </c>
      <c r="E46" s="5"/>
      <c r="F46" s="5"/>
    </row>
    <row r="47" spans="1:6">
      <c r="A47" s="114">
        <v>44986</v>
      </c>
      <c r="B47" s="114">
        <v>16161.93</v>
      </c>
      <c r="C47" s="114">
        <v>15063.37</v>
      </c>
      <c r="D47" s="114">
        <f t="shared" si="3"/>
        <v>1098.5599999999995</v>
      </c>
      <c r="E47" s="5"/>
      <c r="F47" s="5"/>
    </row>
    <row r="48" spans="1:6">
      <c r="A48" s="114">
        <v>45017</v>
      </c>
      <c r="B48" s="114">
        <v>16678.95</v>
      </c>
      <c r="C48" s="114">
        <v>15545.25</v>
      </c>
      <c r="D48" s="114">
        <f t="shared" si="3"/>
        <v>1133.7000000000007</v>
      </c>
      <c r="E48" s="5"/>
      <c r="F48" s="5"/>
    </row>
    <row r="49" spans="1:6">
      <c r="A49" s="114">
        <v>45047</v>
      </c>
      <c r="B49" s="114">
        <v>16455.7</v>
      </c>
      <c r="C49" s="114">
        <v>15337.17</v>
      </c>
      <c r="D49" s="114">
        <f t="shared" si="3"/>
        <v>1118.5300000000007</v>
      </c>
      <c r="E49" s="5"/>
      <c r="F49" s="5"/>
    </row>
    <row r="50" spans="1:6">
      <c r="A50" s="114">
        <v>45078</v>
      </c>
      <c r="B50" s="114">
        <v>15898.85</v>
      </c>
      <c r="C50" s="114">
        <v>14818.17</v>
      </c>
      <c r="D50" s="114">
        <f t="shared" si="3"/>
        <v>1080.6800000000003</v>
      </c>
      <c r="E50" s="5"/>
      <c r="F50" s="5"/>
    </row>
    <row r="51" spans="1:6">
      <c r="A51" s="114">
        <v>45108</v>
      </c>
      <c r="B51" s="114">
        <v>15309.52</v>
      </c>
      <c r="C51" s="114">
        <v>14243.53</v>
      </c>
      <c r="D51" s="114">
        <f t="shared" si="3"/>
        <v>1065.9899999999998</v>
      </c>
      <c r="E51" s="5"/>
      <c r="F51" s="5"/>
    </row>
    <row r="52" spans="1:6">
      <c r="A52" s="114">
        <v>45139</v>
      </c>
      <c r="B52" s="114">
        <v>15003.12</v>
      </c>
      <c r="C52" s="114">
        <v>13924.31</v>
      </c>
      <c r="D52" s="114">
        <f t="shared" si="3"/>
        <v>1078.8100000000013</v>
      </c>
      <c r="E52" s="5"/>
      <c r="F52" s="5"/>
    </row>
    <row r="53" spans="1:6">
      <c r="A53" s="114">
        <v>45170</v>
      </c>
      <c r="B53" s="114">
        <v>15306.48</v>
      </c>
      <c r="C53" s="114">
        <v>14205.2</v>
      </c>
      <c r="D53" s="114">
        <f t="shared" si="3"/>
        <v>1101.2799999999988</v>
      </c>
      <c r="E53" s="5"/>
      <c r="F53" s="5"/>
    </row>
    <row r="54" spans="1:6">
      <c r="A54" s="114">
        <v>45200</v>
      </c>
      <c r="B54" s="114">
        <v>16974.97</v>
      </c>
      <c r="C54" s="114">
        <v>15875.01</v>
      </c>
      <c r="D54" s="114">
        <f t="shared" si="3"/>
        <v>1099.9600000000009</v>
      </c>
      <c r="E54" s="5"/>
      <c r="F54" s="5"/>
    </row>
    <row r="55" spans="1:6">
      <c r="A55" s="114">
        <v>45231</v>
      </c>
      <c r="B55" s="114">
        <v>17475.759999999998</v>
      </c>
      <c r="C55" s="114">
        <v>16344.09</v>
      </c>
      <c r="D55" s="114">
        <f t="shared" si="3"/>
        <v>1131.6699999999983</v>
      </c>
      <c r="E55" s="5"/>
      <c r="F55" s="5"/>
    </row>
    <row r="56" spans="1:6">
      <c r="A56" s="114">
        <v>45261</v>
      </c>
      <c r="B56" s="114">
        <v>17746.560000000001</v>
      </c>
      <c r="C56" s="114">
        <v>16549.669999999998</v>
      </c>
      <c r="D56" s="114">
        <f t="shared" si="3"/>
        <v>1196.8900000000031</v>
      </c>
      <c r="E56" s="5"/>
      <c r="F56" s="5"/>
    </row>
    <row r="57" spans="1:6">
      <c r="A57" s="114"/>
      <c r="B57" s="5"/>
      <c r="D57" s="5"/>
      <c r="E57" s="5"/>
      <c r="F57" s="5"/>
    </row>
    <row r="58" spans="1:6">
      <c r="A58" s="7" t="s">
        <v>708</v>
      </c>
      <c r="B58" s="5" t="s">
        <v>709</v>
      </c>
      <c r="C58" s="1" t="s">
        <v>706</v>
      </c>
      <c r="D58" s="5" t="s">
        <v>707</v>
      </c>
      <c r="E58" s="5" t="s">
        <v>701</v>
      </c>
      <c r="F58" s="5"/>
    </row>
    <row r="59" spans="1:6">
      <c r="A59" s="114">
        <v>45292</v>
      </c>
      <c r="B59" s="114">
        <v>7668.14</v>
      </c>
      <c r="C59" s="114">
        <v>7238.27</v>
      </c>
      <c r="D59" s="114">
        <f t="shared" ref="D59:D82" si="4">B59-C59</f>
        <v>429.86999999999989</v>
      </c>
      <c r="E59" s="5"/>
      <c r="F59" s="6">
        <f t="shared" ref="F59:F70" si="5">(B59+B85)/(B71+B97)-1</f>
        <v>0.15821646263493139</v>
      </c>
    </row>
    <row r="60" spans="1:6">
      <c r="A60" s="114">
        <v>45323</v>
      </c>
      <c r="B60" s="114">
        <v>7405.5</v>
      </c>
      <c r="C60" s="114">
        <v>7017.31</v>
      </c>
      <c r="D60" s="114">
        <f t="shared" si="4"/>
        <v>388.1899999999996</v>
      </c>
      <c r="E60" s="5"/>
      <c r="F60" s="6">
        <f t="shared" si="5"/>
        <v>1.9068947667877367E-2</v>
      </c>
    </row>
    <row r="61" spans="1:6">
      <c r="A61" s="114">
        <v>45352</v>
      </c>
      <c r="B61" s="114">
        <v>7238.5</v>
      </c>
      <c r="C61" s="114">
        <v>6865.27</v>
      </c>
      <c r="D61" s="114">
        <f t="shared" si="4"/>
        <v>373.22999999999956</v>
      </c>
      <c r="E61" s="5"/>
      <c r="F61" s="6">
        <f t="shared" si="5"/>
        <v>-3.0682294552010214E-3</v>
      </c>
    </row>
    <row r="62" spans="1:6">
      <c r="A62" s="114">
        <v>45383</v>
      </c>
      <c r="B62" s="114">
        <v>7004.23</v>
      </c>
      <c r="C62" s="114">
        <v>6646.21</v>
      </c>
      <c r="D62" s="114">
        <f t="shared" si="4"/>
        <v>358.01999999999953</v>
      </c>
      <c r="E62" s="5"/>
      <c r="F62" s="6">
        <f t="shared" si="5"/>
        <v>5.0810892358754689E-3</v>
      </c>
    </row>
    <row r="63" spans="1:6">
      <c r="A63" s="114">
        <v>45413</v>
      </c>
      <c r="B63" s="114">
        <v>6879.36</v>
      </c>
      <c r="C63" s="114">
        <v>6508.02</v>
      </c>
      <c r="D63" s="114">
        <f t="shared" si="4"/>
        <v>371.33999999999924</v>
      </c>
      <c r="E63" s="5"/>
      <c r="F63" s="6">
        <f t="shared" si="5"/>
        <v>-2.34589603911044E-2</v>
      </c>
    </row>
    <row r="64" spans="1:6">
      <c r="A64" s="114">
        <v>45444</v>
      </c>
      <c r="B64" s="114">
        <v>6772.67</v>
      </c>
      <c r="C64" s="114">
        <v>6392.52</v>
      </c>
      <c r="D64" s="114">
        <f t="shared" si="4"/>
        <v>380.14999999999964</v>
      </c>
      <c r="E64" s="5"/>
      <c r="F64" s="6">
        <f t="shared" si="5"/>
        <v>9.5569601234060109E-3</v>
      </c>
    </row>
    <row r="65" spans="1:6">
      <c r="A65" s="114">
        <v>45474</v>
      </c>
      <c r="B65" s="114">
        <v>6899.6</v>
      </c>
      <c r="C65" s="114">
        <v>6504.96</v>
      </c>
      <c r="D65" s="114">
        <f t="shared" si="4"/>
        <v>394.64000000000033</v>
      </c>
      <c r="E65" s="5"/>
      <c r="F65" s="6">
        <f t="shared" si="5"/>
        <v>-3.1474878287680141E-2</v>
      </c>
    </row>
    <row r="66" spans="1:6">
      <c r="A66" s="114">
        <v>45505</v>
      </c>
      <c r="B66" s="114">
        <v>6743.56</v>
      </c>
      <c r="C66" s="114">
        <v>6384.77</v>
      </c>
      <c r="D66" s="114">
        <f t="shared" si="4"/>
        <v>358.78999999999996</v>
      </c>
      <c r="E66" s="5"/>
      <c r="F66" s="6">
        <f t="shared" si="5"/>
        <v>-4.2976983675476532E-2</v>
      </c>
    </row>
    <row r="67" spans="1:6">
      <c r="A67" s="114">
        <v>45536</v>
      </c>
      <c r="B67" s="114">
        <v>6481.34</v>
      </c>
      <c r="C67" s="114">
        <v>6095.99</v>
      </c>
      <c r="D67" s="114">
        <f t="shared" si="4"/>
        <v>385.35000000000036</v>
      </c>
      <c r="E67" s="5"/>
      <c r="F67" s="6">
        <f t="shared" si="5"/>
        <v>-6.3898987366456383E-2</v>
      </c>
    </row>
    <row r="68" spans="1:6">
      <c r="A68" s="114">
        <v>45566</v>
      </c>
      <c r="B68" s="114">
        <v>6689.23</v>
      </c>
      <c r="C68" s="114">
        <v>6293.83</v>
      </c>
      <c r="D68" s="114">
        <f t="shared" si="4"/>
        <v>395.39999999999964</v>
      </c>
      <c r="E68" s="5"/>
      <c r="F68" s="6">
        <f t="shared" si="5"/>
        <v>-6.3717209065119684E-2</v>
      </c>
    </row>
    <row r="69" spans="1:6">
      <c r="A69" s="114">
        <v>45597</v>
      </c>
      <c r="B69" s="114">
        <v>6378.97</v>
      </c>
      <c r="C69" s="114">
        <v>6000.85</v>
      </c>
      <c r="D69" s="114">
        <f t="shared" si="4"/>
        <v>378.11999999999989</v>
      </c>
      <c r="E69" s="5"/>
      <c r="F69" s="6">
        <f t="shared" si="5"/>
        <v>-8.2430484817194283E-2</v>
      </c>
    </row>
    <row r="70" spans="1:6">
      <c r="A70" s="114">
        <v>45627</v>
      </c>
      <c r="B70" s="114">
        <v>6594.74</v>
      </c>
      <c r="C70" s="114">
        <v>6256.6</v>
      </c>
      <c r="D70" s="114">
        <f t="shared" si="4"/>
        <v>338.13999999999942</v>
      </c>
      <c r="E70" s="5"/>
      <c r="F70" s="6">
        <f t="shared" si="5"/>
        <v>-8.0677994827024979E-2</v>
      </c>
    </row>
    <row r="71" spans="1:6">
      <c r="A71" s="114">
        <v>44927</v>
      </c>
      <c r="B71" s="114">
        <v>7310.11</v>
      </c>
      <c r="C71" s="114">
        <v>6900.31</v>
      </c>
      <c r="D71" s="114">
        <f t="shared" si="4"/>
        <v>409.79999999999927</v>
      </c>
      <c r="E71" s="5"/>
      <c r="F71" s="5"/>
    </row>
    <row r="72" spans="1:6">
      <c r="A72" s="114">
        <v>44958</v>
      </c>
      <c r="B72" s="114">
        <v>7220.69</v>
      </c>
      <c r="C72" s="114">
        <v>6815.9</v>
      </c>
      <c r="D72" s="114">
        <f t="shared" si="4"/>
        <v>404.78999999999996</v>
      </c>
      <c r="F72" s="5"/>
    </row>
    <row r="73" spans="1:6">
      <c r="A73" s="114">
        <v>44986</v>
      </c>
      <c r="B73" s="114">
        <v>7753.58</v>
      </c>
      <c r="C73" s="114">
        <v>7318.92</v>
      </c>
      <c r="D73" s="114">
        <f t="shared" si="4"/>
        <v>434.65999999999985</v>
      </c>
    </row>
    <row r="74" spans="1:6">
      <c r="A74" s="114">
        <v>45017</v>
      </c>
      <c r="B74" s="114">
        <v>7638.75</v>
      </c>
      <c r="C74" s="114">
        <v>7210.53</v>
      </c>
      <c r="D74" s="114">
        <f t="shared" si="4"/>
        <v>428.22000000000025</v>
      </c>
      <c r="F74" s="5"/>
    </row>
    <row r="75" spans="1:6">
      <c r="A75" s="114">
        <v>45047</v>
      </c>
      <c r="B75" s="114">
        <v>7730.99</v>
      </c>
      <c r="C75" s="114">
        <v>7297.6</v>
      </c>
      <c r="D75" s="114">
        <f t="shared" si="4"/>
        <v>433.38999999999942</v>
      </c>
      <c r="E75" s="5"/>
      <c r="F75" s="5"/>
    </row>
    <row r="76" spans="1:6">
      <c r="A76" s="114">
        <v>45078</v>
      </c>
      <c r="B76" s="114">
        <v>7494.13</v>
      </c>
      <c r="C76" s="114">
        <v>7074.01</v>
      </c>
      <c r="D76" s="114">
        <f t="shared" si="4"/>
        <v>420.11999999999989</v>
      </c>
      <c r="E76" s="5"/>
      <c r="F76" s="5"/>
    </row>
    <row r="77" spans="1:6">
      <c r="A77" s="114">
        <v>45108</v>
      </c>
      <c r="B77" s="114">
        <v>7683.99</v>
      </c>
      <c r="C77" s="114">
        <v>7253.23</v>
      </c>
      <c r="D77" s="114">
        <f t="shared" si="4"/>
        <v>430.76000000000022</v>
      </c>
      <c r="E77" s="5"/>
      <c r="F77" s="5"/>
    </row>
    <row r="78" spans="1:6">
      <c r="A78" s="114">
        <v>45139</v>
      </c>
      <c r="B78" s="114">
        <v>7680.08</v>
      </c>
      <c r="C78" s="114">
        <v>7249.54</v>
      </c>
      <c r="D78" s="114">
        <f t="shared" si="4"/>
        <v>430.53999999999996</v>
      </c>
      <c r="E78" s="5"/>
      <c r="F78" s="5"/>
    </row>
    <row r="79" spans="1:6">
      <c r="A79" s="114">
        <v>45170</v>
      </c>
      <c r="B79" s="114">
        <v>7464.27</v>
      </c>
      <c r="C79" s="114">
        <v>7045.83</v>
      </c>
      <c r="D79" s="114">
        <f t="shared" si="4"/>
        <v>418.44000000000051</v>
      </c>
      <c r="E79" s="5"/>
      <c r="F79" s="5"/>
    </row>
    <row r="80" spans="1:6">
      <c r="A80" s="114">
        <v>45200</v>
      </c>
      <c r="B80" s="114">
        <v>7711.76</v>
      </c>
      <c r="C80" s="114">
        <v>7279.44</v>
      </c>
      <c r="D80" s="114">
        <f t="shared" si="4"/>
        <v>432.32000000000062</v>
      </c>
      <c r="E80" s="5"/>
      <c r="F80" s="5"/>
    </row>
    <row r="81" spans="1:8">
      <c r="A81" s="114">
        <v>45231</v>
      </c>
      <c r="B81" s="114">
        <v>7339.24</v>
      </c>
      <c r="C81" s="114">
        <v>6927.81</v>
      </c>
      <c r="D81" s="114">
        <f t="shared" si="4"/>
        <v>411.42999999999938</v>
      </c>
      <c r="E81" s="5"/>
      <c r="F81" s="5"/>
    </row>
    <row r="82" spans="1:8">
      <c r="A82" s="114">
        <v>45261</v>
      </c>
      <c r="B82" s="114">
        <v>7466.21</v>
      </c>
      <c r="C82" s="114">
        <v>7047.66</v>
      </c>
      <c r="D82" s="114">
        <f t="shared" si="4"/>
        <v>418.55000000000018</v>
      </c>
      <c r="E82" s="5"/>
      <c r="F82" s="5"/>
    </row>
    <row r="83" spans="1:8">
      <c r="B83" s="5"/>
      <c r="D83" s="5"/>
      <c r="E83" s="5"/>
      <c r="F83" s="5"/>
    </row>
    <row r="84" spans="1:8">
      <c r="A84" s="7" t="s">
        <v>710</v>
      </c>
      <c r="B84" s="5" t="s">
        <v>711</v>
      </c>
      <c r="C84" s="1" t="s">
        <v>706</v>
      </c>
      <c r="D84" s="5" t="s">
        <v>707</v>
      </c>
      <c r="E84" s="5" t="s">
        <v>701</v>
      </c>
      <c r="F84" s="5"/>
    </row>
    <row r="85" spans="1:8">
      <c r="A85" s="114">
        <v>45292</v>
      </c>
      <c r="B85" s="114">
        <v>2974.63</v>
      </c>
      <c r="C85" s="114">
        <v>2807.88</v>
      </c>
      <c r="D85" s="114">
        <f t="shared" ref="D85:D108" si="6">B85-C85</f>
        <v>166.75</v>
      </c>
      <c r="E85" s="5"/>
      <c r="F85" s="6"/>
      <c r="G85" s="114">
        <v>32305.22</v>
      </c>
    </row>
    <row r="86" spans="1:8">
      <c r="A86" s="114">
        <v>45323</v>
      </c>
      <c r="B86" s="114">
        <v>2123.08</v>
      </c>
      <c r="C86" s="114">
        <v>2004.06</v>
      </c>
      <c r="D86" s="114">
        <f t="shared" si="6"/>
        <v>119.01999999999998</v>
      </c>
      <c r="E86" s="5"/>
      <c r="F86" s="6"/>
      <c r="G86" s="114">
        <v>26830.11</v>
      </c>
      <c r="H86" s="6">
        <f>G85/G86-1</f>
        <v>0.2040658797149919</v>
      </c>
    </row>
    <row r="87" spans="1:8">
      <c r="A87" s="114">
        <v>45352</v>
      </c>
      <c r="B87" s="114">
        <v>2821.05</v>
      </c>
      <c r="C87" s="114">
        <v>2675.59</v>
      </c>
      <c r="D87" s="114">
        <f t="shared" si="6"/>
        <v>145.46000000000004</v>
      </c>
      <c r="E87" s="5"/>
      <c r="F87" s="6"/>
    </row>
    <row r="88" spans="1:8">
      <c r="A88" s="114">
        <v>45383</v>
      </c>
      <c r="B88" s="114">
        <v>2989.04</v>
      </c>
      <c r="C88" s="114">
        <v>2836.25</v>
      </c>
      <c r="D88" s="114">
        <f t="shared" si="6"/>
        <v>152.78999999999996</v>
      </c>
      <c r="E88" s="5"/>
      <c r="F88" s="6"/>
    </row>
    <row r="89" spans="1:8">
      <c r="A89" s="114">
        <v>45413</v>
      </c>
      <c r="B89" s="114">
        <v>3014.28</v>
      </c>
      <c r="C89" s="114">
        <v>2851.57</v>
      </c>
      <c r="D89" s="114">
        <f t="shared" si="6"/>
        <v>162.71000000000004</v>
      </c>
      <c r="E89" s="5"/>
      <c r="F89" s="6"/>
    </row>
    <row r="90" spans="1:8">
      <c r="A90" s="114">
        <v>45444</v>
      </c>
      <c r="B90" s="114">
        <v>3306.04</v>
      </c>
      <c r="C90" s="114">
        <v>3120.47</v>
      </c>
      <c r="D90" s="114">
        <f t="shared" si="6"/>
        <v>185.57000000000016</v>
      </c>
      <c r="E90" s="5"/>
      <c r="F90" s="6"/>
    </row>
    <row r="91" spans="1:8">
      <c r="A91" s="114">
        <v>45474</v>
      </c>
      <c r="B91" s="114">
        <v>3136.79</v>
      </c>
      <c r="C91" s="114">
        <v>2957.37</v>
      </c>
      <c r="D91" s="114">
        <f t="shared" si="6"/>
        <v>179.42000000000007</v>
      </c>
      <c r="E91" s="5"/>
      <c r="F91" s="6"/>
    </row>
    <row r="92" spans="1:8">
      <c r="A92" s="114">
        <v>45505</v>
      </c>
      <c r="B92" s="114">
        <v>3181.63</v>
      </c>
      <c r="C92" s="114">
        <v>3012.35</v>
      </c>
      <c r="D92" s="114">
        <f t="shared" si="6"/>
        <v>169.2800000000002</v>
      </c>
      <c r="E92" s="5"/>
      <c r="F92" s="6"/>
    </row>
    <row r="93" spans="1:8">
      <c r="A93" s="114">
        <v>45536</v>
      </c>
      <c r="B93" s="114">
        <v>2927.43</v>
      </c>
      <c r="C93" s="114">
        <v>2753.38</v>
      </c>
      <c r="D93" s="114">
        <f t="shared" si="6"/>
        <v>174.04999999999973</v>
      </c>
      <c r="E93" s="5"/>
      <c r="F93" s="6"/>
    </row>
    <row r="94" spans="1:8">
      <c r="A94" s="114">
        <v>45566</v>
      </c>
      <c r="B94" s="114">
        <v>3004.19</v>
      </c>
      <c r="C94" s="114">
        <v>2826.61</v>
      </c>
      <c r="D94" s="114">
        <f t="shared" si="6"/>
        <v>177.57999999999993</v>
      </c>
      <c r="E94" s="5"/>
      <c r="F94" s="6"/>
    </row>
    <row r="95" spans="1:8">
      <c r="A95" s="114">
        <v>45597</v>
      </c>
      <c r="B95" s="114">
        <v>2827.06</v>
      </c>
      <c r="C95" s="114">
        <v>2659.48</v>
      </c>
      <c r="D95" s="114">
        <f t="shared" si="6"/>
        <v>167.57999999999993</v>
      </c>
      <c r="E95" s="5"/>
      <c r="F95" s="6"/>
    </row>
    <row r="96" spans="1:8">
      <c r="A96" s="114">
        <v>45627</v>
      </c>
      <c r="B96" s="114">
        <v>2952.18</v>
      </c>
      <c r="C96" s="114">
        <v>2800.81</v>
      </c>
      <c r="D96" s="114">
        <f t="shared" si="6"/>
        <v>151.36999999999989</v>
      </c>
      <c r="E96" s="5"/>
      <c r="F96" s="6"/>
    </row>
    <row r="97" spans="1:11">
      <c r="A97" s="114">
        <v>44927</v>
      </c>
      <c r="B97" s="114">
        <v>1878.82</v>
      </c>
      <c r="C97" s="114">
        <v>1773.49</v>
      </c>
      <c r="D97" s="114">
        <f t="shared" si="6"/>
        <v>105.32999999999993</v>
      </c>
      <c r="E97" s="5"/>
      <c r="F97" s="5"/>
    </row>
    <row r="98" spans="1:11">
      <c r="A98" s="114">
        <v>44958</v>
      </c>
      <c r="B98" s="114">
        <v>2129.59</v>
      </c>
      <c r="C98" s="114">
        <v>2010.21</v>
      </c>
      <c r="D98" s="114">
        <f t="shared" si="6"/>
        <v>119.38000000000011</v>
      </c>
      <c r="E98" s="5"/>
      <c r="F98" s="5"/>
    </row>
    <row r="99" spans="1:11">
      <c r="A99" s="114">
        <v>44986</v>
      </c>
      <c r="B99" s="114">
        <v>2336.9299999999998</v>
      </c>
      <c r="C99" s="114">
        <v>2205.9299999999998</v>
      </c>
      <c r="D99" s="114">
        <f t="shared" si="6"/>
        <v>131</v>
      </c>
      <c r="E99" s="5"/>
      <c r="F99" s="5"/>
    </row>
    <row r="100" spans="1:11">
      <c r="A100" s="114">
        <v>45017</v>
      </c>
      <c r="B100" s="114">
        <v>2304</v>
      </c>
      <c r="C100" s="114">
        <v>2174.84</v>
      </c>
      <c r="D100" s="114">
        <f t="shared" si="6"/>
        <v>129.15999999999985</v>
      </c>
      <c r="E100" s="5"/>
      <c r="F100" s="5"/>
    </row>
    <row r="101" spans="1:11">
      <c r="A101" s="114">
        <v>45047</v>
      </c>
      <c r="B101" s="114">
        <v>2400.3200000000002</v>
      </c>
      <c r="C101" s="114">
        <v>2265.7600000000002</v>
      </c>
      <c r="D101" s="114">
        <f t="shared" si="6"/>
        <v>134.55999999999995</v>
      </c>
      <c r="E101" s="5"/>
      <c r="F101" s="5"/>
    </row>
    <row r="102" spans="1:11">
      <c r="A102" s="114">
        <v>45078</v>
      </c>
      <c r="B102" s="114">
        <v>2489.17</v>
      </c>
      <c r="C102" s="114">
        <v>2349.63</v>
      </c>
      <c r="D102" s="114">
        <f t="shared" si="6"/>
        <v>139.53999999999996</v>
      </c>
      <c r="E102" s="5"/>
      <c r="F102" s="5"/>
    </row>
    <row r="103" spans="1:11">
      <c r="A103" s="114">
        <v>45108</v>
      </c>
      <c r="B103" s="114">
        <v>2678.56</v>
      </c>
      <c r="C103" s="114">
        <v>2528.4</v>
      </c>
      <c r="D103" s="114">
        <f t="shared" si="6"/>
        <v>150.15999999999985</v>
      </c>
      <c r="E103" s="5"/>
      <c r="F103" s="5"/>
    </row>
    <row r="104" spans="1:11">
      <c r="A104" s="114">
        <v>45139</v>
      </c>
      <c r="B104" s="114">
        <v>2690.82</v>
      </c>
      <c r="C104" s="114">
        <v>2539.9699999999998</v>
      </c>
      <c r="D104" s="114">
        <f t="shared" si="6"/>
        <v>150.85000000000036</v>
      </c>
      <c r="E104" s="5"/>
      <c r="F104" s="5"/>
    </row>
    <row r="105" spans="1:11">
      <c r="A105" s="114">
        <v>45170</v>
      </c>
      <c r="B105" s="114">
        <v>2586.75</v>
      </c>
      <c r="C105" s="114">
        <v>2441.7399999999998</v>
      </c>
      <c r="D105" s="114">
        <f t="shared" si="6"/>
        <v>145.01000000000022</v>
      </c>
      <c r="E105" s="5"/>
      <c r="F105" s="5"/>
    </row>
    <row r="106" spans="1:11">
      <c r="A106" s="114">
        <v>45200</v>
      </c>
      <c r="B106" s="114">
        <v>2641.33</v>
      </c>
      <c r="C106" s="114">
        <v>2493.25</v>
      </c>
      <c r="D106" s="114">
        <f t="shared" si="6"/>
        <v>148.07999999999993</v>
      </c>
      <c r="E106" s="5"/>
      <c r="F106" s="5"/>
    </row>
    <row r="107" spans="1:11">
      <c r="A107" s="114">
        <v>45231</v>
      </c>
      <c r="B107" s="114">
        <v>2693.82</v>
      </c>
      <c r="C107" s="114">
        <v>2542.81</v>
      </c>
      <c r="D107" s="114">
        <f t="shared" si="6"/>
        <v>151.01000000000022</v>
      </c>
      <c r="E107" s="5"/>
      <c r="F107" s="5"/>
    </row>
    <row r="108" spans="1:11">
      <c r="A108" s="114">
        <v>45261</v>
      </c>
      <c r="B108" s="114">
        <v>2918.53</v>
      </c>
      <c r="C108" s="114">
        <v>2754.92</v>
      </c>
      <c r="D108" s="114">
        <f t="shared" si="6"/>
        <v>163.61000000000013</v>
      </c>
      <c r="E108" s="5"/>
      <c r="F108" s="5"/>
    </row>
    <row r="109" spans="1:11">
      <c r="B109" s="5"/>
      <c r="D109" s="5"/>
      <c r="E109" s="5"/>
      <c r="F109" s="5"/>
    </row>
    <row r="110" spans="1:11">
      <c r="A110" s="114"/>
      <c r="B110" s="5"/>
      <c r="C110" s="114"/>
      <c r="D110" s="5"/>
      <c r="E110" s="5"/>
      <c r="F110" s="5"/>
      <c r="G110" s="6"/>
      <c r="H110" s="114"/>
      <c r="I110" s="6"/>
      <c r="J110" s="114"/>
      <c r="K110" s="114"/>
    </row>
    <row r="111" spans="1:11">
      <c r="B111" s="5"/>
      <c r="D111" s="5"/>
      <c r="E111" s="5"/>
      <c r="F111" s="5"/>
    </row>
    <row r="112" spans="1:11">
      <c r="A112" s="7" t="s">
        <v>683</v>
      </c>
      <c r="B112" s="8" t="s">
        <v>712</v>
      </c>
      <c r="C112" s="8" t="s">
        <v>713</v>
      </c>
      <c r="D112" s="8" t="s">
        <v>714</v>
      </c>
      <c r="E112" s="8" t="s">
        <v>715</v>
      </c>
      <c r="F112" s="8" t="s">
        <v>698</v>
      </c>
      <c r="G112" s="1" t="s">
        <v>699</v>
      </c>
      <c r="H112" s="1" t="s">
        <v>700</v>
      </c>
      <c r="I112" s="1" t="s">
        <v>44</v>
      </c>
      <c r="J112" s="1" t="s">
        <v>716</v>
      </c>
    </row>
    <row r="113" spans="1:9">
      <c r="A113" s="114">
        <v>45292</v>
      </c>
      <c r="B113" s="114">
        <v>87744.677800000005</v>
      </c>
      <c r="C113" s="114">
        <v>30250.06</v>
      </c>
      <c r="D113" s="114">
        <v>8693.27</v>
      </c>
      <c r="E113" s="114">
        <v>3372.3</v>
      </c>
      <c r="F113" s="114">
        <f t="shared" ref="F113:F124" si="7">SUM(B113:E113)</f>
        <v>130060.30780000001</v>
      </c>
      <c r="G113" s="6">
        <f t="shared" ref="G113:G123" si="8">F113/F126-1</f>
        <v>0.21523940960464172</v>
      </c>
      <c r="H113" s="6"/>
    </row>
    <row r="114" spans="1:9">
      <c r="A114" s="114">
        <v>45323</v>
      </c>
      <c r="B114" s="114">
        <v>102004.966084</v>
      </c>
      <c r="C114" s="114">
        <v>26225.89</v>
      </c>
      <c r="D114" s="114">
        <v>7799.61</v>
      </c>
      <c r="E114" s="114">
        <v>2275.0700000000002</v>
      </c>
      <c r="F114" s="114">
        <f t="shared" si="7"/>
        <v>138305.53608399999</v>
      </c>
      <c r="G114" s="6">
        <f t="shared" si="8"/>
        <v>5.5736460623756034E-2</v>
      </c>
      <c r="H114" s="6"/>
    </row>
    <row r="115" spans="1:9">
      <c r="A115" s="114">
        <v>45352</v>
      </c>
      <c r="B115" s="114">
        <v>101027.5092</v>
      </c>
      <c r="C115" s="114">
        <v>28797.58</v>
      </c>
      <c r="D115" s="114">
        <v>7090.09</v>
      </c>
      <c r="E115" s="114">
        <v>2763.22</v>
      </c>
      <c r="F115" s="114">
        <f t="shared" si="7"/>
        <v>139678.39920000001</v>
      </c>
      <c r="G115" s="6">
        <f t="shared" si="8"/>
        <v>1.7367494380411408E-3</v>
      </c>
      <c r="H115" s="6"/>
    </row>
    <row r="116" spans="1:9">
      <c r="A116" s="114">
        <v>45383</v>
      </c>
      <c r="B116" s="114">
        <v>113662.2452</v>
      </c>
      <c r="C116" s="114">
        <v>30134.55</v>
      </c>
      <c r="D116" s="114">
        <v>7176.1000000000104</v>
      </c>
      <c r="E116" s="114">
        <v>3062.38</v>
      </c>
      <c r="F116" s="114">
        <f t="shared" si="7"/>
        <v>154035.2752</v>
      </c>
      <c r="G116" s="6">
        <f t="shared" si="8"/>
        <v>5.081922132177441E-2</v>
      </c>
      <c r="H116" s="6"/>
    </row>
    <row r="117" spans="1:9">
      <c r="A117" s="114">
        <v>45413</v>
      </c>
      <c r="B117" s="114">
        <v>112806.816812</v>
      </c>
      <c r="C117" s="114">
        <v>29937.9</v>
      </c>
      <c r="D117" s="114">
        <v>7075.78999999999</v>
      </c>
      <c r="E117" s="114">
        <v>3100.35</v>
      </c>
      <c r="F117" s="114">
        <f t="shared" si="7"/>
        <v>152920.85681199998</v>
      </c>
      <c r="G117" s="6">
        <f t="shared" si="8"/>
        <v>5.8534834145220538E-2</v>
      </c>
      <c r="H117" s="6"/>
    </row>
    <row r="118" spans="1:9">
      <c r="A118" s="114">
        <v>45444</v>
      </c>
      <c r="B118" s="114">
        <v>102798.5776</v>
      </c>
      <c r="C118" s="114">
        <v>28485.37</v>
      </c>
      <c r="D118" s="114">
        <v>6966.54</v>
      </c>
      <c r="E118" s="114">
        <v>3400.68</v>
      </c>
      <c r="F118" s="114">
        <f t="shared" si="7"/>
        <v>141651.16760000002</v>
      </c>
      <c r="G118" s="6">
        <f t="shared" si="8"/>
        <v>1.0398101259846637E-2</v>
      </c>
      <c r="H118" s="6"/>
    </row>
    <row r="119" spans="1:9">
      <c r="A119" s="114">
        <v>45474</v>
      </c>
      <c r="B119" s="114">
        <v>108743.609524</v>
      </c>
      <c r="C119" s="114">
        <v>27914.41</v>
      </c>
      <c r="D119" s="114">
        <v>7615.3</v>
      </c>
      <c r="E119" s="114">
        <v>3462.17</v>
      </c>
      <c r="F119" s="114">
        <f t="shared" si="7"/>
        <v>147735.489524</v>
      </c>
      <c r="G119" s="6">
        <f t="shared" si="8"/>
        <v>-5.3228660394250227E-2</v>
      </c>
      <c r="H119" s="6"/>
    </row>
    <row r="120" spans="1:9">
      <c r="A120" s="114">
        <v>45505</v>
      </c>
      <c r="B120" s="114">
        <v>111021.87836</v>
      </c>
      <c r="C120" s="114">
        <v>26899.32</v>
      </c>
      <c r="D120" s="114">
        <v>7258.4</v>
      </c>
      <c r="E120" s="114">
        <v>3424.53</v>
      </c>
      <c r="F120" s="114">
        <f t="shared" si="7"/>
        <v>148604.12836</v>
      </c>
      <c r="G120" s="6">
        <f t="shared" si="8"/>
        <v>5.8193647298054874E-3</v>
      </c>
      <c r="H120" s="6"/>
    </row>
    <row r="121" spans="1:9">
      <c r="A121" s="114">
        <v>45536</v>
      </c>
      <c r="B121" s="114">
        <v>105538.55308</v>
      </c>
      <c r="C121" s="114">
        <v>28864.94</v>
      </c>
      <c r="D121" s="114">
        <v>7126.8</v>
      </c>
      <c r="E121" s="114">
        <v>3218.97</v>
      </c>
      <c r="F121" s="114">
        <f t="shared" si="7"/>
        <v>144749.26307999998</v>
      </c>
      <c r="G121" s="6">
        <f t="shared" si="8"/>
        <v>2.7007011886870824E-2</v>
      </c>
      <c r="H121" s="6"/>
    </row>
    <row r="122" spans="1:9">
      <c r="A122" s="114">
        <v>45566</v>
      </c>
      <c r="B122" s="114">
        <v>124177.23532399999</v>
      </c>
      <c r="C122" s="114">
        <v>29605.06</v>
      </c>
      <c r="D122" s="114">
        <v>7409.42</v>
      </c>
      <c r="E122" s="114">
        <v>3327.63</v>
      </c>
      <c r="F122" s="114">
        <f t="shared" si="7"/>
        <v>164519.34532400002</v>
      </c>
      <c r="G122" s="6">
        <f t="shared" si="8"/>
        <v>9.3655069348470787E-2</v>
      </c>
      <c r="H122" s="6"/>
    </row>
    <row r="123" spans="1:9">
      <c r="A123" s="114">
        <v>45597</v>
      </c>
      <c r="B123" s="114">
        <v>113313.788092</v>
      </c>
      <c r="C123" s="114">
        <v>29100.99</v>
      </c>
      <c r="D123" s="114">
        <v>7078.47</v>
      </c>
      <c r="E123" s="114">
        <v>3137.06</v>
      </c>
      <c r="F123" s="114">
        <f t="shared" si="7"/>
        <v>152630.30809199999</v>
      </c>
      <c r="G123" s="6">
        <f t="shared" si="8"/>
        <v>6.343556469078826E-2</v>
      </c>
      <c r="H123" s="6"/>
    </row>
    <row r="124" spans="1:9">
      <c r="A124" s="114">
        <v>45627</v>
      </c>
      <c r="B124" s="114">
        <v>95232.324708</v>
      </c>
      <c r="C124" s="114">
        <v>29229.51</v>
      </c>
      <c r="D124" s="114">
        <v>7028.36</v>
      </c>
      <c r="E124" s="114">
        <v>3146.29</v>
      </c>
      <c r="F124" s="114">
        <f t="shared" si="7"/>
        <v>134636.484708</v>
      </c>
      <c r="G124" s="6"/>
      <c r="H124" s="6"/>
    </row>
    <row r="125" spans="1:9">
      <c r="A125" s="7" t="s">
        <v>698</v>
      </c>
      <c r="B125" s="573">
        <f>SUM(B113:B124)</f>
        <v>1278072.1817839998</v>
      </c>
      <c r="C125" s="573">
        <f>SUM(C113:C124)</f>
        <v>345445.58</v>
      </c>
      <c r="D125" s="573">
        <f>SUM(D113:D124)</f>
        <v>88318.150000000009</v>
      </c>
      <c r="E125" s="573">
        <f>SUM(E113:E124)</f>
        <v>37690.65</v>
      </c>
      <c r="F125" s="5" t="s">
        <v>703</v>
      </c>
      <c r="G125" s="6"/>
      <c r="H125" s="573">
        <f>SUM(B125:E125)</f>
        <v>1749526.5617839997</v>
      </c>
      <c r="I125" s="6">
        <f>H125/H138-1</f>
        <v>4.2434629580726968E-2</v>
      </c>
    </row>
    <row r="126" spans="1:9">
      <c r="A126" s="114">
        <v>44927</v>
      </c>
      <c r="B126" s="114">
        <v>76232.922200000001</v>
      </c>
      <c r="C126" s="114">
        <v>20374.14</v>
      </c>
      <c r="D126" s="114">
        <v>8287.3799999999992</v>
      </c>
      <c r="E126" s="114">
        <v>2129.9899999999998</v>
      </c>
      <c r="F126" s="114">
        <f t="shared" ref="F126:F137" si="9">SUM(B126:E126)</f>
        <v>107024.43220000001</v>
      </c>
      <c r="G126" s="6"/>
      <c r="H126" s="5"/>
    </row>
    <row r="127" spans="1:9">
      <c r="A127" s="114">
        <v>44958</v>
      </c>
      <c r="B127" s="114">
        <v>92722.745412599994</v>
      </c>
      <c r="C127" s="114">
        <v>27813.06</v>
      </c>
      <c r="D127" s="114">
        <v>8186</v>
      </c>
      <c r="E127" s="114">
        <v>2282.04</v>
      </c>
      <c r="F127" s="114">
        <f t="shared" si="9"/>
        <v>131003.84541259999</v>
      </c>
      <c r="G127" s="6"/>
      <c r="H127" s="5"/>
    </row>
    <row r="128" spans="1:9">
      <c r="A128" s="114">
        <v>44986</v>
      </c>
      <c r="B128" s="114">
        <v>100787.5334</v>
      </c>
      <c r="C128" s="114">
        <v>28533.89</v>
      </c>
      <c r="D128" s="114">
        <v>7772.28</v>
      </c>
      <c r="E128" s="114">
        <v>2342.5300000000002</v>
      </c>
      <c r="F128" s="114">
        <f t="shared" si="9"/>
        <v>139436.2334</v>
      </c>
      <c r="G128" s="6"/>
      <c r="H128" s="5"/>
      <c r="I128" s="6"/>
    </row>
    <row r="129" spans="1:9">
      <c r="A129" s="114">
        <v>45017</v>
      </c>
      <c r="B129" s="114">
        <v>105145.2942</v>
      </c>
      <c r="C129" s="114">
        <v>30809.55</v>
      </c>
      <c r="D129" s="114">
        <v>8167.55</v>
      </c>
      <c r="E129" s="114">
        <v>2463.5</v>
      </c>
      <c r="F129" s="114">
        <f t="shared" si="9"/>
        <v>146585.89419999998</v>
      </c>
      <c r="G129" s="6"/>
      <c r="H129" s="5"/>
      <c r="I129" s="6"/>
    </row>
    <row r="130" spans="1:9">
      <c r="A130" s="114">
        <v>45047</v>
      </c>
      <c r="B130" s="114">
        <v>103234.7729</v>
      </c>
      <c r="C130" s="114">
        <v>30397.19</v>
      </c>
      <c r="D130" s="114">
        <v>8266.18</v>
      </c>
      <c r="E130" s="114">
        <v>2566.5</v>
      </c>
      <c r="F130" s="114">
        <f t="shared" si="9"/>
        <v>144464.64289999998</v>
      </c>
      <c r="G130" s="6"/>
      <c r="H130" s="5"/>
    </row>
    <row r="131" spans="1:9">
      <c r="A131" s="114">
        <v>45078</v>
      </c>
      <c r="B131" s="114">
        <v>100150.4022</v>
      </c>
      <c r="C131" s="114">
        <v>29368.57</v>
      </c>
      <c r="D131" s="114">
        <v>8012.96</v>
      </c>
      <c r="E131" s="114">
        <v>2661.49</v>
      </c>
      <c r="F131" s="114">
        <f t="shared" si="9"/>
        <v>140193.42219999997</v>
      </c>
      <c r="G131" s="6"/>
      <c r="H131" s="5"/>
    </row>
    <row r="132" spans="1:9">
      <c r="A132" s="114">
        <v>45108</v>
      </c>
      <c r="B132" s="114">
        <v>116553.7522</v>
      </c>
      <c r="C132" s="114">
        <v>28407.66</v>
      </c>
      <c r="D132" s="114">
        <v>8215.94</v>
      </c>
      <c r="E132" s="114">
        <v>2864.01</v>
      </c>
      <c r="F132" s="114">
        <f t="shared" si="9"/>
        <v>156041.3622</v>
      </c>
      <c r="G132" s="6"/>
      <c r="H132" s="5"/>
    </row>
    <row r="133" spans="1:9">
      <c r="A133" s="114">
        <v>45139</v>
      </c>
      <c r="B133" s="114">
        <v>108644.3901</v>
      </c>
      <c r="C133" s="114">
        <v>28011.06</v>
      </c>
      <c r="D133" s="114">
        <v>8211.76</v>
      </c>
      <c r="E133" s="114">
        <v>2877.14</v>
      </c>
      <c r="F133" s="114">
        <f t="shared" si="9"/>
        <v>147744.35010000004</v>
      </c>
      <c r="G133" s="6"/>
      <c r="H133" s="5"/>
    </row>
    <row r="134" spans="1:9">
      <c r="A134" s="114">
        <v>45170</v>
      </c>
      <c r="B134" s="114">
        <v>101615.2487</v>
      </c>
      <c r="C134" s="114">
        <v>28580.74</v>
      </c>
      <c r="D134" s="114">
        <v>7981.01</v>
      </c>
      <c r="E134" s="114">
        <v>2765.82</v>
      </c>
      <c r="F134" s="114">
        <f t="shared" si="9"/>
        <v>140942.8187</v>
      </c>
      <c r="G134" s="6"/>
      <c r="H134" s="5"/>
    </row>
    <row r="135" spans="1:9">
      <c r="A135" s="114">
        <v>45200</v>
      </c>
      <c r="B135" s="114">
        <v>108275.6336</v>
      </c>
      <c r="C135" s="114">
        <v>31085.21</v>
      </c>
      <c r="D135" s="114">
        <v>8245.66</v>
      </c>
      <c r="E135" s="114">
        <v>2824.24</v>
      </c>
      <c r="F135" s="114">
        <f t="shared" si="9"/>
        <v>150430.74359999999</v>
      </c>
      <c r="G135" s="6"/>
      <c r="H135" s="5"/>
    </row>
    <row r="136" spans="1:9">
      <c r="A136" s="114">
        <v>45231</v>
      </c>
      <c r="B136" s="114">
        <v>100799.5258</v>
      </c>
      <c r="C136" s="114">
        <v>31998.54</v>
      </c>
      <c r="D136" s="114">
        <v>7847.31</v>
      </c>
      <c r="E136" s="114">
        <v>2880.3</v>
      </c>
      <c r="F136" s="114">
        <f t="shared" si="9"/>
        <v>143525.6758</v>
      </c>
      <c r="G136" s="6"/>
      <c r="H136" s="5"/>
    </row>
    <row r="137" spans="1:9">
      <c r="A137" s="114">
        <v>45261</v>
      </c>
      <c r="B137" s="114">
        <v>87076.655299999999</v>
      </c>
      <c r="C137" s="114">
        <v>32734.44</v>
      </c>
      <c r="D137" s="114">
        <v>7983.0799999999899</v>
      </c>
      <c r="E137" s="114">
        <v>3120.58</v>
      </c>
      <c r="F137" s="114">
        <f t="shared" si="9"/>
        <v>130914.75529999999</v>
      </c>
      <c r="G137" s="6"/>
      <c r="H137" s="5"/>
    </row>
    <row r="138" spans="1:9">
      <c r="A138" s="7" t="s">
        <v>698</v>
      </c>
      <c r="B138" s="573">
        <f>SUM(B126:B137)</f>
        <v>1201238.8760125998</v>
      </c>
      <c r="C138" s="573">
        <f>SUM(C126:C137)</f>
        <v>348114.05</v>
      </c>
      <c r="D138" s="573">
        <f>SUM(D126:D137)</f>
        <v>97177.109999999986</v>
      </c>
      <c r="E138" s="573">
        <f>SUM(E126:E137)</f>
        <v>31778.139999999992</v>
      </c>
      <c r="F138" s="5" t="s">
        <v>703</v>
      </c>
      <c r="G138" s="595"/>
      <c r="H138" s="573">
        <f>SUM(B138:E138)</f>
        <v>1678308.1760125996</v>
      </c>
    </row>
    <row r="139" spans="1:9">
      <c r="B139" s="6"/>
      <c r="D139" s="5"/>
      <c r="E139" s="5"/>
      <c r="F139" s="5"/>
      <c r="G139" s="6"/>
      <c r="H139" s="5"/>
    </row>
    <row r="140" spans="1:9">
      <c r="B140" s="5"/>
      <c r="D140" s="5"/>
      <c r="E140" s="5"/>
      <c r="F140" s="5"/>
    </row>
    <row r="141" spans="1:9">
      <c r="A141" s="9" t="s">
        <v>704</v>
      </c>
      <c r="B141" s="5" t="s">
        <v>705</v>
      </c>
      <c r="C141" s="5" t="s">
        <v>706</v>
      </c>
      <c r="D141" s="5" t="s">
        <v>707</v>
      </c>
      <c r="E141" s="5" t="s">
        <v>716</v>
      </c>
      <c r="F141" s="5"/>
    </row>
    <row r="142" spans="1:9">
      <c r="A142" s="114">
        <v>45292</v>
      </c>
      <c r="B142" s="114">
        <v>108793.05</v>
      </c>
      <c r="C142" s="114">
        <v>78542.990000000005</v>
      </c>
      <c r="D142" s="114">
        <f t="shared" ref="D142:D165" si="10">B142-C142</f>
        <v>30250.059999999998</v>
      </c>
      <c r="E142" s="5"/>
      <c r="F142" s="6">
        <f t="shared" ref="F142:F153" si="11">D142/D154-1</f>
        <v>0.48472818975426679</v>
      </c>
    </row>
    <row r="143" spans="1:9">
      <c r="A143" s="114">
        <v>45323</v>
      </c>
      <c r="B143" s="114">
        <v>87498.37</v>
      </c>
      <c r="C143" s="114">
        <v>61272.480000000003</v>
      </c>
      <c r="D143" s="114">
        <f t="shared" si="10"/>
        <v>26225.889999999992</v>
      </c>
      <c r="E143" s="5"/>
      <c r="F143" s="6">
        <f t="shared" si="11"/>
        <v>-5.7065637509861156E-2</v>
      </c>
    </row>
    <row r="144" spans="1:9">
      <c r="A144" s="114">
        <v>45352</v>
      </c>
      <c r="B144" s="114">
        <v>106577.9</v>
      </c>
      <c r="C144" s="114">
        <v>77780.320000000007</v>
      </c>
      <c r="D144" s="114">
        <f t="shared" si="10"/>
        <v>28797.579999999987</v>
      </c>
      <c r="E144" s="5"/>
      <c r="F144" s="6">
        <f t="shared" si="11"/>
        <v>9.24129167106158E-3</v>
      </c>
    </row>
    <row r="145" spans="1:6">
      <c r="A145" s="114">
        <v>45383</v>
      </c>
      <c r="B145" s="114">
        <v>108359.17</v>
      </c>
      <c r="C145" s="114">
        <v>78224.62</v>
      </c>
      <c r="D145" s="114">
        <f t="shared" si="10"/>
        <v>30134.550000000003</v>
      </c>
      <c r="E145" s="5"/>
      <c r="F145" s="6">
        <f t="shared" si="11"/>
        <v>-2.1908791267642669E-2</v>
      </c>
    </row>
    <row r="146" spans="1:6">
      <c r="A146" s="114">
        <v>45413</v>
      </c>
      <c r="B146" s="114">
        <v>106563.69</v>
      </c>
      <c r="C146" s="114">
        <v>76625.789999999994</v>
      </c>
      <c r="D146" s="114">
        <f t="shared" si="10"/>
        <v>29937.900000000009</v>
      </c>
      <c r="E146" s="5"/>
      <c r="F146" s="6">
        <f t="shared" si="11"/>
        <v>-1.5109620330036821E-2</v>
      </c>
    </row>
    <row r="147" spans="1:6">
      <c r="A147" s="114">
        <v>45444</v>
      </c>
      <c r="B147" s="114">
        <v>102073.07</v>
      </c>
      <c r="C147" s="114">
        <v>73587.7</v>
      </c>
      <c r="D147" s="114">
        <f t="shared" si="10"/>
        <v>28485.37000000001</v>
      </c>
      <c r="E147" s="5"/>
      <c r="F147" s="6">
        <f t="shared" si="11"/>
        <v>-3.0072965758972892E-2</v>
      </c>
    </row>
    <row r="148" spans="1:6">
      <c r="A148" s="114">
        <v>45474</v>
      </c>
      <c r="B148" s="114">
        <v>97418.42</v>
      </c>
      <c r="C148" s="114">
        <v>69504.009999999995</v>
      </c>
      <c r="D148" s="114">
        <f t="shared" si="10"/>
        <v>27914.410000000003</v>
      </c>
      <c r="E148" s="5"/>
      <c r="F148" s="6">
        <f t="shared" si="11"/>
        <v>-1.7363274553412689E-2</v>
      </c>
    </row>
    <row r="149" spans="1:6">
      <c r="A149" s="114">
        <v>45505</v>
      </c>
      <c r="B149" s="114">
        <v>92655.23</v>
      </c>
      <c r="C149" s="114">
        <v>65755.91</v>
      </c>
      <c r="D149" s="114">
        <f t="shared" si="10"/>
        <v>26899.319999999992</v>
      </c>
      <c r="E149" s="5"/>
      <c r="F149" s="6">
        <f t="shared" si="11"/>
        <v>-3.9689322717527231E-2</v>
      </c>
    </row>
    <row r="150" spans="1:6">
      <c r="A150" s="114">
        <v>45536</v>
      </c>
      <c r="B150" s="114">
        <v>100079.86</v>
      </c>
      <c r="C150" s="114">
        <v>71214.92</v>
      </c>
      <c r="D150" s="114">
        <f t="shared" si="10"/>
        <v>28864.940000000002</v>
      </c>
      <c r="E150" s="5"/>
      <c r="F150" s="6">
        <f t="shared" si="11"/>
        <v>9.9437593288347337E-3</v>
      </c>
    </row>
    <row r="151" spans="1:6">
      <c r="A151" s="114">
        <v>45566</v>
      </c>
      <c r="B151" s="114">
        <v>104666.76</v>
      </c>
      <c r="C151" s="114">
        <v>75061.7</v>
      </c>
      <c r="D151" s="114">
        <f t="shared" si="10"/>
        <v>29605.059999999998</v>
      </c>
      <c r="E151" s="5"/>
      <c r="F151" s="6">
        <f t="shared" si="11"/>
        <v>-4.7615891930599563E-2</v>
      </c>
    </row>
    <row r="152" spans="1:6">
      <c r="A152" s="114">
        <v>45597</v>
      </c>
      <c r="B152" s="114">
        <v>105620.35</v>
      </c>
      <c r="C152" s="114">
        <v>76519.360000000001</v>
      </c>
      <c r="D152" s="114">
        <f t="shared" si="10"/>
        <v>29100.990000000005</v>
      </c>
      <c r="E152" s="5"/>
      <c r="F152" s="6">
        <f t="shared" si="11"/>
        <v>-9.0552568960958535E-2</v>
      </c>
    </row>
    <row r="153" spans="1:6">
      <c r="A153" s="114">
        <v>45627</v>
      </c>
      <c r="B153" s="114">
        <v>111056.48</v>
      </c>
      <c r="C153" s="114">
        <v>81826.97</v>
      </c>
      <c r="D153" s="114">
        <f t="shared" si="10"/>
        <v>29229.509999999995</v>
      </c>
      <c r="E153" s="5"/>
      <c r="F153" s="6">
        <f t="shared" si="11"/>
        <v>-0.10707163464534586</v>
      </c>
    </row>
    <row r="154" spans="1:6">
      <c r="A154" s="114">
        <v>44927</v>
      </c>
      <c r="B154" s="114">
        <v>72739.22</v>
      </c>
      <c r="C154" s="114">
        <v>52365.08</v>
      </c>
      <c r="D154" s="114">
        <f t="shared" si="10"/>
        <v>20374.14</v>
      </c>
      <c r="E154" s="5"/>
      <c r="F154" s="5"/>
    </row>
    <row r="155" spans="1:6">
      <c r="A155" s="114">
        <v>44958</v>
      </c>
      <c r="B155" s="114">
        <v>94848.1</v>
      </c>
      <c r="C155" s="114">
        <v>67035.039999999994</v>
      </c>
      <c r="D155" s="114">
        <f t="shared" si="10"/>
        <v>27813.060000000012</v>
      </c>
      <c r="E155" s="5"/>
      <c r="F155" s="5"/>
    </row>
    <row r="156" spans="1:6">
      <c r="A156" s="114">
        <v>44986</v>
      </c>
      <c r="B156" s="114">
        <v>104224.74</v>
      </c>
      <c r="C156" s="114">
        <v>75690.850000000006</v>
      </c>
      <c r="D156" s="114">
        <f t="shared" si="10"/>
        <v>28533.89</v>
      </c>
      <c r="E156" s="5"/>
      <c r="F156" s="5"/>
    </row>
    <row r="157" spans="1:6">
      <c r="A157" s="114">
        <v>45017</v>
      </c>
      <c r="B157" s="114">
        <v>109070.24</v>
      </c>
      <c r="C157" s="114">
        <v>78260.69</v>
      </c>
      <c r="D157" s="114">
        <f t="shared" si="10"/>
        <v>30809.550000000003</v>
      </c>
      <c r="E157" s="5"/>
      <c r="F157" s="5"/>
    </row>
    <row r="158" spans="1:6">
      <c r="A158" s="114">
        <v>45047</v>
      </c>
      <c r="B158" s="114">
        <v>107610.32</v>
      </c>
      <c r="C158" s="114">
        <v>77213.13</v>
      </c>
      <c r="D158" s="114">
        <f t="shared" si="10"/>
        <v>30397.190000000002</v>
      </c>
      <c r="E158" s="5"/>
      <c r="F158" s="5"/>
    </row>
    <row r="159" spans="1:6">
      <c r="A159" s="114">
        <v>45078</v>
      </c>
      <c r="B159" s="114">
        <v>103968.86</v>
      </c>
      <c r="C159" s="114">
        <v>74600.289999999994</v>
      </c>
      <c r="D159" s="114">
        <f t="shared" si="10"/>
        <v>29368.570000000007</v>
      </c>
      <c r="E159" s="5"/>
      <c r="F159" s="5"/>
    </row>
    <row r="160" spans="1:6">
      <c r="A160" s="114">
        <v>45108</v>
      </c>
      <c r="B160" s="114">
        <v>100114.99</v>
      </c>
      <c r="C160" s="114">
        <v>71707.33</v>
      </c>
      <c r="D160" s="114">
        <f t="shared" si="10"/>
        <v>28407.660000000003</v>
      </c>
      <c r="E160" s="5"/>
      <c r="F160" s="5"/>
    </row>
    <row r="161" spans="1:6">
      <c r="A161" s="114">
        <v>45139</v>
      </c>
      <c r="B161" s="114">
        <v>98111.32</v>
      </c>
      <c r="C161" s="114">
        <v>70100.259999999995</v>
      </c>
      <c r="D161" s="114">
        <f t="shared" si="10"/>
        <v>28011.060000000012</v>
      </c>
      <c r="E161" s="5"/>
      <c r="F161" s="5"/>
    </row>
    <row r="162" spans="1:6">
      <c r="A162" s="114">
        <v>45170</v>
      </c>
      <c r="B162" s="114">
        <v>100095.11</v>
      </c>
      <c r="C162" s="114">
        <v>71514.37</v>
      </c>
      <c r="D162" s="114">
        <f t="shared" si="10"/>
        <v>28580.740000000005</v>
      </c>
      <c r="E162" s="5"/>
      <c r="F162" s="5"/>
    </row>
    <row r="163" spans="1:6">
      <c r="A163" s="114">
        <v>45200</v>
      </c>
      <c r="B163" s="114">
        <v>111006.03</v>
      </c>
      <c r="C163" s="114">
        <v>79920.820000000007</v>
      </c>
      <c r="D163" s="114">
        <f t="shared" si="10"/>
        <v>31085.209999999992</v>
      </c>
      <c r="E163" s="5"/>
      <c r="F163" s="5"/>
    </row>
    <row r="164" spans="1:6">
      <c r="A164" s="114">
        <v>45231</v>
      </c>
      <c r="B164" s="114">
        <v>114280.89</v>
      </c>
      <c r="C164" s="114">
        <v>82282.350000000006</v>
      </c>
      <c r="D164" s="114">
        <f t="shared" si="10"/>
        <v>31998.539999999994</v>
      </c>
      <c r="E164" s="5"/>
      <c r="F164" s="5"/>
    </row>
    <row r="165" spans="1:6">
      <c r="A165" s="114">
        <v>45261</v>
      </c>
      <c r="B165" s="114">
        <v>116051.76</v>
      </c>
      <c r="C165" s="114">
        <v>83317.320000000007</v>
      </c>
      <c r="D165" s="114">
        <f t="shared" si="10"/>
        <v>32734.439999999988</v>
      </c>
      <c r="E165" s="5"/>
      <c r="F165" s="5"/>
    </row>
    <row r="166" spans="1:6">
      <c r="A166" s="114"/>
      <c r="B166" s="5"/>
      <c r="D166" s="5"/>
      <c r="E166" s="5"/>
      <c r="F166" s="5"/>
    </row>
    <row r="167" spans="1:6">
      <c r="A167" s="7" t="s">
        <v>708</v>
      </c>
      <c r="B167" s="5" t="s">
        <v>709</v>
      </c>
      <c r="C167" s="5" t="s">
        <v>706</v>
      </c>
      <c r="D167" s="5" t="s">
        <v>707</v>
      </c>
      <c r="E167" s="5" t="s">
        <v>716</v>
      </c>
      <c r="F167" s="5"/>
    </row>
    <row r="168" spans="1:6">
      <c r="A168" s="114">
        <v>45292</v>
      </c>
      <c r="B168" s="114">
        <v>45485.38</v>
      </c>
      <c r="C168" s="114">
        <v>36792.11</v>
      </c>
      <c r="D168" s="114">
        <f t="shared" ref="D168:D191" si="12">B168-C168</f>
        <v>8693.2699999999968</v>
      </c>
      <c r="E168" s="5"/>
      <c r="F168" s="6">
        <f t="shared" ref="F168:F179" si="13">D168/D180-1</f>
        <v>4.8976878096575804E-2</v>
      </c>
    </row>
    <row r="169" spans="1:6">
      <c r="A169" s="114">
        <v>45323</v>
      </c>
      <c r="B169" s="114">
        <v>43209.46</v>
      </c>
      <c r="C169" s="114">
        <v>35409.85</v>
      </c>
      <c r="D169" s="114">
        <f t="shared" si="12"/>
        <v>7799.6100000000006</v>
      </c>
      <c r="E169" s="5"/>
      <c r="F169" s="6">
        <f t="shared" si="13"/>
        <v>-4.7201319325677948E-2</v>
      </c>
    </row>
    <row r="170" spans="1:6">
      <c r="A170" s="114">
        <v>45352</v>
      </c>
      <c r="B170" s="114">
        <v>42068.85</v>
      </c>
      <c r="C170" s="114">
        <v>34978.76</v>
      </c>
      <c r="D170" s="114">
        <f t="shared" si="12"/>
        <v>7090.0899999999965</v>
      </c>
      <c r="E170" s="5"/>
      <c r="F170" s="6">
        <f t="shared" si="13"/>
        <v>-8.7772185253233603E-2</v>
      </c>
    </row>
    <row r="171" spans="1:6">
      <c r="A171" s="114">
        <v>45383</v>
      </c>
      <c r="B171" s="114">
        <v>41723.300000000003</v>
      </c>
      <c r="C171" s="114">
        <v>34547.199999999997</v>
      </c>
      <c r="D171" s="114">
        <f t="shared" si="12"/>
        <v>7176.1000000000058</v>
      </c>
      <c r="E171" s="5"/>
      <c r="F171" s="6">
        <f t="shared" si="13"/>
        <v>-0.12138891099534088</v>
      </c>
    </row>
    <row r="172" spans="1:6">
      <c r="A172" s="114">
        <v>45413</v>
      </c>
      <c r="B172" s="114">
        <v>41000.339999999997</v>
      </c>
      <c r="C172" s="114">
        <v>33924.550000000003</v>
      </c>
      <c r="D172" s="114">
        <f t="shared" si="12"/>
        <v>7075.7899999999936</v>
      </c>
      <c r="E172" s="5"/>
      <c r="F172" s="6">
        <f t="shared" si="13"/>
        <v>-0.14400726816982046</v>
      </c>
    </row>
    <row r="173" spans="1:6">
      <c r="A173" s="114">
        <v>45444</v>
      </c>
      <c r="B173" s="114">
        <v>40151.11</v>
      </c>
      <c r="C173" s="114">
        <v>33184.57</v>
      </c>
      <c r="D173" s="114">
        <f t="shared" si="12"/>
        <v>6966.5400000000009</v>
      </c>
      <c r="E173" s="5"/>
      <c r="F173" s="6">
        <f t="shared" si="13"/>
        <v>-0.13059094267286975</v>
      </c>
    </row>
    <row r="174" spans="1:6">
      <c r="A174" s="114">
        <v>45474</v>
      </c>
      <c r="B174" s="114">
        <v>41168.11</v>
      </c>
      <c r="C174" s="114">
        <v>33552.81</v>
      </c>
      <c r="D174" s="114">
        <f t="shared" si="12"/>
        <v>7615.3000000000029</v>
      </c>
      <c r="E174" s="5"/>
      <c r="F174" s="6">
        <f t="shared" si="13"/>
        <v>-7.3106668257070906E-2</v>
      </c>
    </row>
    <row r="175" spans="1:6">
      <c r="A175" s="114">
        <v>45505</v>
      </c>
      <c r="B175" s="114">
        <v>40168.410000000003</v>
      </c>
      <c r="C175" s="114">
        <v>32910.01</v>
      </c>
      <c r="D175" s="114">
        <f t="shared" si="12"/>
        <v>7258.4000000000015</v>
      </c>
      <c r="E175" s="5"/>
      <c r="F175" s="6">
        <f t="shared" si="13"/>
        <v>-0.11609691466871908</v>
      </c>
    </row>
    <row r="176" spans="1:6">
      <c r="A176" s="114">
        <v>45536</v>
      </c>
      <c r="B176" s="114">
        <v>38613.18</v>
      </c>
      <c r="C176" s="114">
        <v>31486.38</v>
      </c>
      <c r="D176" s="114">
        <f t="shared" si="12"/>
        <v>7126.7999999999993</v>
      </c>
      <c r="E176" s="5"/>
      <c r="F176" s="6">
        <f t="shared" si="13"/>
        <v>-0.107030313205973</v>
      </c>
    </row>
    <row r="177" spans="1:6">
      <c r="A177" s="114">
        <v>45566</v>
      </c>
      <c r="B177" s="114">
        <v>40040.879999999997</v>
      </c>
      <c r="C177" s="114">
        <v>32631.46</v>
      </c>
      <c r="D177" s="114">
        <f t="shared" si="12"/>
        <v>7409.4199999999983</v>
      </c>
      <c r="E177" s="5"/>
      <c r="F177" s="6">
        <f t="shared" si="13"/>
        <v>-0.10141577508653021</v>
      </c>
    </row>
    <row r="178" spans="1:6">
      <c r="A178" s="114">
        <v>45597</v>
      </c>
      <c r="B178" s="114">
        <v>38199.910000000003</v>
      </c>
      <c r="C178" s="114">
        <v>31121.439999999999</v>
      </c>
      <c r="D178" s="114">
        <f t="shared" si="12"/>
        <v>7078.4700000000048</v>
      </c>
      <c r="E178" s="5"/>
      <c r="F178" s="6">
        <f t="shared" si="13"/>
        <v>-9.7974974863997977E-2</v>
      </c>
    </row>
    <row r="179" spans="1:6">
      <c r="A179" s="114">
        <v>45627</v>
      </c>
      <c r="B179" s="114">
        <v>39565.620000000003</v>
      </c>
      <c r="C179" s="114">
        <v>32537.26</v>
      </c>
      <c r="D179" s="114">
        <f t="shared" si="12"/>
        <v>7028.3600000000042</v>
      </c>
      <c r="E179" s="5"/>
      <c r="F179" s="6">
        <f t="shared" si="13"/>
        <v>-0.11959293906612367</v>
      </c>
    </row>
    <row r="180" spans="1:6">
      <c r="A180" s="114">
        <v>44927</v>
      </c>
      <c r="B180" s="114">
        <v>43361.64</v>
      </c>
      <c r="C180" s="114">
        <v>35074.26</v>
      </c>
      <c r="D180" s="114">
        <f t="shared" si="12"/>
        <v>8287.3799999999974</v>
      </c>
      <c r="E180" s="5"/>
    </row>
    <row r="181" spans="1:6">
      <c r="A181" s="114">
        <v>44958</v>
      </c>
      <c r="B181" s="114">
        <v>42831.22</v>
      </c>
      <c r="C181" s="114">
        <v>34645.22</v>
      </c>
      <c r="D181" s="114">
        <f t="shared" si="12"/>
        <v>8186</v>
      </c>
      <c r="E181" s="5"/>
      <c r="F181" s="5"/>
    </row>
    <row r="182" spans="1:6">
      <c r="A182" s="114">
        <v>44986</v>
      </c>
      <c r="B182" s="114">
        <v>45062.400000000001</v>
      </c>
      <c r="C182" s="114">
        <v>37290.120000000003</v>
      </c>
      <c r="D182" s="114">
        <f t="shared" si="12"/>
        <v>7772.2799999999988</v>
      </c>
      <c r="E182" s="5"/>
      <c r="F182" s="5"/>
    </row>
    <row r="183" spans="1:6">
      <c r="A183" s="114">
        <v>45017</v>
      </c>
      <c r="B183" s="114">
        <v>44758.83</v>
      </c>
      <c r="C183" s="114">
        <v>36591.279999999999</v>
      </c>
      <c r="D183" s="114">
        <f t="shared" si="12"/>
        <v>8167.5500000000029</v>
      </c>
      <c r="E183" s="5"/>
      <c r="F183" s="5"/>
    </row>
    <row r="184" spans="1:6">
      <c r="A184" s="114">
        <v>45047</v>
      </c>
      <c r="B184" s="114">
        <v>45299.31</v>
      </c>
      <c r="C184" s="114">
        <v>37033.129999999997</v>
      </c>
      <c r="D184" s="114">
        <f t="shared" si="12"/>
        <v>8266.18</v>
      </c>
      <c r="E184" s="5"/>
      <c r="F184" s="5"/>
    </row>
    <row r="185" spans="1:6">
      <c r="A185" s="114">
        <v>45078</v>
      </c>
      <c r="B185" s="114">
        <v>43911.44</v>
      </c>
      <c r="C185" s="114">
        <v>35898.480000000003</v>
      </c>
      <c r="D185" s="114">
        <f t="shared" si="12"/>
        <v>8012.9599999999991</v>
      </c>
      <c r="E185" s="5"/>
      <c r="F185" s="5"/>
    </row>
    <row r="186" spans="1:6">
      <c r="A186" s="114">
        <v>45108</v>
      </c>
      <c r="B186" s="114">
        <v>45023.91</v>
      </c>
      <c r="C186" s="114">
        <v>36807.97</v>
      </c>
      <c r="D186" s="114">
        <f t="shared" si="12"/>
        <v>8215.9400000000023</v>
      </c>
      <c r="E186" s="5"/>
      <c r="F186" s="5"/>
    </row>
    <row r="187" spans="1:6">
      <c r="A187" s="114">
        <v>45139</v>
      </c>
      <c r="B187" s="114">
        <v>45001</v>
      </c>
      <c r="C187" s="114">
        <v>36789.24</v>
      </c>
      <c r="D187" s="114">
        <f t="shared" si="12"/>
        <v>8211.760000000002</v>
      </c>
      <c r="E187" s="5"/>
      <c r="F187" s="5"/>
    </row>
    <row r="188" spans="1:6">
      <c r="A188" s="114">
        <v>45170</v>
      </c>
      <c r="B188" s="114">
        <v>43736.480000000003</v>
      </c>
      <c r="C188" s="114">
        <v>35755.47</v>
      </c>
      <c r="D188" s="114">
        <f t="shared" si="12"/>
        <v>7981.010000000002</v>
      </c>
      <c r="E188" s="5"/>
      <c r="F188" s="5"/>
    </row>
    <row r="189" spans="1:6">
      <c r="A189" s="114">
        <v>45200</v>
      </c>
      <c r="B189" s="114">
        <v>45186.63</v>
      </c>
      <c r="C189" s="114">
        <v>36940.97</v>
      </c>
      <c r="D189" s="114">
        <f t="shared" si="12"/>
        <v>8245.6599999999962</v>
      </c>
      <c r="E189" s="5"/>
      <c r="F189" s="5"/>
    </row>
    <row r="190" spans="1:6">
      <c r="A190" s="114">
        <v>45231</v>
      </c>
      <c r="B190" s="114">
        <v>43003.87</v>
      </c>
      <c r="C190" s="114">
        <v>35156.559999999998</v>
      </c>
      <c r="D190" s="114">
        <f t="shared" si="12"/>
        <v>7847.3100000000049</v>
      </c>
      <c r="E190" s="5"/>
      <c r="F190" s="5"/>
    </row>
    <row r="191" spans="1:6">
      <c r="A191" s="114">
        <v>45261</v>
      </c>
      <c r="B191" s="114">
        <v>43747.839999999997</v>
      </c>
      <c r="C191" s="114">
        <v>35764.76</v>
      </c>
      <c r="D191" s="114">
        <f t="shared" si="12"/>
        <v>7983.0799999999945</v>
      </c>
      <c r="E191" s="5"/>
      <c r="F191" s="5"/>
    </row>
    <row r="192" spans="1:6">
      <c r="B192" s="5"/>
      <c r="D192" s="5"/>
      <c r="E192" s="5"/>
      <c r="F192" s="5"/>
    </row>
    <row r="193" spans="1:9">
      <c r="A193" s="7" t="s">
        <v>710</v>
      </c>
      <c r="B193" s="5" t="s">
        <v>711</v>
      </c>
      <c r="C193" s="5" t="s">
        <v>706</v>
      </c>
      <c r="D193" s="5" t="s">
        <v>707</v>
      </c>
      <c r="E193" s="5" t="s">
        <v>716</v>
      </c>
      <c r="F193" s="5"/>
    </row>
    <row r="194" spans="1:9">
      <c r="A194" s="114">
        <v>45292</v>
      </c>
      <c r="B194" s="114">
        <v>17644.73</v>
      </c>
      <c r="C194" s="114">
        <v>14272.43</v>
      </c>
      <c r="D194" s="114">
        <f t="shared" ref="D194:D217" si="14">B194-C194</f>
        <v>3372.2999999999993</v>
      </c>
      <c r="E194" s="5"/>
      <c r="F194" s="6">
        <f t="shared" ref="F194:F205" si="15">D194/D206-1</f>
        <v>0.5832468697036135</v>
      </c>
      <c r="H194" s="114">
        <v>191818.25</v>
      </c>
    </row>
    <row r="195" spans="1:9">
      <c r="A195" s="114">
        <v>45323</v>
      </c>
      <c r="B195" s="114">
        <v>12387.72</v>
      </c>
      <c r="C195" s="114">
        <v>10112.65</v>
      </c>
      <c r="D195" s="114">
        <f t="shared" si="14"/>
        <v>2275.0699999999997</v>
      </c>
      <c r="E195" s="5"/>
      <c r="F195" s="6">
        <f t="shared" si="15"/>
        <v>-3.0542847627558212E-3</v>
      </c>
      <c r="H195" s="114">
        <v>157181.66</v>
      </c>
      <c r="I195" s="6">
        <f>H194/H195-1</f>
        <v>0.22036025068064546</v>
      </c>
    </row>
    <row r="196" spans="1:9">
      <c r="A196" s="114">
        <v>45352</v>
      </c>
      <c r="B196" s="114">
        <v>16395.45</v>
      </c>
      <c r="C196" s="114">
        <v>13632.23</v>
      </c>
      <c r="D196" s="114">
        <f t="shared" si="14"/>
        <v>2763.2200000000012</v>
      </c>
      <c r="E196" s="5"/>
      <c r="F196" s="6">
        <f t="shared" si="15"/>
        <v>0.17958788147857341</v>
      </c>
    </row>
    <row r="197" spans="1:9">
      <c r="A197" s="114">
        <v>45383</v>
      </c>
      <c r="B197" s="114">
        <v>17805.310000000001</v>
      </c>
      <c r="C197" s="114">
        <v>14742.93</v>
      </c>
      <c r="D197" s="114">
        <f t="shared" si="14"/>
        <v>3062.380000000001</v>
      </c>
      <c r="E197" s="5"/>
      <c r="F197" s="6">
        <f t="shared" si="15"/>
        <v>0.24310127866856135</v>
      </c>
    </row>
    <row r="198" spans="1:9">
      <c r="A198" s="114">
        <v>45413</v>
      </c>
      <c r="B198" s="114">
        <v>17964.810000000001</v>
      </c>
      <c r="C198" s="114">
        <v>14864.46</v>
      </c>
      <c r="D198" s="114">
        <f t="shared" si="14"/>
        <v>3100.3500000000022</v>
      </c>
      <c r="E198" s="5"/>
      <c r="F198" s="6">
        <f t="shared" si="15"/>
        <v>0.20800701344243211</v>
      </c>
    </row>
    <row r="199" spans="1:9">
      <c r="A199" s="114">
        <v>45444</v>
      </c>
      <c r="B199" s="114">
        <v>19599.55</v>
      </c>
      <c r="C199" s="114">
        <v>16198.87</v>
      </c>
      <c r="D199" s="114">
        <f t="shared" si="14"/>
        <v>3400.6799999999985</v>
      </c>
      <c r="E199" s="5"/>
      <c r="F199" s="6">
        <f t="shared" si="15"/>
        <v>0.27773540385272866</v>
      </c>
    </row>
    <row r="200" spans="1:9">
      <c r="A200" s="114">
        <v>45474</v>
      </c>
      <c r="B200" s="114">
        <v>18716.39</v>
      </c>
      <c r="C200" s="114">
        <v>15254.22</v>
      </c>
      <c r="D200" s="114">
        <f t="shared" si="14"/>
        <v>3462.17</v>
      </c>
      <c r="E200" s="5"/>
      <c r="F200" s="6">
        <f t="shared" si="15"/>
        <v>0.20885401936445747</v>
      </c>
    </row>
    <row r="201" spans="1:9">
      <c r="A201" s="114">
        <v>45505</v>
      </c>
      <c r="B201" s="114">
        <v>18951.57</v>
      </c>
      <c r="C201" s="114">
        <v>15527.04</v>
      </c>
      <c r="D201" s="114">
        <f t="shared" si="14"/>
        <v>3424.5299999999988</v>
      </c>
      <c r="E201" s="5"/>
      <c r="F201" s="6">
        <f t="shared" si="15"/>
        <v>0.19025490591351124</v>
      </c>
    </row>
    <row r="202" spans="1:9">
      <c r="A202" s="114">
        <v>45536</v>
      </c>
      <c r="B202" s="114">
        <v>17440.439999999999</v>
      </c>
      <c r="C202" s="114">
        <v>14221.47</v>
      </c>
      <c r="D202" s="114">
        <f t="shared" si="14"/>
        <v>3218.9699999999993</v>
      </c>
      <c r="E202" s="5"/>
      <c r="F202" s="6">
        <f t="shared" si="15"/>
        <v>0.1638392953988328</v>
      </c>
    </row>
    <row r="203" spans="1:9">
      <c r="A203" s="114">
        <v>45566</v>
      </c>
      <c r="B203" s="114">
        <v>17982.7</v>
      </c>
      <c r="C203" s="114">
        <v>14655.07</v>
      </c>
      <c r="D203" s="114">
        <f t="shared" si="14"/>
        <v>3327.630000000001</v>
      </c>
      <c r="E203" s="5"/>
      <c r="F203" s="6">
        <f t="shared" si="15"/>
        <v>0.17823910149279154</v>
      </c>
    </row>
    <row r="204" spans="1:9">
      <c r="A204" s="114">
        <v>45597</v>
      </c>
      <c r="B204" s="114">
        <v>16929.580000000002</v>
      </c>
      <c r="C204" s="114">
        <v>13792.52</v>
      </c>
      <c r="D204" s="114">
        <f t="shared" si="14"/>
        <v>3137.0600000000013</v>
      </c>
      <c r="E204" s="5"/>
      <c r="F204" s="6">
        <f t="shared" si="15"/>
        <v>8.9143491997362156E-2</v>
      </c>
    </row>
    <row r="205" spans="1:9">
      <c r="A205" s="114">
        <v>45627</v>
      </c>
      <c r="B205" s="114">
        <v>17711.8</v>
      </c>
      <c r="C205" s="114">
        <v>14565.51</v>
      </c>
      <c r="D205" s="114">
        <f t="shared" si="14"/>
        <v>3146.2899999999991</v>
      </c>
      <c r="E205" s="5"/>
      <c r="F205" s="6">
        <f t="shared" si="15"/>
        <v>8.2388530337307309E-3</v>
      </c>
    </row>
    <row r="206" spans="1:9">
      <c r="A206" s="114">
        <v>44927</v>
      </c>
      <c r="B206" s="114">
        <v>11144.64</v>
      </c>
      <c r="C206" s="114">
        <v>9014.65</v>
      </c>
      <c r="D206" s="114">
        <f t="shared" si="14"/>
        <v>2129.9899999999998</v>
      </c>
      <c r="E206" s="5"/>
      <c r="F206" s="5"/>
    </row>
    <row r="207" spans="1:9">
      <c r="A207" s="114">
        <v>44958</v>
      </c>
      <c r="B207" s="114">
        <v>12425.71</v>
      </c>
      <c r="C207" s="114">
        <v>10143.67</v>
      </c>
      <c r="D207" s="114">
        <f t="shared" si="14"/>
        <v>2282.0399999999991</v>
      </c>
      <c r="E207" s="5"/>
      <c r="F207" s="5"/>
    </row>
    <row r="208" spans="1:9">
      <c r="A208" s="114">
        <v>44986</v>
      </c>
      <c r="B208" s="114">
        <v>13581.81</v>
      </c>
      <c r="C208" s="114">
        <v>11239.28</v>
      </c>
      <c r="D208" s="114">
        <f t="shared" si="14"/>
        <v>2342.5299999999988</v>
      </c>
      <c r="E208" s="5"/>
      <c r="F208" s="5"/>
    </row>
    <row r="209" spans="1:6">
      <c r="A209" s="114">
        <v>45017</v>
      </c>
      <c r="B209" s="114">
        <v>13500.17</v>
      </c>
      <c r="C209" s="114">
        <v>11036.67</v>
      </c>
      <c r="D209" s="114">
        <f t="shared" si="14"/>
        <v>2463.5</v>
      </c>
      <c r="E209" s="5"/>
      <c r="F209" s="5"/>
    </row>
    <row r="210" spans="1:6">
      <c r="A210" s="114">
        <v>45047</v>
      </c>
      <c r="B210" s="114">
        <v>14064.56</v>
      </c>
      <c r="C210" s="114">
        <v>11498.06</v>
      </c>
      <c r="D210" s="114">
        <f t="shared" si="14"/>
        <v>2566.5</v>
      </c>
      <c r="E210" s="5"/>
      <c r="F210" s="5"/>
    </row>
    <row r="211" spans="1:6">
      <c r="A211" s="114">
        <v>45078</v>
      </c>
      <c r="B211" s="114">
        <v>14585.17</v>
      </c>
      <c r="C211" s="114">
        <v>11923.68</v>
      </c>
      <c r="D211" s="114">
        <f t="shared" si="14"/>
        <v>2661.49</v>
      </c>
    </row>
    <row r="212" spans="1:6">
      <c r="A212" s="114">
        <v>45108</v>
      </c>
      <c r="B212" s="114">
        <v>15694.89</v>
      </c>
      <c r="C212" s="114">
        <v>12830.88</v>
      </c>
      <c r="D212" s="114">
        <f t="shared" si="14"/>
        <v>2864.01</v>
      </c>
    </row>
    <row r="213" spans="1:6">
      <c r="A213" s="114">
        <v>45139</v>
      </c>
      <c r="B213" s="114">
        <v>15766.73</v>
      </c>
      <c r="C213" s="114">
        <v>12889.59</v>
      </c>
      <c r="D213" s="114">
        <f t="shared" si="14"/>
        <v>2877.1399999999994</v>
      </c>
    </row>
    <row r="214" spans="1:6">
      <c r="A214" s="114">
        <v>45170</v>
      </c>
      <c r="B214" s="114">
        <v>15156.93</v>
      </c>
      <c r="C214" s="114">
        <v>12391.11</v>
      </c>
      <c r="D214" s="114">
        <f t="shared" si="14"/>
        <v>2765.8199999999997</v>
      </c>
    </row>
    <row r="215" spans="1:6">
      <c r="A215" s="114">
        <v>45200</v>
      </c>
      <c r="B215" s="114">
        <v>15476.74</v>
      </c>
      <c r="C215" s="114">
        <v>12652.5</v>
      </c>
      <c r="D215" s="114">
        <f t="shared" si="14"/>
        <v>2824.24</v>
      </c>
    </row>
    <row r="216" spans="1:6">
      <c r="A216" s="114">
        <v>45231</v>
      </c>
      <c r="B216" s="114">
        <v>15784.31</v>
      </c>
      <c r="C216" s="114">
        <v>12904.01</v>
      </c>
      <c r="D216" s="114">
        <f t="shared" si="14"/>
        <v>2880.2999999999993</v>
      </c>
    </row>
    <row r="217" spans="1:6">
      <c r="A217" s="114">
        <v>45261</v>
      </c>
      <c r="B217" s="114">
        <v>17100.98</v>
      </c>
      <c r="C217" s="114">
        <v>13980.4</v>
      </c>
      <c r="D217" s="114">
        <f t="shared" si="14"/>
        <v>3120.58</v>
      </c>
    </row>
  </sheetData>
  <phoneticPr fontId="51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玉洁 郑</cp:lastModifiedBy>
  <dcterms:created xsi:type="dcterms:W3CDTF">2006-09-13T11:21:00Z</dcterms:created>
  <dcterms:modified xsi:type="dcterms:W3CDTF">2026-09-20T06:30:06Z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